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0.xml" ContentType="application/vnd.openxmlformats-officedocument.drawingml.chart+xml"/>
  <Override PartName="/xl/drawings/drawing97.xml" ContentType="application/vnd.openxmlformats-officedocument.drawingml.chartshapes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98.xml" ContentType="application/vnd.openxmlformats-officedocument.drawingml.chartshapes+xml"/>
  <Override PartName="/xl/charts/chart62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6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1.xml" ContentType="application/vnd.openxmlformats-officedocument.drawingml.chartshapes+xml"/>
  <Override PartName="/xl/charts/chart6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4.xml" ContentType="application/vnd.openxmlformats-officedocument.drawingml.chartshapes+xml"/>
  <Override PartName="/xl/charts/chart6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7.xml" ContentType="application/vnd.openxmlformats-officedocument.drawingml.chartshapes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0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4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115.xml" ContentType="application/vnd.openxmlformats-officedocument.drawingml.chartshapes+xml"/>
  <Override PartName="/xl/charts/chart7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8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19.xml" ContentType="application/vnd.openxmlformats-officedocument.drawingml.chartshapes+xml"/>
  <Override PartName="/xl/charts/chart7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4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5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6.xml" ContentType="application/vnd.openxmlformats-officedocument.themeOverride+xml"/>
  <Override PartName="/xl/drawings/drawing12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diciembre/"/>
    </mc:Choice>
  </mc:AlternateContent>
  <xr:revisionPtr revIDLastSave="37" documentId="8_{935C282E-ACF1-4586-BD82-EF9CF21C1CBD}" xr6:coauthVersionLast="47" xr6:coauthVersionMax="47" xr10:uidLastSave="{AD8912D1-6F2F-4712-9339-F4A00475767B}"/>
  <bookViews>
    <workbookView xWindow="-120" yWindow="-120" windowWidth="29040" windowHeight="15720" xr2:uid="{6A738A84-9080-4263-A464-A10C0C0BE794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4" i="48" l="1"/>
  <c r="N64" i="48"/>
  <c r="O63" i="48"/>
  <c r="N63" i="48"/>
  <c r="O62" i="48"/>
  <c r="N62" i="48"/>
  <c r="O61" i="48"/>
  <c r="N61" i="48"/>
  <c r="O60" i="48"/>
  <c r="N60" i="48"/>
  <c r="O59" i="48"/>
  <c r="N59" i="48"/>
  <c r="O58" i="48"/>
  <c r="N58" i="48"/>
  <c r="O57" i="48"/>
  <c r="N57" i="48"/>
  <c r="O56" i="48"/>
  <c r="N56" i="48"/>
  <c r="O55" i="48"/>
  <c r="N55" i="48"/>
  <c r="O54" i="48"/>
  <c r="N54" i="48"/>
  <c r="O53" i="48"/>
  <c r="N53" i="48"/>
  <c r="O52" i="48"/>
  <c r="N52" i="48"/>
  <c r="O65" i="50"/>
  <c r="N65" i="50"/>
  <c r="O64" i="50"/>
  <c r="N64" i="50"/>
  <c r="O63" i="50"/>
  <c r="N63" i="50"/>
  <c r="O62" i="50"/>
  <c r="N62" i="50"/>
  <c r="O61" i="50"/>
  <c r="N61" i="50"/>
  <c r="O60" i="50"/>
  <c r="N60" i="50"/>
  <c r="O59" i="50"/>
  <c r="N59" i="50"/>
  <c r="O58" i="50"/>
  <c r="N58" i="50"/>
  <c r="O57" i="50"/>
  <c r="N57" i="50"/>
  <c r="O56" i="50"/>
  <c r="N56" i="50"/>
  <c r="O55" i="50"/>
  <c r="N55" i="50"/>
  <c r="O54" i="50"/>
  <c r="N54" i="50"/>
  <c r="O53" i="50"/>
  <c r="N53" i="50"/>
  <c r="K65" i="33"/>
  <c r="L65" i="33" s="1"/>
  <c r="I65" i="33"/>
  <c r="J65" i="33" s="1"/>
  <c r="G65" i="33"/>
  <c r="H65" i="33" s="1"/>
  <c r="E65" i="33"/>
  <c r="C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42" i="50"/>
  <c r="N42" i="50"/>
  <c r="O41" i="50"/>
  <c r="N41" i="50"/>
  <c r="O40" i="50"/>
  <c r="N40" i="50"/>
  <c r="O39" i="50"/>
  <c r="N39" i="50"/>
  <c r="O38" i="50"/>
  <c r="N38" i="50"/>
  <c r="O37" i="50"/>
  <c r="N37" i="50"/>
  <c r="O36" i="50"/>
  <c r="N36" i="50"/>
  <c r="O35" i="50"/>
  <c r="N35" i="50"/>
  <c r="O34" i="50"/>
  <c r="N34" i="50"/>
  <c r="O33" i="50"/>
  <c r="N33" i="50"/>
  <c r="O32" i="50"/>
  <c r="N32" i="50"/>
  <c r="O31" i="50"/>
  <c r="N31" i="50"/>
  <c r="O30" i="50"/>
  <c r="N30" i="50"/>
  <c r="O20" i="50"/>
  <c r="N20" i="50"/>
  <c r="O19" i="50"/>
  <c r="N19" i="50"/>
  <c r="O18" i="50"/>
  <c r="N18" i="50"/>
  <c r="O17" i="50"/>
  <c r="N17" i="50"/>
  <c r="O16" i="50"/>
  <c r="N16" i="50"/>
  <c r="O15" i="50"/>
  <c r="N15" i="50"/>
  <c r="O14" i="50"/>
  <c r="N14" i="50"/>
  <c r="O13" i="50"/>
  <c r="N13" i="50"/>
  <c r="O12" i="50"/>
  <c r="N12" i="50"/>
  <c r="O11" i="50"/>
  <c r="N11" i="50"/>
  <c r="O10" i="50"/>
  <c r="N10" i="50"/>
  <c r="O9" i="50"/>
  <c r="N9" i="50"/>
  <c r="O8" i="50"/>
  <c r="N8" i="50"/>
  <c r="L66" i="50"/>
  <c r="J66" i="50"/>
  <c r="H66" i="50"/>
  <c r="F66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D53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O266" i="49"/>
  <c r="N266" i="49"/>
  <c r="O265" i="49"/>
  <c r="N265" i="49"/>
  <c r="O264" i="49"/>
  <c r="N264" i="49"/>
  <c r="O263" i="49"/>
  <c r="N263" i="49"/>
  <c r="O262" i="49"/>
  <c r="N262" i="49"/>
  <c r="O261" i="49"/>
  <c r="N261" i="49"/>
  <c r="O260" i="49"/>
  <c r="N260" i="49"/>
  <c r="O259" i="49"/>
  <c r="N259" i="49"/>
  <c r="O258" i="49"/>
  <c r="N258" i="49"/>
  <c r="O257" i="49"/>
  <c r="N257" i="49"/>
  <c r="O256" i="49"/>
  <c r="N256" i="49"/>
  <c r="O255" i="49"/>
  <c r="N255" i="49"/>
  <c r="O240" i="49"/>
  <c r="N240" i="49"/>
  <c r="O239" i="49"/>
  <c r="N239" i="49"/>
  <c r="O238" i="49"/>
  <c r="N238" i="49"/>
  <c r="O237" i="49"/>
  <c r="N237" i="49"/>
  <c r="O236" i="49"/>
  <c r="N236" i="49"/>
  <c r="O235" i="49"/>
  <c r="N235" i="49"/>
  <c r="O234" i="49"/>
  <c r="N234" i="49"/>
  <c r="O233" i="49"/>
  <c r="N233" i="49"/>
  <c r="O232" i="49"/>
  <c r="N232" i="49"/>
  <c r="O231" i="49"/>
  <c r="N231" i="49"/>
  <c r="O230" i="49"/>
  <c r="N230" i="49"/>
  <c r="O229" i="49"/>
  <c r="N229" i="49"/>
  <c r="O218" i="49"/>
  <c r="N218" i="49"/>
  <c r="O217" i="49"/>
  <c r="N217" i="49"/>
  <c r="O216" i="49"/>
  <c r="N216" i="49"/>
  <c r="O215" i="49"/>
  <c r="N215" i="49"/>
  <c r="O214" i="49"/>
  <c r="N214" i="49"/>
  <c r="O213" i="49"/>
  <c r="N213" i="49"/>
  <c r="O212" i="49"/>
  <c r="N212" i="49"/>
  <c r="O211" i="49"/>
  <c r="N211" i="49"/>
  <c r="O210" i="49"/>
  <c r="N210" i="49"/>
  <c r="O209" i="49"/>
  <c r="N209" i="49"/>
  <c r="O208" i="49"/>
  <c r="N208" i="49"/>
  <c r="O207" i="49"/>
  <c r="N207" i="49"/>
  <c r="O196" i="49"/>
  <c r="N196" i="49"/>
  <c r="O195" i="49"/>
  <c r="N195" i="49"/>
  <c r="O194" i="49"/>
  <c r="N194" i="49"/>
  <c r="O193" i="49"/>
  <c r="N193" i="49"/>
  <c r="O192" i="49"/>
  <c r="N192" i="49"/>
  <c r="O191" i="49"/>
  <c r="N191" i="49"/>
  <c r="O190" i="49"/>
  <c r="N190" i="49"/>
  <c r="O189" i="49"/>
  <c r="N189" i="49"/>
  <c r="O188" i="49"/>
  <c r="N188" i="49"/>
  <c r="O187" i="49"/>
  <c r="N187" i="49"/>
  <c r="O186" i="49"/>
  <c r="N186" i="49"/>
  <c r="O185" i="49"/>
  <c r="N185" i="49"/>
  <c r="O174" i="49"/>
  <c r="N174" i="49"/>
  <c r="O173" i="49"/>
  <c r="N173" i="49"/>
  <c r="O172" i="49"/>
  <c r="N172" i="49"/>
  <c r="O171" i="49"/>
  <c r="N171" i="49"/>
  <c r="O170" i="49"/>
  <c r="N170" i="49"/>
  <c r="O169" i="49"/>
  <c r="N169" i="49"/>
  <c r="O168" i="49"/>
  <c r="N168" i="49"/>
  <c r="O167" i="49"/>
  <c r="N167" i="49"/>
  <c r="O166" i="49"/>
  <c r="N166" i="49"/>
  <c r="O165" i="49"/>
  <c r="N165" i="49"/>
  <c r="O164" i="49"/>
  <c r="N164" i="49"/>
  <c r="O163" i="49"/>
  <c r="N163" i="49"/>
  <c r="O152" i="49"/>
  <c r="N152" i="49"/>
  <c r="O151" i="49"/>
  <c r="N151" i="49"/>
  <c r="O150" i="49"/>
  <c r="N150" i="49"/>
  <c r="O149" i="49"/>
  <c r="N149" i="49"/>
  <c r="O148" i="49"/>
  <c r="N148" i="49"/>
  <c r="O147" i="49"/>
  <c r="N147" i="49"/>
  <c r="O146" i="49"/>
  <c r="N146" i="49"/>
  <c r="O145" i="49"/>
  <c r="N145" i="49"/>
  <c r="O144" i="49"/>
  <c r="N144" i="49"/>
  <c r="O143" i="49"/>
  <c r="N143" i="49"/>
  <c r="O142" i="49"/>
  <c r="N142" i="49"/>
  <c r="O141" i="49"/>
  <c r="N141" i="49"/>
  <c r="O130" i="49"/>
  <c r="N130" i="49"/>
  <c r="O129" i="49"/>
  <c r="N129" i="49"/>
  <c r="O128" i="49"/>
  <c r="N128" i="49"/>
  <c r="O127" i="49"/>
  <c r="N127" i="49"/>
  <c r="O126" i="49"/>
  <c r="N126" i="49"/>
  <c r="O125" i="49"/>
  <c r="N125" i="49"/>
  <c r="O124" i="49"/>
  <c r="N124" i="49"/>
  <c r="O123" i="49"/>
  <c r="N123" i="49"/>
  <c r="O122" i="49"/>
  <c r="N122" i="49"/>
  <c r="O121" i="49"/>
  <c r="N121" i="49"/>
  <c r="O120" i="49"/>
  <c r="N120" i="49"/>
  <c r="O119" i="49"/>
  <c r="N119" i="49"/>
  <c r="O108" i="49"/>
  <c r="N108" i="49"/>
  <c r="O107" i="49"/>
  <c r="N107" i="49"/>
  <c r="O106" i="49"/>
  <c r="N106" i="49"/>
  <c r="O105" i="49"/>
  <c r="N105" i="49"/>
  <c r="O104" i="49"/>
  <c r="N104" i="49"/>
  <c r="O103" i="49"/>
  <c r="N103" i="49"/>
  <c r="O102" i="49"/>
  <c r="N102" i="49"/>
  <c r="O101" i="49"/>
  <c r="N101" i="49"/>
  <c r="O100" i="49"/>
  <c r="N100" i="49"/>
  <c r="O99" i="49"/>
  <c r="N99" i="49"/>
  <c r="O98" i="49"/>
  <c r="N98" i="49"/>
  <c r="O97" i="49"/>
  <c r="N97" i="49"/>
  <c r="O86" i="49"/>
  <c r="N86" i="49"/>
  <c r="O85" i="49"/>
  <c r="N85" i="49"/>
  <c r="O84" i="49"/>
  <c r="N84" i="49"/>
  <c r="O83" i="49"/>
  <c r="N83" i="49"/>
  <c r="O82" i="49"/>
  <c r="N82" i="49"/>
  <c r="O81" i="49"/>
  <c r="N81" i="49"/>
  <c r="O80" i="49"/>
  <c r="N80" i="49"/>
  <c r="O79" i="49"/>
  <c r="N79" i="49"/>
  <c r="O78" i="49"/>
  <c r="N78" i="49"/>
  <c r="O77" i="49"/>
  <c r="N77" i="49"/>
  <c r="O76" i="49"/>
  <c r="N76" i="49"/>
  <c r="O75" i="49"/>
  <c r="N75" i="49"/>
  <c r="O64" i="49"/>
  <c r="N64" i="49"/>
  <c r="O63" i="49"/>
  <c r="N63" i="49"/>
  <c r="O62" i="49"/>
  <c r="N62" i="49"/>
  <c r="O61" i="49"/>
  <c r="N61" i="49"/>
  <c r="O60" i="49"/>
  <c r="N60" i="49"/>
  <c r="O59" i="49"/>
  <c r="N59" i="49"/>
  <c r="O58" i="49"/>
  <c r="N58" i="49"/>
  <c r="O57" i="49"/>
  <c r="N57" i="49"/>
  <c r="O56" i="49"/>
  <c r="N56" i="49"/>
  <c r="O55" i="49"/>
  <c r="N55" i="49"/>
  <c r="O54" i="49"/>
  <c r="N54" i="49"/>
  <c r="O53" i="49"/>
  <c r="N53" i="49"/>
  <c r="O42" i="49"/>
  <c r="N42" i="49"/>
  <c r="O41" i="49"/>
  <c r="N41" i="49"/>
  <c r="O40" i="49"/>
  <c r="N40" i="49"/>
  <c r="O39" i="49"/>
  <c r="N39" i="49"/>
  <c r="O38" i="49"/>
  <c r="N38" i="49"/>
  <c r="O37" i="49"/>
  <c r="N37" i="49"/>
  <c r="O36" i="49"/>
  <c r="N36" i="49"/>
  <c r="O35" i="49"/>
  <c r="N35" i="49"/>
  <c r="O34" i="49"/>
  <c r="N34" i="49"/>
  <c r="O33" i="49"/>
  <c r="N33" i="49"/>
  <c r="O32" i="49"/>
  <c r="N32" i="49"/>
  <c r="O31" i="49"/>
  <c r="N31" i="49"/>
  <c r="O20" i="49"/>
  <c r="N20" i="49"/>
  <c r="O19" i="49"/>
  <c r="N19" i="49"/>
  <c r="O18" i="49"/>
  <c r="N18" i="49"/>
  <c r="O17" i="49"/>
  <c r="N17" i="49"/>
  <c r="O16" i="49"/>
  <c r="N16" i="49"/>
  <c r="O15" i="49"/>
  <c r="N15" i="49"/>
  <c r="O14" i="49"/>
  <c r="N14" i="49"/>
  <c r="O13" i="49"/>
  <c r="N13" i="49"/>
  <c r="O12" i="49"/>
  <c r="N12" i="49"/>
  <c r="O11" i="49"/>
  <c r="N11" i="49"/>
  <c r="O10" i="49"/>
  <c r="N10" i="49"/>
  <c r="O9" i="49"/>
  <c r="N9" i="49"/>
  <c r="O8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C253" i="49"/>
  <c r="D254" i="49" s="1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D206" i="49"/>
  <c r="C205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C183" i="49"/>
  <c r="D184" i="49" s="1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D162" i="49"/>
  <c r="C161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C117" i="49"/>
  <c r="D118" i="49" s="1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D96" i="49"/>
  <c r="C95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D74" i="49"/>
  <c r="C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D52" i="49"/>
  <c r="C51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D30" i="49"/>
  <c r="C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O42" i="48"/>
  <c r="N42" i="48"/>
  <c r="O41" i="48"/>
  <c r="N41" i="48"/>
  <c r="O40" i="48"/>
  <c r="N40" i="48"/>
  <c r="O39" i="48"/>
  <c r="N39" i="48"/>
  <c r="O38" i="48"/>
  <c r="N38" i="48"/>
  <c r="O37" i="48"/>
  <c r="N37" i="48"/>
  <c r="O36" i="48"/>
  <c r="N36" i="48"/>
  <c r="O35" i="48"/>
  <c r="N35" i="48"/>
  <c r="O34" i="48"/>
  <c r="N34" i="48"/>
  <c r="O33" i="48"/>
  <c r="N33" i="48"/>
  <c r="O32" i="48"/>
  <c r="N32" i="48"/>
  <c r="O31" i="48"/>
  <c r="N31" i="48"/>
  <c r="O30" i="48"/>
  <c r="N30" i="48"/>
  <c r="O20" i="48"/>
  <c r="N20" i="48"/>
  <c r="O19" i="48"/>
  <c r="N19" i="48"/>
  <c r="O18" i="48"/>
  <c r="N18" i="48"/>
  <c r="O17" i="48"/>
  <c r="N17" i="48"/>
  <c r="O16" i="48"/>
  <c r="N16" i="48"/>
  <c r="O15" i="48"/>
  <c r="N15" i="48"/>
  <c r="O14" i="48"/>
  <c r="N14" i="48"/>
  <c r="O13" i="48"/>
  <c r="N13" i="48"/>
  <c r="O12" i="48"/>
  <c r="N12" i="48"/>
  <c r="O11" i="48"/>
  <c r="N11" i="48"/>
  <c r="O10" i="48"/>
  <c r="N10" i="48"/>
  <c r="O9" i="48"/>
  <c r="N9" i="48"/>
  <c r="O8" i="48"/>
  <c r="N8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O284" i="47"/>
  <c r="N284" i="47"/>
  <c r="O283" i="47"/>
  <c r="N283" i="47"/>
  <c r="O282" i="47"/>
  <c r="N282" i="47"/>
  <c r="O281" i="47"/>
  <c r="N281" i="47"/>
  <c r="O280" i="47"/>
  <c r="N280" i="47"/>
  <c r="O279" i="47"/>
  <c r="N279" i="47"/>
  <c r="O278" i="47"/>
  <c r="N278" i="47"/>
  <c r="O277" i="47"/>
  <c r="N277" i="47"/>
  <c r="O276" i="47"/>
  <c r="N276" i="47"/>
  <c r="O275" i="47"/>
  <c r="N275" i="47"/>
  <c r="O274" i="47"/>
  <c r="N274" i="47"/>
  <c r="O273" i="47"/>
  <c r="N273" i="47"/>
  <c r="O272" i="47"/>
  <c r="N272" i="47"/>
  <c r="O262" i="47"/>
  <c r="N262" i="47"/>
  <c r="O261" i="47"/>
  <c r="N261" i="47"/>
  <c r="O260" i="47"/>
  <c r="N260" i="47"/>
  <c r="O259" i="47"/>
  <c r="N259" i="47"/>
  <c r="O258" i="47"/>
  <c r="N258" i="47"/>
  <c r="O257" i="47"/>
  <c r="N257" i="47"/>
  <c r="O256" i="47"/>
  <c r="N256" i="47"/>
  <c r="O255" i="47"/>
  <c r="N255" i="47"/>
  <c r="O254" i="47"/>
  <c r="N254" i="47"/>
  <c r="O253" i="47"/>
  <c r="N253" i="47"/>
  <c r="O252" i="47"/>
  <c r="N252" i="47"/>
  <c r="O251" i="47"/>
  <c r="N251" i="47"/>
  <c r="O250" i="47"/>
  <c r="N250" i="47"/>
  <c r="O240" i="47"/>
  <c r="N240" i="47"/>
  <c r="O239" i="47"/>
  <c r="N239" i="47"/>
  <c r="O238" i="47"/>
  <c r="N238" i="47"/>
  <c r="O237" i="47"/>
  <c r="N237" i="47"/>
  <c r="O236" i="47"/>
  <c r="N236" i="47"/>
  <c r="O235" i="47"/>
  <c r="N235" i="47"/>
  <c r="O234" i="47"/>
  <c r="N234" i="47"/>
  <c r="O233" i="47"/>
  <c r="N233" i="47"/>
  <c r="O232" i="47"/>
  <c r="N232" i="47"/>
  <c r="O231" i="47"/>
  <c r="N231" i="47"/>
  <c r="O230" i="47"/>
  <c r="N230" i="47"/>
  <c r="O229" i="47"/>
  <c r="N229" i="47"/>
  <c r="O228" i="47"/>
  <c r="N228" i="47"/>
  <c r="O218" i="47"/>
  <c r="N218" i="47"/>
  <c r="O217" i="47"/>
  <c r="N217" i="47"/>
  <c r="O216" i="47"/>
  <c r="N216" i="47"/>
  <c r="O215" i="47"/>
  <c r="N215" i="47"/>
  <c r="O214" i="47"/>
  <c r="N214" i="47"/>
  <c r="O213" i="47"/>
  <c r="N213" i="47"/>
  <c r="O212" i="47"/>
  <c r="N212" i="47"/>
  <c r="O211" i="47"/>
  <c r="N211" i="47"/>
  <c r="O210" i="47"/>
  <c r="N210" i="47"/>
  <c r="O209" i="47"/>
  <c r="N209" i="47"/>
  <c r="O208" i="47"/>
  <c r="N208" i="47"/>
  <c r="O207" i="47"/>
  <c r="N207" i="47"/>
  <c r="O206" i="47"/>
  <c r="N206" i="47"/>
  <c r="O196" i="47"/>
  <c r="N196" i="47"/>
  <c r="O195" i="47"/>
  <c r="N195" i="47"/>
  <c r="O194" i="47"/>
  <c r="N194" i="47"/>
  <c r="O193" i="47"/>
  <c r="N193" i="47"/>
  <c r="O192" i="47"/>
  <c r="N192" i="47"/>
  <c r="O191" i="47"/>
  <c r="N191" i="47"/>
  <c r="O190" i="47"/>
  <c r="N190" i="47"/>
  <c r="O189" i="47"/>
  <c r="N189" i="47"/>
  <c r="O188" i="47"/>
  <c r="N188" i="47"/>
  <c r="O187" i="47"/>
  <c r="N187" i="47"/>
  <c r="O186" i="47"/>
  <c r="N186" i="47"/>
  <c r="O185" i="47"/>
  <c r="N185" i="47"/>
  <c r="O184" i="47"/>
  <c r="N184" i="47"/>
  <c r="O174" i="47"/>
  <c r="N174" i="47"/>
  <c r="O173" i="47"/>
  <c r="N173" i="47"/>
  <c r="O172" i="47"/>
  <c r="N172" i="47"/>
  <c r="O171" i="47"/>
  <c r="N171" i="47"/>
  <c r="O170" i="47"/>
  <c r="N170" i="47"/>
  <c r="O169" i="47"/>
  <c r="N169" i="47"/>
  <c r="O168" i="47"/>
  <c r="N168" i="47"/>
  <c r="O167" i="47"/>
  <c r="N167" i="47"/>
  <c r="O166" i="47"/>
  <c r="N166" i="47"/>
  <c r="O165" i="47"/>
  <c r="N165" i="47"/>
  <c r="O164" i="47"/>
  <c r="N164" i="47"/>
  <c r="O163" i="47"/>
  <c r="N163" i="47"/>
  <c r="O162" i="47"/>
  <c r="N162" i="47"/>
  <c r="O152" i="47"/>
  <c r="N152" i="47"/>
  <c r="O151" i="47"/>
  <c r="N151" i="47"/>
  <c r="O150" i="47"/>
  <c r="N150" i="47"/>
  <c r="O149" i="47"/>
  <c r="N149" i="47"/>
  <c r="O148" i="47"/>
  <c r="N148" i="47"/>
  <c r="O147" i="47"/>
  <c r="N147" i="47"/>
  <c r="O146" i="47"/>
  <c r="N146" i="47"/>
  <c r="O145" i="47"/>
  <c r="N145" i="47"/>
  <c r="O144" i="47"/>
  <c r="N144" i="47"/>
  <c r="O143" i="47"/>
  <c r="N143" i="47"/>
  <c r="O142" i="47"/>
  <c r="N142" i="47"/>
  <c r="O141" i="47"/>
  <c r="N141" i="47"/>
  <c r="O140" i="47"/>
  <c r="N140" i="47"/>
  <c r="O130" i="47"/>
  <c r="N130" i="47"/>
  <c r="O129" i="47"/>
  <c r="N129" i="47"/>
  <c r="O128" i="47"/>
  <c r="N128" i="47"/>
  <c r="O127" i="47"/>
  <c r="N127" i="47"/>
  <c r="O126" i="47"/>
  <c r="N126" i="47"/>
  <c r="O125" i="47"/>
  <c r="N125" i="47"/>
  <c r="O124" i="47"/>
  <c r="N124" i="47"/>
  <c r="O123" i="47"/>
  <c r="N123" i="47"/>
  <c r="O122" i="47"/>
  <c r="N122" i="47"/>
  <c r="O121" i="47"/>
  <c r="N121" i="47"/>
  <c r="O120" i="47"/>
  <c r="N120" i="47"/>
  <c r="O119" i="47"/>
  <c r="N119" i="47"/>
  <c r="O118" i="47"/>
  <c r="N118" i="47"/>
  <c r="O108" i="47"/>
  <c r="N108" i="47"/>
  <c r="O107" i="47"/>
  <c r="N107" i="47"/>
  <c r="O106" i="47"/>
  <c r="N106" i="47"/>
  <c r="O105" i="47"/>
  <c r="N105" i="47"/>
  <c r="O104" i="47"/>
  <c r="N104" i="47"/>
  <c r="O103" i="47"/>
  <c r="N103" i="47"/>
  <c r="O102" i="47"/>
  <c r="N102" i="47"/>
  <c r="O101" i="47"/>
  <c r="N101" i="47"/>
  <c r="O100" i="47"/>
  <c r="N100" i="47"/>
  <c r="O99" i="47"/>
  <c r="N99" i="47"/>
  <c r="O98" i="47"/>
  <c r="N98" i="47"/>
  <c r="O97" i="47"/>
  <c r="N97" i="47"/>
  <c r="O96" i="47"/>
  <c r="N96" i="47"/>
  <c r="O86" i="47"/>
  <c r="N86" i="47"/>
  <c r="O85" i="47"/>
  <c r="N85" i="47"/>
  <c r="O84" i="47"/>
  <c r="N84" i="47"/>
  <c r="O83" i="47"/>
  <c r="N83" i="47"/>
  <c r="O82" i="47"/>
  <c r="N82" i="47"/>
  <c r="O81" i="47"/>
  <c r="N81" i="47"/>
  <c r="O80" i="47"/>
  <c r="N80" i="47"/>
  <c r="O79" i="47"/>
  <c r="N79" i="47"/>
  <c r="O78" i="47"/>
  <c r="N78" i="47"/>
  <c r="O77" i="47"/>
  <c r="N77" i="47"/>
  <c r="O76" i="47"/>
  <c r="N76" i="47"/>
  <c r="O75" i="47"/>
  <c r="N75" i="47"/>
  <c r="O74" i="47"/>
  <c r="N74" i="47"/>
  <c r="O64" i="47"/>
  <c r="N64" i="47"/>
  <c r="O63" i="47"/>
  <c r="N63" i="47"/>
  <c r="O62" i="47"/>
  <c r="N62" i="47"/>
  <c r="O61" i="47"/>
  <c r="N61" i="47"/>
  <c r="O60" i="47"/>
  <c r="N60" i="47"/>
  <c r="O59" i="47"/>
  <c r="N59" i="47"/>
  <c r="O58" i="47"/>
  <c r="N58" i="47"/>
  <c r="O57" i="47"/>
  <c r="N57" i="47"/>
  <c r="O56" i="47"/>
  <c r="N56" i="47"/>
  <c r="O55" i="47"/>
  <c r="N55" i="47"/>
  <c r="O54" i="47"/>
  <c r="N54" i="47"/>
  <c r="O53" i="47"/>
  <c r="N53" i="47"/>
  <c r="O52" i="47"/>
  <c r="N52" i="47"/>
  <c r="O42" i="47"/>
  <c r="N42" i="47"/>
  <c r="O41" i="47"/>
  <c r="N41" i="47"/>
  <c r="O40" i="47"/>
  <c r="N40" i="47"/>
  <c r="O39" i="47"/>
  <c r="N39" i="47"/>
  <c r="O38" i="47"/>
  <c r="N38" i="47"/>
  <c r="O37" i="47"/>
  <c r="N37" i="47"/>
  <c r="O36" i="47"/>
  <c r="N36" i="47"/>
  <c r="O35" i="47"/>
  <c r="N35" i="47"/>
  <c r="O34" i="47"/>
  <c r="N34" i="47"/>
  <c r="O33" i="47"/>
  <c r="N33" i="47"/>
  <c r="O32" i="47"/>
  <c r="N32" i="47"/>
  <c r="O31" i="47"/>
  <c r="N31" i="47"/>
  <c r="O30" i="47"/>
  <c r="N30" i="47"/>
  <c r="O20" i="47"/>
  <c r="N20" i="47"/>
  <c r="O19" i="47"/>
  <c r="N19" i="47"/>
  <c r="O18" i="47"/>
  <c r="N18" i="47"/>
  <c r="O17" i="47"/>
  <c r="N17" i="47"/>
  <c r="O16" i="47"/>
  <c r="N16" i="47"/>
  <c r="O15" i="47"/>
  <c r="N15" i="47"/>
  <c r="O14" i="47"/>
  <c r="N14" i="47"/>
  <c r="O13" i="47"/>
  <c r="N13" i="47"/>
  <c r="O12" i="47"/>
  <c r="N12" i="47"/>
  <c r="O11" i="47"/>
  <c r="N11" i="47"/>
  <c r="O10" i="47"/>
  <c r="N10" i="47"/>
  <c r="O9" i="47"/>
  <c r="N9" i="47"/>
  <c r="O8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F65" i="33" l="1"/>
  <c r="I135" i="43" l="1"/>
  <c r="Q5" i="43"/>
  <c r="P5" i="43"/>
  <c r="N5" i="43"/>
  <c r="I5" i="43"/>
  <c r="H5" i="43"/>
  <c r="F5" i="43"/>
  <c r="M135" i="42"/>
  <c r="K135" i="42"/>
  <c r="I135" i="42"/>
  <c r="T5" i="42"/>
  <c r="S5" i="42"/>
  <c r="M5" i="42"/>
  <c r="L5" i="42"/>
  <c r="N5" i="42"/>
  <c r="J5" i="42"/>
  <c r="F5" i="42"/>
  <c r="O135" i="41"/>
  <c r="M135" i="41"/>
  <c r="L135" i="41"/>
  <c r="K135" i="41"/>
  <c r="I135" i="41"/>
  <c r="H135" i="41"/>
  <c r="G135" i="41"/>
  <c r="Q5" i="41"/>
  <c r="I5" i="41"/>
  <c r="O133" i="40"/>
  <c r="N133" i="40"/>
  <c r="K133" i="40"/>
  <c r="L133" i="40"/>
  <c r="I133" i="40"/>
  <c r="M133" i="40"/>
  <c r="T5" i="40"/>
  <c r="R5" i="40"/>
  <c r="Q5" i="40"/>
  <c r="P5" i="40"/>
  <c r="M5" i="40"/>
  <c r="L5" i="40"/>
  <c r="J5" i="40"/>
  <c r="L133" i="39"/>
  <c r="K133" i="39"/>
  <c r="M133" i="39"/>
  <c r="I133" i="39"/>
  <c r="H133" i="39"/>
  <c r="G133" i="39"/>
  <c r="S5" i="39"/>
  <c r="T5" i="39"/>
  <c r="J5" i="39"/>
  <c r="I133" i="38"/>
  <c r="H133" i="38"/>
  <c r="T5" i="38"/>
  <c r="S5" i="38"/>
  <c r="R5" i="38"/>
  <c r="N5" i="38"/>
  <c r="L5" i="38"/>
  <c r="J5" i="38"/>
  <c r="I5" i="38"/>
  <c r="H5" i="38"/>
  <c r="I123" i="37"/>
  <c r="T5" i="37"/>
  <c r="M5" i="37"/>
  <c r="L5" i="37"/>
  <c r="I5" i="37"/>
  <c r="Y29" i="35"/>
  <c r="H29" i="35"/>
  <c r="BB7" i="35"/>
  <c r="AY7" i="35"/>
  <c r="AX7" i="35"/>
  <c r="AN7" i="35"/>
  <c r="Y7" i="35"/>
  <c r="O7" i="35"/>
  <c r="O52" i="33"/>
  <c r="N30" i="33"/>
  <c r="O53" i="31"/>
  <c r="J53" i="31"/>
  <c r="D53" i="31"/>
  <c r="H53" i="31"/>
  <c r="F53" i="31"/>
  <c r="N30" i="31"/>
  <c r="D30" i="31"/>
  <c r="L8" i="31"/>
  <c r="D8" i="31"/>
  <c r="O8" i="31"/>
  <c r="J8" i="31"/>
  <c r="H8" i="31"/>
  <c r="F8" i="31"/>
  <c r="L272" i="30"/>
  <c r="D272" i="30"/>
  <c r="N272" i="30"/>
  <c r="H272" i="30"/>
  <c r="C271" i="30"/>
  <c r="B270" i="30"/>
  <c r="L250" i="30"/>
  <c r="H250" i="30"/>
  <c r="D250" i="30"/>
  <c r="N250" i="30"/>
  <c r="J250" i="30"/>
  <c r="C249" i="30"/>
  <c r="F250" i="30" s="1"/>
  <c r="B248" i="30"/>
  <c r="O228" i="30"/>
  <c r="J228" i="30"/>
  <c r="F228" i="30"/>
  <c r="D228" i="30"/>
  <c r="N228" i="30"/>
  <c r="L228" i="30"/>
  <c r="H228" i="30"/>
  <c r="C227" i="30"/>
  <c r="B226" i="30"/>
  <c r="O206" i="30"/>
  <c r="J206" i="30"/>
  <c r="F206" i="30"/>
  <c r="D206" i="30"/>
  <c r="N206" i="30"/>
  <c r="L206" i="30"/>
  <c r="H206" i="30"/>
  <c r="C205" i="30"/>
  <c r="B204" i="30"/>
  <c r="O184" i="30"/>
  <c r="J184" i="30"/>
  <c r="F184" i="30"/>
  <c r="D184" i="30"/>
  <c r="N184" i="30"/>
  <c r="L184" i="30"/>
  <c r="H184" i="30"/>
  <c r="C183" i="30"/>
  <c r="B182" i="30"/>
  <c r="O162" i="30"/>
  <c r="J162" i="30"/>
  <c r="F162" i="30"/>
  <c r="D162" i="30"/>
  <c r="N162" i="30"/>
  <c r="L162" i="30"/>
  <c r="H162" i="30"/>
  <c r="C161" i="30"/>
  <c r="B160" i="30"/>
  <c r="J140" i="30"/>
  <c r="F140" i="30"/>
  <c r="D140" i="30"/>
  <c r="O140" i="30"/>
  <c r="L140" i="30"/>
  <c r="H140" i="30"/>
  <c r="C139" i="30"/>
  <c r="B138" i="30"/>
  <c r="J118" i="30"/>
  <c r="F118" i="30"/>
  <c r="D118" i="30"/>
  <c r="O118" i="30"/>
  <c r="L118" i="30"/>
  <c r="H118" i="30"/>
  <c r="C117" i="30"/>
  <c r="B116" i="30"/>
  <c r="D96" i="30"/>
  <c r="L96" i="30"/>
  <c r="H96" i="30"/>
  <c r="F96" i="30"/>
  <c r="C95" i="30"/>
  <c r="O74" i="30"/>
  <c r="D74" i="30"/>
  <c r="L74" i="30"/>
  <c r="J74" i="30"/>
  <c r="F74" i="30"/>
  <c r="C73" i="30"/>
  <c r="N52" i="30"/>
  <c r="D52" i="30"/>
  <c r="C51" i="30"/>
  <c r="L30" i="30"/>
  <c r="D30" i="30"/>
  <c r="N30" i="30"/>
  <c r="H30" i="30"/>
  <c r="C29" i="30"/>
  <c r="F30" i="30" s="1"/>
  <c r="N8" i="30"/>
  <c r="J8" i="30"/>
  <c r="D8" i="30"/>
  <c r="O8" i="30"/>
  <c r="L8" i="30"/>
  <c r="H8" i="30"/>
  <c r="F8" i="30"/>
  <c r="C7" i="30"/>
  <c r="M6" i="28"/>
  <c r="K6" i="28"/>
  <c r="I6" i="28"/>
  <c r="B4" i="28"/>
  <c r="K6" i="27"/>
  <c r="J6" i="27"/>
  <c r="I6" i="27"/>
  <c r="B3" i="27"/>
  <c r="M6" i="26"/>
  <c r="L6" i="26"/>
  <c r="B4" i="26"/>
  <c r="Z7" i="22"/>
  <c r="Y7" i="22"/>
  <c r="X7" i="22"/>
  <c r="N7" i="22"/>
  <c r="K7" i="22"/>
  <c r="J7" i="22"/>
  <c r="M7" i="22"/>
  <c r="B4" i="22"/>
  <c r="H8" i="21"/>
  <c r="B5" i="21"/>
  <c r="N7" i="19"/>
  <c r="M7" i="19"/>
  <c r="F7" i="19"/>
  <c r="B4" i="19"/>
  <c r="AB6" i="18"/>
  <c r="T6" i="18"/>
  <c r="S6" i="18"/>
  <c r="K6" i="18"/>
  <c r="I6" i="18"/>
  <c r="J6" i="18"/>
  <c r="B3" i="18"/>
  <c r="Z7" i="17"/>
  <c r="Y7" i="17"/>
  <c r="J7" i="17"/>
  <c r="B4" i="17"/>
  <c r="J7" i="16"/>
  <c r="K7" i="16"/>
  <c r="L7" i="16"/>
  <c r="B4" i="16"/>
  <c r="AA7" i="15"/>
  <c r="X7" i="15"/>
  <c r="W7" i="15"/>
  <c r="Y7" i="15"/>
  <c r="Z7" i="15"/>
  <c r="I7" i="15"/>
  <c r="B4" i="15"/>
  <c r="V9" i="14"/>
  <c r="T9" i="14"/>
  <c r="U9" i="14"/>
  <c r="K9" i="14"/>
  <c r="I9" i="14"/>
  <c r="J9" i="14"/>
  <c r="B6" i="14"/>
  <c r="Z6" i="13"/>
  <c r="B3" i="13"/>
  <c r="L5" i="12"/>
  <c r="S8" i="9"/>
  <c r="P8" i="9"/>
  <c r="U6" i="6"/>
  <c r="S6" i="6"/>
  <c r="M6" i="6"/>
  <c r="K6" i="6"/>
  <c r="B3" i="6"/>
  <c r="S6" i="5"/>
  <c r="K6" i="5"/>
  <c r="J6" i="5"/>
  <c r="B3" i="5"/>
  <c r="N152" i="3"/>
  <c r="K152" i="3"/>
  <c r="N79" i="3"/>
  <c r="M79" i="3"/>
  <c r="K79" i="3"/>
  <c r="N6" i="3"/>
  <c r="K6" i="3"/>
  <c r="L6" i="3"/>
  <c r="M6" i="3"/>
  <c r="N56" i="2"/>
  <c r="K6" i="2"/>
  <c r="B39" i="1"/>
  <c r="B38" i="1"/>
  <c r="B37" i="1"/>
  <c r="M2" i="1"/>
  <c r="H99" i="30"/>
  <c r="J97" i="30"/>
  <c r="H80" i="30"/>
  <c r="L76" i="30"/>
  <c r="L65" i="30"/>
  <c r="H61" i="30"/>
  <c r="L57" i="30"/>
  <c r="H53" i="30"/>
  <c r="H42" i="30"/>
  <c r="J40" i="30"/>
  <c r="L38" i="30"/>
  <c r="F36" i="30"/>
  <c r="H34" i="30"/>
  <c r="J32" i="30"/>
  <c r="J21" i="30"/>
  <c r="L19" i="30"/>
  <c r="F17" i="30"/>
  <c r="H15" i="30"/>
  <c r="J13" i="30"/>
  <c r="F105" i="30"/>
  <c r="F101" i="30"/>
  <c r="J100" i="30"/>
  <c r="L98" i="30"/>
  <c r="J43" i="30"/>
  <c r="L41" i="30"/>
  <c r="F39" i="30"/>
  <c r="H37" i="30"/>
  <c r="J35" i="30"/>
  <c r="L33" i="30"/>
  <c r="F31" i="30"/>
  <c r="F20" i="30"/>
  <c r="H18" i="30"/>
  <c r="J16" i="30"/>
  <c r="L14" i="30"/>
  <c r="F12" i="30"/>
  <c r="H10" i="30"/>
  <c r="F229" i="30"/>
  <c r="H191" i="30"/>
  <c r="J109" i="30"/>
  <c r="F99" i="30"/>
  <c r="H97" i="30"/>
  <c r="H59" i="30"/>
  <c r="F42" i="30"/>
  <c r="H40" i="30"/>
  <c r="J38" i="30"/>
  <c r="L36" i="30"/>
  <c r="F34" i="30"/>
  <c r="H32" i="30"/>
  <c r="H21" i="30"/>
  <c r="J19" i="30"/>
  <c r="L17" i="30"/>
  <c r="F15" i="30"/>
  <c r="H13" i="30"/>
  <c r="J11" i="30"/>
  <c r="L9" i="30"/>
  <c r="L284" i="30"/>
  <c r="F257" i="30"/>
  <c r="H100" i="30"/>
  <c r="J98" i="30"/>
  <c r="H43" i="30"/>
  <c r="J41" i="30"/>
  <c r="L39" i="30"/>
  <c r="F37" i="30"/>
  <c r="H35" i="30"/>
  <c r="J33" i="30"/>
  <c r="L31" i="30"/>
  <c r="L20" i="30"/>
  <c r="F18" i="30"/>
  <c r="H16" i="30"/>
  <c r="J14" i="30"/>
  <c r="L12" i="30"/>
  <c r="F10" i="30"/>
  <c r="F282" i="30"/>
  <c r="H256" i="30"/>
  <c r="F185" i="30"/>
  <c r="H103" i="30"/>
  <c r="L101" i="30"/>
  <c r="L99" i="30"/>
  <c r="F97" i="30"/>
  <c r="H65" i="30"/>
  <c r="H57" i="30"/>
  <c r="L53" i="30"/>
  <c r="L42" i="30"/>
  <c r="F40" i="30"/>
  <c r="H38" i="30"/>
  <c r="J36" i="30"/>
  <c r="L34" i="30"/>
  <c r="F32" i="30"/>
  <c r="F21" i="30"/>
  <c r="H19" i="30"/>
  <c r="J17" i="30"/>
  <c r="L15" i="30"/>
  <c r="F13" i="30"/>
  <c r="H11" i="30"/>
  <c r="J9" i="30"/>
  <c r="L107" i="30"/>
  <c r="F103" i="30"/>
  <c r="J101" i="30"/>
  <c r="F100" i="30"/>
  <c r="H98" i="30"/>
  <c r="H60" i="30"/>
  <c r="F43" i="30"/>
  <c r="H41" i="30"/>
  <c r="J39" i="30"/>
  <c r="L37" i="30"/>
  <c r="F35" i="30"/>
  <c r="H33" i="30"/>
  <c r="J31" i="30"/>
  <c r="J20" i="30"/>
  <c r="L18" i="30"/>
  <c r="F16" i="30"/>
  <c r="H14" i="30"/>
  <c r="J12" i="30"/>
  <c r="L10" i="30"/>
  <c r="J241" i="30"/>
  <c r="H82" i="30"/>
  <c r="F87" i="30"/>
  <c r="L40" i="30"/>
  <c r="H17" i="30"/>
  <c r="F119" i="30"/>
  <c r="L86" i="30"/>
  <c r="H63" i="30"/>
  <c r="J53" i="30"/>
  <c r="L21" i="30"/>
  <c r="H9" i="30"/>
  <c r="L231" i="30"/>
  <c r="J99" i="30"/>
  <c r="F76" i="30"/>
  <c r="J34" i="30"/>
  <c r="L11" i="30"/>
  <c r="F9" i="30"/>
  <c r="F141" i="30"/>
  <c r="F127" i="30"/>
  <c r="J80" i="30"/>
  <c r="F57" i="30"/>
  <c r="J15" i="30"/>
  <c r="F11" i="30"/>
  <c r="J167" i="30"/>
  <c r="F38" i="30"/>
  <c r="F149" i="30"/>
  <c r="L97" i="30"/>
  <c r="F84" i="30"/>
  <c r="L81" i="30"/>
  <c r="J42" i="30"/>
  <c r="L32" i="30"/>
  <c r="F19" i="30"/>
  <c r="L78" i="30"/>
  <c r="F65" i="30"/>
  <c r="H55" i="30"/>
  <c r="L13" i="30"/>
  <c r="F215" i="30"/>
  <c r="D160" i="27"/>
  <c r="C146" i="27"/>
  <c r="G90" i="27"/>
  <c r="F76" i="27"/>
  <c r="E62" i="27"/>
  <c r="D48" i="27"/>
  <c r="C34" i="27"/>
  <c r="E160" i="26"/>
  <c r="D146" i="26"/>
  <c r="C132" i="26"/>
  <c r="G76" i="26"/>
  <c r="F62" i="26"/>
  <c r="E48" i="26"/>
  <c r="D34" i="26"/>
  <c r="H85" i="30"/>
  <c r="D48" i="28"/>
  <c r="C160" i="27"/>
  <c r="G104" i="27"/>
  <c r="F90" i="27"/>
  <c r="E76" i="27"/>
  <c r="D62" i="27"/>
  <c r="C48" i="27"/>
  <c r="D160" i="26"/>
  <c r="C146" i="26"/>
  <c r="G90" i="26"/>
  <c r="F76" i="26"/>
  <c r="E62" i="26"/>
  <c r="D48" i="26"/>
  <c r="C34" i="26"/>
  <c r="L59" i="30"/>
  <c r="G118" i="27"/>
  <c r="F104" i="27"/>
  <c r="E90" i="27"/>
  <c r="D76" i="27"/>
  <c r="C62" i="27"/>
  <c r="C160" i="26"/>
  <c r="G104" i="26"/>
  <c r="F90" i="26"/>
  <c r="E76" i="26"/>
  <c r="D62" i="26"/>
  <c r="J175" i="30"/>
  <c r="G132" i="27"/>
  <c r="F118" i="27"/>
  <c r="E104" i="27"/>
  <c r="D90" i="27"/>
  <c r="C76" i="27"/>
  <c r="G20" i="27"/>
  <c r="G118" i="26"/>
  <c r="F104" i="26"/>
  <c r="E90" i="26"/>
  <c r="D76" i="26"/>
  <c r="C62" i="26"/>
  <c r="G146" i="27"/>
  <c r="F132" i="27"/>
  <c r="E118" i="27"/>
  <c r="D104" i="27"/>
  <c r="C90" i="27"/>
  <c r="G34" i="27"/>
  <c r="F20" i="27"/>
  <c r="G132" i="26"/>
  <c r="F118" i="26"/>
  <c r="E104" i="26"/>
  <c r="D90" i="26"/>
  <c r="C76" i="26"/>
  <c r="G160" i="27"/>
  <c r="F146" i="27"/>
  <c r="E132" i="27"/>
  <c r="D118" i="27"/>
  <c r="C104" i="27"/>
  <c r="G48" i="27"/>
  <c r="F34" i="27"/>
  <c r="E20" i="27"/>
  <c r="G146" i="26"/>
  <c r="F132" i="26"/>
  <c r="E118" i="26"/>
  <c r="D104" i="26"/>
  <c r="C90" i="26"/>
  <c r="G34" i="26"/>
  <c r="G62" i="27"/>
  <c r="E34" i="27"/>
  <c r="F160" i="26"/>
  <c r="D132" i="26"/>
  <c r="F48" i="26"/>
  <c r="E20" i="26"/>
  <c r="F62" i="27"/>
  <c r="D34" i="27"/>
  <c r="C48" i="26"/>
  <c r="D20" i="26"/>
  <c r="E146" i="27"/>
  <c r="C118" i="27"/>
  <c r="G62" i="26"/>
  <c r="C20" i="26"/>
  <c r="D146" i="27"/>
  <c r="F146" i="26"/>
  <c r="D118" i="26"/>
  <c r="E62" i="28"/>
  <c r="F48" i="27"/>
  <c r="D20" i="27"/>
  <c r="E146" i="26"/>
  <c r="C118" i="26"/>
  <c r="G76" i="27"/>
  <c r="E48" i="27"/>
  <c r="C20" i="27"/>
  <c r="F34" i="26"/>
  <c r="H36" i="30"/>
  <c r="F160" i="27"/>
  <c r="D132" i="27"/>
  <c r="E34" i="26"/>
  <c r="G20" i="26"/>
  <c r="C132" i="28"/>
  <c r="F20" i="26"/>
  <c r="D161" i="22"/>
  <c r="H147" i="22"/>
  <c r="D133" i="22"/>
  <c r="H119" i="22"/>
  <c r="D105" i="22"/>
  <c r="H91" i="22"/>
  <c r="D77" i="22"/>
  <c r="H63" i="22"/>
  <c r="D49" i="22"/>
  <c r="G48" i="26"/>
  <c r="C161" i="22"/>
  <c r="G147" i="22"/>
  <c r="C133" i="22"/>
  <c r="G119" i="22"/>
  <c r="C105" i="22"/>
  <c r="G91" i="22"/>
  <c r="C77" i="22"/>
  <c r="F147" i="22"/>
  <c r="F119" i="22"/>
  <c r="F91" i="22"/>
  <c r="F63" i="22"/>
  <c r="F35" i="22"/>
  <c r="E160" i="27"/>
  <c r="E147" i="22"/>
  <c r="E119" i="22"/>
  <c r="E91" i="22"/>
  <c r="E63" i="22"/>
  <c r="C132" i="27"/>
  <c r="H161" i="22"/>
  <c r="D147" i="22"/>
  <c r="H133" i="22"/>
  <c r="D119" i="22"/>
  <c r="H105" i="22"/>
  <c r="D91" i="22"/>
  <c r="H77" i="22"/>
  <c r="D63" i="22"/>
  <c r="G160" i="26"/>
  <c r="G161" i="22"/>
  <c r="C147" i="22"/>
  <c r="G133" i="22"/>
  <c r="C119" i="22"/>
  <c r="G105" i="22"/>
  <c r="C91" i="22"/>
  <c r="E132" i="26"/>
  <c r="F161" i="22"/>
  <c r="F133" i="22"/>
  <c r="F105" i="22"/>
  <c r="F77" i="22"/>
  <c r="F49" i="22"/>
  <c r="E133" i="22"/>
  <c r="G63" i="22"/>
  <c r="C49" i="22"/>
  <c r="C35" i="22"/>
  <c r="E161" i="22"/>
  <c r="C63" i="22"/>
  <c r="H21" i="22"/>
  <c r="F162" i="21"/>
  <c r="F148" i="21"/>
  <c r="F134" i="21"/>
  <c r="F120" i="21"/>
  <c r="F106" i="21"/>
  <c r="C104" i="26"/>
  <c r="R21" i="22"/>
  <c r="G21" i="22"/>
  <c r="E162" i="21"/>
  <c r="E148" i="21"/>
  <c r="E134" i="21"/>
  <c r="E120" i="21"/>
  <c r="E106" i="21"/>
  <c r="F21" i="22"/>
  <c r="D162" i="21"/>
  <c r="D148" i="21"/>
  <c r="D134" i="21"/>
  <c r="H35" i="22"/>
  <c r="E21" i="22"/>
  <c r="C162" i="21"/>
  <c r="C148" i="21"/>
  <c r="C134" i="21"/>
  <c r="C120" i="21"/>
  <c r="C106" i="21"/>
  <c r="C92" i="21"/>
  <c r="H49" i="22"/>
  <c r="G35" i="22"/>
  <c r="D21" i="22"/>
  <c r="D120" i="21"/>
  <c r="F92" i="21"/>
  <c r="E64" i="21"/>
  <c r="C36" i="21"/>
  <c r="P22" i="21"/>
  <c r="E22" i="21"/>
  <c r="G77" i="22"/>
  <c r="E35" i="22"/>
  <c r="C21" i="22"/>
  <c r="E92" i="21"/>
  <c r="D64" i="21"/>
  <c r="O22" i="21"/>
  <c r="D22" i="21"/>
  <c r="E77" i="22"/>
  <c r="D35" i="22"/>
  <c r="D92" i="21"/>
  <c r="C64" i="21"/>
  <c r="F50" i="21"/>
  <c r="N22" i="21"/>
  <c r="C22" i="21"/>
  <c r="G49" i="22"/>
  <c r="E50" i="21"/>
  <c r="M22" i="21"/>
  <c r="E49" i="22"/>
  <c r="F78" i="21"/>
  <c r="D50" i="21"/>
  <c r="V21" i="22"/>
  <c r="E78" i="21"/>
  <c r="C50" i="21"/>
  <c r="F36" i="21"/>
  <c r="F22" i="21"/>
  <c r="E36" i="21"/>
  <c r="D36" i="21"/>
  <c r="F64" i="21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G49" i="17"/>
  <c r="F35" i="17"/>
  <c r="G23" i="17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F49" i="17"/>
  <c r="G37" i="17"/>
  <c r="E35" i="17"/>
  <c r="F23" i="17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E49" i="17"/>
  <c r="F37" i="17"/>
  <c r="D35" i="17"/>
  <c r="E23" i="17"/>
  <c r="X148" i="18"/>
  <c r="P148" i="18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X36" i="18"/>
  <c r="P36" i="18"/>
  <c r="L34" i="18"/>
  <c r="D34" i="18"/>
  <c r="V20" i="18"/>
  <c r="N20" i="18"/>
  <c r="F20" i="18"/>
  <c r="L8" i="18"/>
  <c r="D8" i="18"/>
  <c r="D49" i="17"/>
  <c r="E37" i="17"/>
  <c r="C35" i="17"/>
  <c r="D23" i="17"/>
  <c r="D78" i="21"/>
  <c r="W148" i="18"/>
  <c r="O148" i="18"/>
  <c r="G148" i="18"/>
  <c r="C146" i="18"/>
  <c r="U132" i="18"/>
  <c r="M132" i="18"/>
  <c r="E132" i="18"/>
  <c r="C120" i="18"/>
  <c r="W118" i="18"/>
  <c r="O118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E105" i="22"/>
  <c r="U21" i="22"/>
  <c r="D106" i="21"/>
  <c r="C78" i="21"/>
  <c r="X160" i="18"/>
  <c r="P160" i="18"/>
  <c r="V148" i="18"/>
  <c r="N148" i="18"/>
  <c r="F148" i="18"/>
  <c r="X134" i="18"/>
  <c r="P134" i="18"/>
  <c r="L132" i="18"/>
  <c r="D132" i="18"/>
  <c r="V118" i="18"/>
  <c r="N118" i="18"/>
  <c r="F118" i="18"/>
  <c r="L106" i="18"/>
  <c r="D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C37" i="17"/>
  <c r="F121" i="19"/>
  <c r="F37" i="19"/>
  <c r="W160" i="18"/>
  <c r="O160" i="18"/>
  <c r="G160" i="18"/>
  <c r="U148" i="18"/>
  <c r="M148" i="18"/>
  <c r="E148" i="18"/>
  <c r="W134" i="18"/>
  <c r="O134" i="18"/>
  <c r="G134" i="18"/>
  <c r="C132" i="18"/>
  <c r="U118" i="18"/>
  <c r="M118" i="18"/>
  <c r="E118" i="18"/>
  <c r="C106" i="18"/>
  <c r="W104" i="18"/>
  <c r="O104" i="18"/>
  <c r="G104" i="18"/>
  <c r="U92" i="18"/>
  <c r="M92" i="18"/>
  <c r="E92" i="18"/>
  <c r="W78" i="18"/>
  <c r="O78" i="18"/>
  <c r="G78" i="18"/>
  <c r="C76" i="18"/>
  <c r="D148" i="18"/>
  <c r="V134" i="18"/>
  <c r="L92" i="18"/>
  <c r="P90" i="18"/>
  <c r="M62" i="18"/>
  <c r="M36" i="18"/>
  <c r="M20" i="18"/>
  <c r="F21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G149" i="14"/>
  <c r="D135" i="14"/>
  <c r="F107" i="14"/>
  <c r="C93" i="14"/>
  <c r="E65" i="14"/>
  <c r="G37" i="14"/>
  <c r="N134" i="18"/>
  <c r="D92" i="18"/>
  <c r="V78" i="18"/>
  <c r="L62" i="18"/>
  <c r="L36" i="18"/>
  <c r="P34" i="18"/>
  <c r="C8" i="18"/>
  <c r="E21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F49" i="15"/>
  <c r="E35" i="15"/>
  <c r="G21" i="15"/>
  <c r="F149" i="14"/>
  <c r="C135" i="14"/>
  <c r="E107" i="14"/>
  <c r="G79" i="14"/>
  <c r="D65" i="14"/>
  <c r="F37" i="14"/>
  <c r="C23" i="14"/>
  <c r="F134" i="18"/>
  <c r="X120" i="18"/>
  <c r="N78" i="18"/>
  <c r="E62" i="18"/>
  <c r="W48" i="18"/>
  <c r="E36" i="18"/>
  <c r="W22" i="18"/>
  <c r="X8" i="18"/>
  <c r="C49" i="17"/>
  <c r="D21" i="17"/>
  <c r="Q9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T21" i="16"/>
  <c r="C9" i="16"/>
  <c r="E161" i="15"/>
  <c r="D147" i="15"/>
  <c r="C133" i="15"/>
  <c r="G77" i="15"/>
  <c r="F63" i="15"/>
  <c r="E49" i="15"/>
  <c r="D35" i="15"/>
  <c r="F21" i="15"/>
  <c r="E149" i="14"/>
  <c r="V160" i="18"/>
  <c r="L118" i="18"/>
  <c r="P64" i="18"/>
  <c r="O48" i="18"/>
  <c r="O22" i="18"/>
  <c r="C20" i="18"/>
  <c r="C23" i="17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1" i="15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C37" i="14"/>
  <c r="N160" i="18"/>
  <c r="D118" i="18"/>
  <c r="V104" i="18"/>
  <c r="N48" i="18"/>
  <c r="N22" i="18"/>
  <c r="U20" i="18"/>
  <c r="P8" i="18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G135" i="14"/>
  <c r="D121" i="14"/>
  <c r="F93" i="14"/>
  <c r="C79" i="14"/>
  <c r="E51" i="14"/>
  <c r="G23" i="14"/>
  <c r="U62" i="18"/>
  <c r="V48" i="18"/>
  <c r="X34" i="18"/>
  <c r="G22" i="18"/>
  <c r="E119" i="17"/>
  <c r="R21" i="17"/>
  <c r="T9" i="17"/>
  <c r="E149" i="16"/>
  <c r="F91" i="16"/>
  <c r="E51" i="16"/>
  <c r="G49" i="16"/>
  <c r="G147" i="15"/>
  <c r="C91" i="15"/>
  <c r="D49" i="15"/>
  <c r="E21" i="15"/>
  <c r="C121" i="14"/>
  <c r="G65" i="14"/>
  <c r="D23" i="14"/>
  <c r="C50" i="18"/>
  <c r="G48" i="18"/>
  <c r="D36" i="18"/>
  <c r="F22" i="18"/>
  <c r="D65" i="17"/>
  <c r="D37" i="17"/>
  <c r="G35" i="17"/>
  <c r="D149" i="16"/>
  <c r="F147" i="16"/>
  <c r="E107" i="16"/>
  <c r="G65" i="16"/>
  <c r="D49" i="16"/>
  <c r="E21" i="16"/>
  <c r="G9" i="16"/>
  <c r="C147" i="15"/>
  <c r="E105" i="15"/>
  <c r="G107" i="14"/>
  <c r="F65" i="14"/>
  <c r="X146" i="18"/>
  <c r="N104" i="18"/>
  <c r="X90" i="18"/>
  <c r="D62" i="18"/>
  <c r="F48" i="18"/>
  <c r="E20" i="18"/>
  <c r="C147" i="16"/>
  <c r="G105" i="16"/>
  <c r="F65" i="16"/>
  <c r="C49" i="16"/>
  <c r="G23" i="16"/>
  <c r="D21" i="16"/>
  <c r="F9" i="16"/>
  <c r="D105" i="15"/>
  <c r="E63" i="15"/>
  <c r="G163" i="14"/>
  <c r="D107" i="14"/>
  <c r="C65" i="14"/>
  <c r="F65" i="19"/>
  <c r="F160" i="18"/>
  <c r="P146" i="18"/>
  <c r="F104" i="18"/>
  <c r="G21" i="17"/>
  <c r="G161" i="16"/>
  <c r="F121" i="16"/>
  <c r="C105" i="16"/>
  <c r="E63" i="16"/>
  <c r="D23" i="16"/>
  <c r="D161" i="15"/>
  <c r="F119" i="15"/>
  <c r="U21" i="15"/>
  <c r="D163" i="14"/>
  <c r="C107" i="14"/>
  <c r="G51" i="14"/>
  <c r="O23" i="14"/>
  <c r="E105" i="17"/>
  <c r="E77" i="17"/>
  <c r="C21" i="17"/>
  <c r="E9" i="17"/>
  <c r="D161" i="16"/>
  <c r="C121" i="16"/>
  <c r="G79" i="16"/>
  <c r="D63" i="16"/>
  <c r="C23" i="16"/>
  <c r="E119" i="15"/>
  <c r="F77" i="15"/>
  <c r="C163" i="14"/>
  <c r="F135" i="14"/>
  <c r="E93" i="14"/>
  <c r="D51" i="14"/>
  <c r="M93" i="19"/>
  <c r="X64" i="18"/>
  <c r="C135" i="17"/>
  <c r="D79" i="17"/>
  <c r="C77" i="17"/>
  <c r="C161" i="16"/>
  <c r="G135" i="16"/>
  <c r="D119" i="16"/>
  <c r="C79" i="16"/>
  <c r="F77" i="16"/>
  <c r="E37" i="16"/>
  <c r="S21" i="16"/>
  <c r="U9" i="16"/>
  <c r="G133" i="15"/>
  <c r="C77" i="15"/>
  <c r="G35" i="15"/>
  <c r="E135" i="14"/>
  <c r="D93" i="14"/>
  <c r="C51" i="14"/>
  <c r="P120" i="18"/>
  <c r="F78" i="18"/>
  <c r="D135" i="16"/>
  <c r="E77" i="16"/>
  <c r="D37" i="16"/>
  <c r="F35" i="16"/>
  <c r="R9" i="16"/>
  <c r="F133" i="15"/>
  <c r="G91" i="15"/>
  <c r="C35" i="15"/>
  <c r="G121" i="14"/>
  <c r="F79" i="14"/>
  <c r="E37" i="14"/>
  <c r="F23" i="14"/>
  <c r="E79" i="14"/>
  <c r="D61" i="11"/>
  <c r="D57" i="11"/>
  <c r="D53" i="11"/>
  <c r="D41" i="11"/>
  <c r="D37" i="11"/>
  <c r="D33" i="11"/>
  <c r="D17" i="11"/>
  <c r="D13" i="11"/>
  <c r="D9" i="11"/>
  <c r="M19" i="9"/>
  <c r="E19" i="9"/>
  <c r="G17" i="9"/>
  <c r="I15" i="9"/>
  <c r="M11" i="9"/>
  <c r="E11" i="9"/>
  <c r="G9" i="9"/>
  <c r="D93" i="16"/>
  <c r="C35" i="16"/>
  <c r="D105" i="11"/>
  <c r="D101" i="11"/>
  <c r="D97" i="11"/>
  <c r="D85" i="11"/>
  <c r="D81" i="11"/>
  <c r="D77" i="11"/>
  <c r="M18" i="9"/>
  <c r="E18" i="9"/>
  <c r="G16" i="9"/>
  <c r="I14" i="9"/>
  <c r="M10" i="9"/>
  <c r="E10" i="9"/>
  <c r="V22" i="18"/>
  <c r="S21" i="17"/>
  <c r="E133" i="16"/>
  <c r="F121" i="14"/>
  <c r="D64" i="11"/>
  <c r="D60" i="11"/>
  <c r="D56" i="11"/>
  <c r="D52" i="11"/>
  <c r="D40" i="11"/>
  <c r="D36" i="11"/>
  <c r="D32" i="11"/>
  <c r="D20" i="11"/>
  <c r="D16" i="11"/>
  <c r="D12" i="11"/>
  <c r="D8" i="11"/>
  <c r="I21" i="9"/>
  <c r="M17" i="9"/>
  <c r="E17" i="9"/>
  <c r="G15" i="9"/>
  <c r="I13" i="9"/>
  <c r="M9" i="9"/>
  <c r="E9" i="9"/>
  <c r="L148" i="18"/>
  <c r="E23" i="14"/>
  <c r="D108" i="11"/>
  <c r="D104" i="11"/>
  <c r="D100" i="11"/>
  <c r="D96" i="11"/>
  <c r="D84" i="11"/>
  <c r="D80" i="11"/>
  <c r="D76" i="11"/>
  <c r="I20" i="9"/>
  <c r="M16" i="9"/>
  <c r="E16" i="9"/>
  <c r="G14" i="9"/>
  <c r="I12" i="9"/>
  <c r="W11" i="12"/>
  <c r="E55" i="12"/>
  <c r="C54" i="12"/>
  <c r="D63" i="11"/>
  <c r="D59" i="11"/>
  <c r="D55" i="11"/>
  <c r="D39" i="11"/>
  <c r="D35" i="11"/>
  <c r="D31" i="11"/>
  <c r="D19" i="11"/>
  <c r="D15" i="11"/>
  <c r="D11" i="11"/>
  <c r="U9" i="17"/>
  <c r="C135" i="16"/>
  <c r="F51" i="16"/>
  <c r="D149" i="14"/>
  <c r="D107" i="11"/>
  <c r="D103" i="11"/>
  <c r="D99" i="11"/>
  <c r="D83" i="11"/>
  <c r="D79" i="11"/>
  <c r="D75" i="11"/>
  <c r="G20" i="9"/>
  <c r="I18" i="9"/>
  <c r="M14" i="9"/>
  <c r="E14" i="9"/>
  <c r="G12" i="9"/>
  <c r="I10" i="9"/>
  <c r="U36" i="18"/>
  <c r="G91" i="16"/>
  <c r="D91" i="15"/>
  <c r="D37" i="14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A11" i="12"/>
  <c r="D86" i="11"/>
  <c r="W55" i="12"/>
  <c r="D82" i="11"/>
  <c r="E15" i="9"/>
  <c r="G13" i="9"/>
  <c r="I11" i="9"/>
  <c r="S20" i="13"/>
  <c r="D78" i="11"/>
  <c r="M20" i="9"/>
  <c r="C56" i="12"/>
  <c r="D74" i="11"/>
  <c r="C118" i="13"/>
  <c r="C104" i="13"/>
  <c r="D106" i="11"/>
  <c r="E20" i="9"/>
  <c r="G18" i="9"/>
  <c r="I16" i="9"/>
  <c r="M12" i="9"/>
  <c r="F34" i="13"/>
  <c r="D102" i="11"/>
  <c r="Q9" i="16"/>
  <c r="W14" i="12"/>
  <c r="F53" i="12"/>
  <c r="D98" i="11"/>
  <c r="E12" i="9"/>
  <c r="G10" i="9"/>
  <c r="H18" i="2"/>
  <c r="G21" i="9"/>
  <c r="F17" i="2"/>
  <c r="W8" i="12"/>
  <c r="I19" i="9"/>
  <c r="A12" i="12"/>
  <c r="H17" i="2"/>
  <c r="D56" i="12"/>
  <c r="M15" i="9"/>
  <c r="F18" i="2"/>
  <c r="L187" i="30" l="1"/>
  <c r="J197" i="30"/>
  <c r="H235" i="30"/>
  <c r="L259" i="30"/>
  <c r="H273" i="30"/>
  <c r="F16" i="31"/>
  <c r="J10" i="30"/>
  <c r="H12" i="30"/>
  <c r="F14" i="30"/>
  <c r="L16" i="30"/>
  <c r="J18" i="30"/>
  <c r="H20" i="30"/>
  <c r="H31" i="30"/>
  <c r="F33" i="30"/>
  <c r="L35" i="30"/>
  <c r="J37" i="30"/>
  <c r="H39" i="30"/>
  <c r="F41" i="30"/>
  <c r="L43" i="30"/>
  <c r="F98" i="30"/>
  <c r="N73" i="2"/>
  <c r="M73" i="2"/>
  <c r="L73" i="2"/>
  <c r="K73" i="2"/>
  <c r="J73" i="2"/>
  <c r="N23" i="2"/>
  <c r="J23" i="2"/>
  <c r="M23" i="2"/>
  <c r="L23" i="2"/>
  <c r="K23" i="2"/>
  <c r="M38" i="2"/>
  <c r="L38" i="2"/>
  <c r="K38" i="2"/>
  <c r="J38" i="2"/>
  <c r="N38" i="2"/>
  <c r="J135" i="3"/>
  <c r="N135" i="3"/>
  <c r="M135" i="3"/>
  <c r="L135" i="3"/>
  <c r="K135" i="3"/>
  <c r="J185" i="3"/>
  <c r="N185" i="3"/>
  <c r="I196" i="3"/>
  <c r="M185" i="3"/>
  <c r="L185" i="3"/>
  <c r="K185" i="3"/>
  <c r="M32" i="5"/>
  <c r="L32" i="5"/>
  <c r="K32" i="5"/>
  <c r="J32" i="5"/>
  <c r="I32" i="5"/>
  <c r="M31" i="6"/>
  <c r="L31" i="6"/>
  <c r="K31" i="6"/>
  <c r="J31" i="6"/>
  <c r="I31" i="6"/>
  <c r="J19" i="3"/>
  <c r="N19" i="3"/>
  <c r="M19" i="3"/>
  <c r="L19" i="3"/>
  <c r="K19" i="3"/>
  <c r="N36" i="3"/>
  <c r="M36" i="3"/>
  <c r="L36" i="3"/>
  <c r="K36" i="3"/>
  <c r="J36" i="3"/>
  <c r="J66" i="3"/>
  <c r="N66" i="3"/>
  <c r="M66" i="3"/>
  <c r="L66" i="3"/>
  <c r="K66" i="3"/>
  <c r="J84" i="3"/>
  <c r="N84" i="3"/>
  <c r="M84" i="3"/>
  <c r="L84" i="3"/>
  <c r="K84" i="3"/>
  <c r="N101" i="3"/>
  <c r="M101" i="3"/>
  <c r="L101" i="3"/>
  <c r="K101" i="3"/>
  <c r="J101" i="3"/>
  <c r="E121" i="3"/>
  <c r="N166" i="3"/>
  <c r="M166" i="3"/>
  <c r="L166" i="3"/>
  <c r="K166" i="3"/>
  <c r="J166" i="3"/>
  <c r="G190" i="3"/>
  <c r="J181" i="3"/>
  <c r="N181" i="3"/>
  <c r="M181" i="3"/>
  <c r="L181" i="3"/>
  <c r="K181" i="3"/>
  <c r="I192" i="3"/>
  <c r="H194" i="3"/>
  <c r="W11" i="5"/>
  <c r="V11" i="5"/>
  <c r="U11" i="5"/>
  <c r="T11" i="5"/>
  <c r="S11" i="5"/>
  <c r="W38" i="5"/>
  <c r="V38" i="5"/>
  <c r="U38" i="5"/>
  <c r="T38" i="5"/>
  <c r="S38" i="5"/>
  <c r="W10" i="6"/>
  <c r="V10" i="6"/>
  <c r="U10" i="6"/>
  <c r="T10" i="6"/>
  <c r="S10" i="6"/>
  <c r="W37" i="6"/>
  <c r="V37" i="6"/>
  <c r="U37" i="6"/>
  <c r="T37" i="6"/>
  <c r="S37" i="6"/>
  <c r="P13" i="9"/>
  <c r="O13" i="9"/>
  <c r="L114" i="16"/>
  <c r="J114" i="16"/>
  <c r="I114" i="16"/>
  <c r="K114" i="16"/>
  <c r="J153" i="3"/>
  <c r="N153" i="3"/>
  <c r="M153" i="3"/>
  <c r="L153" i="3"/>
  <c r="K153" i="3"/>
  <c r="F42" i="2"/>
  <c r="N63" i="2"/>
  <c r="M63" i="2"/>
  <c r="L63" i="2"/>
  <c r="K63" i="2"/>
  <c r="J63" i="2"/>
  <c r="J72" i="2"/>
  <c r="N72" i="2"/>
  <c r="M72" i="2"/>
  <c r="L72" i="2"/>
  <c r="K72" i="2"/>
  <c r="J15" i="3"/>
  <c r="N15" i="3"/>
  <c r="M15" i="3"/>
  <c r="L15" i="3"/>
  <c r="K15" i="3"/>
  <c r="N32" i="3"/>
  <c r="M32" i="3"/>
  <c r="L32" i="3"/>
  <c r="K32" i="3"/>
  <c r="J32" i="3"/>
  <c r="M57" i="3"/>
  <c r="L57" i="3"/>
  <c r="K57" i="3"/>
  <c r="J57" i="3"/>
  <c r="J62" i="3"/>
  <c r="N62" i="3"/>
  <c r="M62" i="3"/>
  <c r="L62" i="3"/>
  <c r="K62" i="3"/>
  <c r="J80" i="3"/>
  <c r="N80" i="3"/>
  <c r="M80" i="3"/>
  <c r="L80" i="3"/>
  <c r="K80" i="3"/>
  <c r="N97" i="3"/>
  <c r="M97" i="3"/>
  <c r="L97" i="3"/>
  <c r="K97" i="3"/>
  <c r="J97" i="3"/>
  <c r="E117" i="3"/>
  <c r="G121" i="3"/>
  <c r="J112" i="3"/>
  <c r="N112" i="3"/>
  <c r="I123" i="3"/>
  <c r="M112" i="3"/>
  <c r="L112" i="3"/>
  <c r="K112" i="3"/>
  <c r="N144" i="3"/>
  <c r="M144" i="3"/>
  <c r="L144" i="3"/>
  <c r="K144" i="3"/>
  <c r="J144" i="3"/>
  <c r="N162" i="3"/>
  <c r="M162" i="3"/>
  <c r="L162" i="3"/>
  <c r="K162" i="3"/>
  <c r="J162" i="3"/>
  <c r="G186" i="3"/>
  <c r="J177" i="3"/>
  <c r="N177" i="3"/>
  <c r="I188" i="3"/>
  <c r="M177" i="3"/>
  <c r="L177" i="3"/>
  <c r="K177" i="3"/>
  <c r="H190" i="3"/>
  <c r="M48" i="5"/>
  <c r="L48" i="5"/>
  <c r="K48" i="5"/>
  <c r="J48" i="5"/>
  <c r="I48" i="5"/>
  <c r="M47" i="6"/>
  <c r="L47" i="6"/>
  <c r="K47" i="6"/>
  <c r="J47" i="6"/>
  <c r="I47" i="6"/>
  <c r="J88" i="3"/>
  <c r="N88" i="3"/>
  <c r="M88" i="3"/>
  <c r="L88" i="3"/>
  <c r="K88" i="3"/>
  <c r="N170" i="3"/>
  <c r="M170" i="3"/>
  <c r="L170" i="3"/>
  <c r="K170" i="3"/>
  <c r="J170" i="3"/>
  <c r="J11" i="3"/>
  <c r="N11" i="3"/>
  <c r="M11" i="3"/>
  <c r="L11" i="3"/>
  <c r="K11" i="3"/>
  <c r="N28" i="3"/>
  <c r="M28" i="3"/>
  <c r="L28" i="3"/>
  <c r="K28" i="3"/>
  <c r="J28" i="3"/>
  <c r="M48" i="3"/>
  <c r="L48" i="3"/>
  <c r="K48" i="3"/>
  <c r="J48" i="3"/>
  <c r="N93" i="3"/>
  <c r="M93" i="3"/>
  <c r="L93" i="3"/>
  <c r="K93" i="3"/>
  <c r="J93" i="3"/>
  <c r="E113" i="3"/>
  <c r="G117" i="3"/>
  <c r="J108" i="3"/>
  <c r="N108" i="3"/>
  <c r="M108" i="3"/>
  <c r="L108" i="3"/>
  <c r="K108" i="3"/>
  <c r="I119" i="3"/>
  <c r="H121" i="3"/>
  <c r="N140" i="3"/>
  <c r="M140" i="3"/>
  <c r="L140" i="3"/>
  <c r="K140" i="3"/>
  <c r="J140" i="3"/>
  <c r="N158" i="3"/>
  <c r="M158" i="3"/>
  <c r="L158" i="3"/>
  <c r="K158" i="3"/>
  <c r="J158" i="3"/>
  <c r="J173" i="3"/>
  <c r="N173" i="3"/>
  <c r="M173" i="3"/>
  <c r="L173" i="3"/>
  <c r="K173" i="3"/>
  <c r="H186" i="3"/>
  <c r="W49" i="5"/>
  <c r="V49" i="5"/>
  <c r="U49" i="5"/>
  <c r="T49" i="5"/>
  <c r="S49" i="5"/>
  <c r="M24" i="5"/>
  <c r="L24" i="5"/>
  <c r="K24" i="5"/>
  <c r="J24" i="5"/>
  <c r="I24" i="5"/>
  <c r="M23" i="6"/>
  <c r="L23" i="6"/>
  <c r="K23" i="6"/>
  <c r="J23" i="6"/>
  <c r="I23" i="6"/>
  <c r="E68" i="2"/>
  <c r="F43" i="2"/>
  <c r="N24" i="3"/>
  <c r="M24" i="3"/>
  <c r="L24" i="3"/>
  <c r="K24" i="3"/>
  <c r="J24" i="3"/>
  <c r="J39" i="3"/>
  <c r="N39" i="3"/>
  <c r="M39" i="3"/>
  <c r="L39" i="3"/>
  <c r="K39" i="3"/>
  <c r="M41" i="3"/>
  <c r="L41" i="3"/>
  <c r="K41" i="3"/>
  <c r="J41" i="3"/>
  <c r="J46" i="3"/>
  <c r="M46" i="3"/>
  <c r="L46" i="3"/>
  <c r="K46" i="3"/>
  <c r="N71" i="3"/>
  <c r="M71" i="3"/>
  <c r="L71" i="3"/>
  <c r="K71" i="3"/>
  <c r="J71" i="3"/>
  <c r="N89" i="3"/>
  <c r="M89" i="3"/>
  <c r="L89" i="3"/>
  <c r="K89" i="3"/>
  <c r="J89" i="3"/>
  <c r="G113" i="3"/>
  <c r="J104" i="3"/>
  <c r="N104" i="3"/>
  <c r="I115" i="3"/>
  <c r="M104" i="3"/>
  <c r="L104" i="3"/>
  <c r="K104" i="3"/>
  <c r="H117" i="3"/>
  <c r="N136" i="3"/>
  <c r="M136" i="3"/>
  <c r="L136" i="3"/>
  <c r="K136" i="3"/>
  <c r="J136" i="3"/>
  <c r="N154" i="3"/>
  <c r="M154" i="3"/>
  <c r="L154" i="3"/>
  <c r="K154" i="3"/>
  <c r="J154" i="3"/>
  <c r="J169" i="3"/>
  <c r="N169" i="3"/>
  <c r="M169" i="3"/>
  <c r="L169" i="3"/>
  <c r="K169" i="3"/>
  <c r="G193" i="3"/>
  <c r="F195" i="3"/>
  <c r="N209" i="3"/>
  <c r="M209" i="3"/>
  <c r="L209" i="3"/>
  <c r="K209" i="3"/>
  <c r="J209" i="3"/>
  <c r="M51" i="5"/>
  <c r="L51" i="5"/>
  <c r="K51" i="5"/>
  <c r="J51" i="5"/>
  <c r="I51" i="5"/>
  <c r="W30" i="5"/>
  <c r="V30" i="5"/>
  <c r="U30" i="5"/>
  <c r="T30" i="5"/>
  <c r="S30" i="5"/>
  <c r="S51" i="6"/>
  <c r="W51" i="6"/>
  <c r="V51" i="6"/>
  <c r="U51" i="6"/>
  <c r="T51" i="6"/>
  <c r="W29" i="6"/>
  <c r="V29" i="6"/>
  <c r="U29" i="6"/>
  <c r="T29" i="6"/>
  <c r="S29" i="6"/>
  <c r="M37" i="13"/>
  <c r="L37" i="13"/>
  <c r="K37" i="13"/>
  <c r="J37" i="13"/>
  <c r="I37" i="13"/>
  <c r="J23" i="3"/>
  <c r="N23" i="3"/>
  <c r="M23" i="3"/>
  <c r="L23" i="3"/>
  <c r="K23" i="3"/>
  <c r="M40" i="3"/>
  <c r="L40" i="3"/>
  <c r="K40" i="3"/>
  <c r="J40" i="3"/>
  <c r="G194" i="3"/>
  <c r="G67" i="2"/>
  <c r="J66" i="2"/>
  <c r="M66" i="2"/>
  <c r="L66" i="2"/>
  <c r="K66" i="2"/>
  <c r="N20" i="3"/>
  <c r="M20" i="3"/>
  <c r="L20" i="3"/>
  <c r="K20" i="3"/>
  <c r="J20" i="3"/>
  <c r="J35" i="3"/>
  <c r="N35" i="3"/>
  <c r="M35" i="3"/>
  <c r="L35" i="3"/>
  <c r="K35" i="3"/>
  <c r="N67" i="3"/>
  <c r="M67" i="3"/>
  <c r="L67" i="3"/>
  <c r="K67" i="3"/>
  <c r="J67" i="3"/>
  <c r="N85" i="3"/>
  <c r="M85" i="3"/>
  <c r="L85" i="3"/>
  <c r="K85" i="3"/>
  <c r="J85" i="3"/>
  <c r="J100" i="3"/>
  <c r="N100" i="3"/>
  <c r="M100" i="3"/>
  <c r="L100" i="3"/>
  <c r="K100" i="3"/>
  <c r="H113" i="3"/>
  <c r="E122" i="3"/>
  <c r="J165" i="3"/>
  <c r="N165" i="3"/>
  <c r="M165" i="3"/>
  <c r="L165" i="3"/>
  <c r="K165" i="3"/>
  <c r="G189" i="3"/>
  <c r="I193" i="3"/>
  <c r="N182" i="3"/>
  <c r="M182" i="3"/>
  <c r="L182" i="3"/>
  <c r="K182" i="3"/>
  <c r="J182" i="3"/>
  <c r="M13" i="5"/>
  <c r="L13" i="5"/>
  <c r="K13" i="5"/>
  <c r="J13" i="5"/>
  <c r="I13" i="5"/>
  <c r="M40" i="5"/>
  <c r="L40" i="5"/>
  <c r="K40" i="5"/>
  <c r="J40" i="5"/>
  <c r="I40" i="5"/>
  <c r="I45" i="6"/>
  <c r="M45" i="6"/>
  <c r="L45" i="6"/>
  <c r="K45" i="6"/>
  <c r="J45" i="6"/>
  <c r="M12" i="6"/>
  <c r="L12" i="6"/>
  <c r="K12" i="6"/>
  <c r="J12" i="6"/>
  <c r="I12" i="6"/>
  <c r="M39" i="6"/>
  <c r="L39" i="6"/>
  <c r="K39" i="6"/>
  <c r="J39" i="6"/>
  <c r="I39" i="6"/>
  <c r="N8" i="3"/>
  <c r="M8" i="3"/>
  <c r="L8" i="3"/>
  <c r="K8" i="3"/>
  <c r="J8" i="3"/>
  <c r="J70" i="3"/>
  <c r="N70" i="3"/>
  <c r="M70" i="3"/>
  <c r="L70" i="3"/>
  <c r="K70" i="3"/>
  <c r="N105" i="3"/>
  <c r="M105" i="3"/>
  <c r="I116" i="3"/>
  <c r="L105" i="3"/>
  <c r="K105" i="3"/>
  <c r="J105" i="3"/>
  <c r="L21" i="2"/>
  <c r="K21" i="2"/>
  <c r="M21" i="2"/>
  <c r="J21" i="2"/>
  <c r="E67" i="2"/>
  <c r="N16" i="3"/>
  <c r="M16" i="3"/>
  <c r="L16" i="3"/>
  <c r="K16" i="3"/>
  <c r="J16" i="3"/>
  <c r="J31" i="3"/>
  <c r="N31" i="3"/>
  <c r="M31" i="3"/>
  <c r="K31" i="3"/>
  <c r="L31" i="3"/>
  <c r="M56" i="3"/>
  <c r="L56" i="3"/>
  <c r="K56" i="3"/>
  <c r="J56" i="3"/>
  <c r="N63" i="3"/>
  <c r="M63" i="3"/>
  <c r="L63" i="3"/>
  <c r="K63" i="3"/>
  <c r="J63" i="3"/>
  <c r="N81" i="3"/>
  <c r="M81" i="3"/>
  <c r="L81" i="3"/>
  <c r="K81" i="3"/>
  <c r="J81" i="3"/>
  <c r="J96" i="3"/>
  <c r="N96" i="3"/>
  <c r="M96" i="3"/>
  <c r="K96" i="3"/>
  <c r="L96" i="3"/>
  <c r="E118" i="3"/>
  <c r="G120" i="3"/>
  <c r="F122" i="3"/>
  <c r="J143" i="3"/>
  <c r="N143" i="3"/>
  <c r="M143" i="3"/>
  <c r="K143" i="3"/>
  <c r="L143" i="3"/>
  <c r="J161" i="3"/>
  <c r="N161" i="3"/>
  <c r="M161" i="3"/>
  <c r="K161" i="3"/>
  <c r="L161" i="3"/>
  <c r="N178" i="3"/>
  <c r="M178" i="3"/>
  <c r="I189" i="3"/>
  <c r="L178" i="3"/>
  <c r="K178" i="3"/>
  <c r="J178" i="3"/>
  <c r="N213" i="3"/>
  <c r="M213" i="3"/>
  <c r="L213" i="3"/>
  <c r="K213" i="3"/>
  <c r="J213" i="3"/>
  <c r="W46" i="5"/>
  <c r="V46" i="5"/>
  <c r="U46" i="5"/>
  <c r="T46" i="5"/>
  <c r="S46" i="5"/>
  <c r="W45" i="6"/>
  <c r="V45" i="6"/>
  <c r="U45" i="6"/>
  <c r="T45" i="6"/>
  <c r="S45" i="6"/>
  <c r="F114" i="3"/>
  <c r="H42" i="2"/>
  <c r="J7" i="3"/>
  <c r="N7" i="3"/>
  <c r="M7" i="3"/>
  <c r="L7" i="3"/>
  <c r="K7" i="3"/>
  <c r="N12" i="3"/>
  <c r="M12" i="3"/>
  <c r="L12" i="3"/>
  <c r="K12" i="3"/>
  <c r="J12" i="3"/>
  <c r="J27" i="3"/>
  <c r="N27" i="3"/>
  <c r="M27" i="3"/>
  <c r="L27" i="3"/>
  <c r="K27" i="3"/>
  <c r="M49" i="3"/>
  <c r="L49" i="3"/>
  <c r="K49" i="3"/>
  <c r="J49" i="3"/>
  <c r="J54" i="3"/>
  <c r="M54" i="3"/>
  <c r="K54" i="3"/>
  <c r="L54" i="3"/>
  <c r="J92" i="3"/>
  <c r="N92" i="3"/>
  <c r="M92" i="3"/>
  <c r="K92" i="3"/>
  <c r="L92" i="3"/>
  <c r="E114" i="3"/>
  <c r="G116" i="3"/>
  <c r="F118" i="3"/>
  <c r="I120" i="3"/>
  <c r="N109" i="3"/>
  <c r="M109" i="3"/>
  <c r="L109" i="3"/>
  <c r="K109" i="3"/>
  <c r="J109" i="3"/>
  <c r="J139" i="3"/>
  <c r="N139" i="3"/>
  <c r="M139" i="3"/>
  <c r="K139" i="3"/>
  <c r="L139" i="3"/>
  <c r="J157" i="3"/>
  <c r="N157" i="3"/>
  <c r="M157" i="3"/>
  <c r="K157" i="3"/>
  <c r="L157" i="3"/>
  <c r="N174" i="3"/>
  <c r="M174" i="3"/>
  <c r="L174" i="3"/>
  <c r="K174" i="3"/>
  <c r="J174" i="3"/>
  <c r="W22" i="5"/>
  <c r="V22" i="5"/>
  <c r="U22" i="5"/>
  <c r="T22" i="5"/>
  <c r="S22" i="5"/>
  <c r="W21" i="6"/>
  <c r="V21" i="6"/>
  <c r="U21" i="6"/>
  <c r="T21" i="6"/>
  <c r="S21" i="6"/>
  <c r="N9" i="3"/>
  <c r="L9" i="3"/>
  <c r="K9" i="3"/>
  <c r="J9" i="3"/>
  <c r="M9" i="3"/>
  <c r="N13" i="3"/>
  <c r="L13" i="3"/>
  <c r="K13" i="3"/>
  <c r="J13" i="3"/>
  <c r="M13" i="3"/>
  <c r="N17" i="3"/>
  <c r="L17" i="3"/>
  <c r="K17" i="3"/>
  <c r="J17" i="3"/>
  <c r="M17" i="3"/>
  <c r="N21" i="3"/>
  <c r="L21" i="3"/>
  <c r="K21" i="3"/>
  <c r="J21" i="3"/>
  <c r="M21" i="3"/>
  <c r="N25" i="3"/>
  <c r="L25" i="3"/>
  <c r="K25" i="3"/>
  <c r="J25" i="3"/>
  <c r="M25" i="3"/>
  <c r="N29" i="3"/>
  <c r="L29" i="3"/>
  <c r="K29" i="3"/>
  <c r="J29" i="3"/>
  <c r="M29" i="3"/>
  <c r="N33" i="3"/>
  <c r="L33" i="3"/>
  <c r="K33" i="3"/>
  <c r="J33" i="3"/>
  <c r="M33" i="3"/>
  <c r="N37" i="3"/>
  <c r="L37" i="3"/>
  <c r="K37" i="3"/>
  <c r="J37" i="3"/>
  <c r="M37" i="3"/>
  <c r="L42" i="3"/>
  <c r="K42" i="3"/>
  <c r="J42" i="3"/>
  <c r="M42" i="3"/>
  <c r="L50" i="3"/>
  <c r="K50" i="3"/>
  <c r="J50" i="3"/>
  <c r="M50" i="3"/>
  <c r="L58" i="3"/>
  <c r="K58" i="3"/>
  <c r="J58" i="3"/>
  <c r="M58" i="3"/>
  <c r="N64" i="3"/>
  <c r="L64" i="3"/>
  <c r="K64" i="3"/>
  <c r="J64" i="3"/>
  <c r="M64" i="3"/>
  <c r="N68" i="3"/>
  <c r="L68" i="3"/>
  <c r="K68" i="3"/>
  <c r="J68" i="3"/>
  <c r="M68" i="3"/>
  <c r="N72" i="3"/>
  <c r="L72" i="3"/>
  <c r="K72" i="3"/>
  <c r="J72" i="3"/>
  <c r="M72" i="3"/>
  <c r="N82" i="3"/>
  <c r="L82" i="3"/>
  <c r="K82" i="3"/>
  <c r="J82" i="3"/>
  <c r="M82" i="3"/>
  <c r="N86" i="3"/>
  <c r="L86" i="3"/>
  <c r="K86" i="3"/>
  <c r="J86" i="3"/>
  <c r="M86" i="3"/>
  <c r="N90" i="3"/>
  <c r="L90" i="3"/>
  <c r="K90" i="3"/>
  <c r="J90" i="3"/>
  <c r="M90" i="3"/>
  <c r="N94" i="3"/>
  <c r="L94" i="3"/>
  <c r="K94" i="3"/>
  <c r="J94" i="3"/>
  <c r="M94" i="3"/>
  <c r="N98" i="3"/>
  <c r="L98" i="3"/>
  <c r="K98" i="3"/>
  <c r="J98" i="3"/>
  <c r="M98" i="3"/>
  <c r="N102" i="3"/>
  <c r="L102" i="3"/>
  <c r="K102" i="3"/>
  <c r="J102" i="3"/>
  <c r="I113" i="3"/>
  <c r="M102" i="3"/>
  <c r="G114" i="3"/>
  <c r="E115" i="3"/>
  <c r="N106" i="3"/>
  <c r="L106" i="3"/>
  <c r="I117" i="3"/>
  <c r="K106" i="3"/>
  <c r="J106" i="3"/>
  <c r="M106" i="3"/>
  <c r="G118" i="3"/>
  <c r="E119" i="3"/>
  <c r="N110" i="3"/>
  <c r="L110" i="3"/>
  <c r="K110" i="3"/>
  <c r="J110" i="3"/>
  <c r="M110" i="3"/>
  <c r="I121" i="3"/>
  <c r="G122" i="3"/>
  <c r="E123" i="3"/>
  <c r="N155" i="3"/>
  <c r="L155" i="3"/>
  <c r="K155" i="3"/>
  <c r="J155" i="3"/>
  <c r="M155" i="3"/>
  <c r="S15" i="9"/>
  <c r="R15" i="9"/>
  <c r="N50" i="12"/>
  <c r="M50" i="12"/>
  <c r="L50" i="12"/>
  <c r="K50" i="12"/>
  <c r="J50" i="12"/>
  <c r="I50" i="12"/>
  <c r="M8" i="13"/>
  <c r="L8" i="13"/>
  <c r="K8" i="13"/>
  <c r="J8" i="13"/>
  <c r="I8" i="13"/>
  <c r="K116" i="13"/>
  <c r="I116" i="13"/>
  <c r="M116" i="13"/>
  <c r="L116" i="13"/>
  <c r="J116" i="13"/>
  <c r="M43" i="3"/>
  <c r="K43" i="3"/>
  <c r="J43" i="3"/>
  <c r="L43" i="3"/>
  <c r="M51" i="3"/>
  <c r="K51" i="3"/>
  <c r="J51" i="3"/>
  <c r="L51" i="3"/>
  <c r="M59" i="3"/>
  <c r="K59" i="3"/>
  <c r="J59" i="3"/>
  <c r="L59" i="3"/>
  <c r="H114" i="3"/>
  <c r="F115" i="3"/>
  <c r="H118" i="3"/>
  <c r="F119" i="3"/>
  <c r="H122" i="3"/>
  <c r="F123" i="3"/>
  <c r="P21" i="9"/>
  <c r="O21" i="9"/>
  <c r="N12" i="12"/>
  <c r="M12" i="12"/>
  <c r="L12" i="12"/>
  <c r="K12" i="12"/>
  <c r="J12" i="12"/>
  <c r="I12" i="12"/>
  <c r="M88" i="13"/>
  <c r="L88" i="13"/>
  <c r="K88" i="13"/>
  <c r="J88" i="13"/>
  <c r="I88" i="13"/>
  <c r="K12" i="14"/>
  <c r="J12" i="14"/>
  <c r="I12" i="14"/>
  <c r="L10" i="3"/>
  <c r="J10" i="3"/>
  <c r="K10" i="3"/>
  <c r="N10" i="3"/>
  <c r="M10" i="3"/>
  <c r="L14" i="3"/>
  <c r="J14" i="3"/>
  <c r="K14" i="3"/>
  <c r="M14" i="3"/>
  <c r="N14" i="3"/>
  <c r="L18" i="3"/>
  <c r="J18" i="3"/>
  <c r="M18" i="3"/>
  <c r="K18" i="3"/>
  <c r="N18" i="3"/>
  <c r="L22" i="3"/>
  <c r="J22" i="3"/>
  <c r="N22" i="3"/>
  <c r="M22" i="3"/>
  <c r="K22" i="3"/>
  <c r="L26" i="3"/>
  <c r="J26" i="3"/>
  <c r="N26" i="3"/>
  <c r="M26" i="3"/>
  <c r="K26" i="3"/>
  <c r="L30" i="3"/>
  <c r="J30" i="3"/>
  <c r="N30" i="3"/>
  <c r="M30" i="3"/>
  <c r="K30" i="3"/>
  <c r="L34" i="3"/>
  <c r="J34" i="3"/>
  <c r="N34" i="3"/>
  <c r="M34" i="3"/>
  <c r="K34" i="3"/>
  <c r="L38" i="3"/>
  <c r="J38" i="3"/>
  <c r="N38" i="3"/>
  <c r="M38" i="3"/>
  <c r="K38" i="3"/>
  <c r="L44" i="3"/>
  <c r="J44" i="3"/>
  <c r="M44" i="3"/>
  <c r="K44" i="3"/>
  <c r="L52" i="3"/>
  <c r="J52" i="3"/>
  <c r="M52" i="3"/>
  <c r="K52" i="3"/>
  <c r="L60" i="3"/>
  <c r="J60" i="3"/>
  <c r="M60" i="3"/>
  <c r="K60" i="3"/>
  <c r="L65" i="3"/>
  <c r="J65" i="3"/>
  <c r="M65" i="3"/>
  <c r="K65" i="3"/>
  <c r="N65" i="3"/>
  <c r="L69" i="3"/>
  <c r="J69" i="3"/>
  <c r="N69" i="3"/>
  <c r="M69" i="3"/>
  <c r="K69" i="3"/>
  <c r="L83" i="3"/>
  <c r="J83" i="3"/>
  <c r="M83" i="3"/>
  <c r="K83" i="3"/>
  <c r="N83" i="3"/>
  <c r="L87" i="3"/>
  <c r="J87" i="3"/>
  <c r="N87" i="3"/>
  <c r="M87" i="3"/>
  <c r="K87" i="3"/>
  <c r="L91" i="3"/>
  <c r="J91" i="3"/>
  <c r="N91" i="3"/>
  <c r="M91" i="3"/>
  <c r="K91" i="3"/>
  <c r="L95" i="3"/>
  <c r="J95" i="3"/>
  <c r="N95" i="3"/>
  <c r="M95" i="3"/>
  <c r="K95" i="3"/>
  <c r="L99" i="3"/>
  <c r="J99" i="3"/>
  <c r="N99" i="3"/>
  <c r="M99" i="3"/>
  <c r="K99" i="3"/>
  <c r="L103" i="3"/>
  <c r="J103" i="3"/>
  <c r="N103" i="3"/>
  <c r="I114" i="3"/>
  <c r="M103" i="3"/>
  <c r="K103" i="3"/>
  <c r="G115" i="3"/>
  <c r="E116" i="3"/>
  <c r="L107" i="3"/>
  <c r="I118" i="3"/>
  <c r="J107" i="3"/>
  <c r="K107" i="3"/>
  <c r="N107" i="3"/>
  <c r="M107" i="3"/>
  <c r="G119" i="3"/>
  <c r="E120" i="3"/>
  <c r="L111" i="3"/>
  <c r="J111" i="3"/>
  <c r="K111" i="3"/>
  <c r="I122" i="3"/>
  <c r="N111" i="3"/>
  <c r="M111" i="3"/>
  <c r="G123" i="3"/>
  <c r="P10" i="9"/>
  <c r="O10" i="9"/>
  <c r="M45" i="13"/>
  <c r="L45" i="13"/>
  <c r="K45" i="13"/>
  <c r="J45" i="13"/>
  <c r="I45" i="13"/>
  <c r="K45" i="3"/>
  <c r="M45" i="3"/>
  <c r="L45" i="3"/>
  <c r="J45" i="3"/>
  <c r="K53" i="3"/>
  <c r="M53" i="3"/>
  <c r="L53" i="3"/>
  <c r="J53" i="3"/>
  <c r="K61" i="3"/>
  <c r="J61" i="3"/>
  <c r="L61" i="3"/>
  <c r="M61" i="3"/>
  <c r="H115" i="3"/>
  <c r="F116" i="3"/>
  <c r="H119" i="3"/>
  <c r="F120" i="3"/>
  <c r="H123" i="3"/>
  <c r="S10" i="9"/>
  <c r="R10" i="9"/>
  <c r="H54" i="12"/>
  <c r="N7" i="12"/>
  <c r="M7" i="12"/>
  <c r="L7" i="12"/>
  <c r="K7" i="12"/>
  <c r="J7" i="12"/>
  <c r="I7" i="12"/>
  <c r="M12" i="13"/>
  <c r="L12" i="13"/>
  <c r="K12" i="13"/>
  <c r="J12" i="13"/>
  <c r="I12" i="13"/>
  <c r="H20" i="13"/>
  <c r="M71" i="13"/>
  <c r="L71" i="13"/>
  <c r="K71" i="13"/>
  <c r="J71" i="13"/>
  <c r="I71" i="13"/>
  <c r="I144" i="19"/>
  <c r="H144" i="19"/>
  <c r="J208" i="3"/>
  <c r="N208" i="3"/>
  <c r="M208" i="3"/>
  <c r="L208" i="3"/>
  <c r="K208" i="3"/>
  <c r="J212" i="3"/>
  <c r="N212" i="3"/>
  <c r="M212" i="3"/>
  <c r="L212" i="3"/>
  <c r="K212" i="3"/>
  <c r="K216" i="3"/>
  <c r="J216" i="3"/>
  <c r="N216" i="3"/>
  <c r="M216" i="3"/>
  <c r="L216" i="3"/>
  <c r="T11" i="6"/>
  <c r="S11" i="6"/>
  <c r="W11" i="6"/>
  <c r="V11" i="6"/>
  <c r="U11" i="6"/>
  <c r="J13" i="6"/>
  <c r="I13" i="6"/>
  <c r="M13" i="6"/>
  <c r="L13" i="6"/>
  <c r="K13" i="6"/>
  <c r="T22" i="6"/>
  <c r="S22" i="6"/>
  <c r="W22" i="6"/>
  <c r="V22" i="6"/>
  <c r="U22" i="6"/>
  <c r="J24" i="6"/>
  <c r="I24" i="6"/>
  <c r="M24" i="6"/>
  <c r="L24" i="6"/>
  <c r="K24" i="6"/>
  <c r="T30" i="6"/>
  <c r="S30" i="6"/>
  <c r="W30" i="6"/>
  <c r="V30" i="6"/>
  <c r="U30" i="6"/>
  <c r="J32" i="6"/>
  <c r="I32" i="6"/>
  <c r="M32" i="6"/>
  <c r="L32" i="6"/>
  <c r="K32" i="6"/>
  <c r="T38" i="6"/>
  <c r="S38" i="6"/>
  <c r="W38" i="6"/>
  <c r="V38" i="6"/>
  <c r="U38" i="6"/>
  <c r="J40" i="6"/>
  <c r="I40" i="6"/>
  <c r="M40" i="6"/>
  <c r="L40" i="6"/>
  <c r="K40" i="6"/>
  <c r="T46" i="6"/>
  <c r="S46" i="6"/>
  <c r="W46" i="6"/>
  <c r="V46" i="6"/>
  <c r="U46" i="6"/>
  <c r="J48" i="6"/>
  <c r="I48" i="6"/>
  <c r="M48" i="6"/>
  <c r="L48" i="6"/>
  <c r="K48" i="6"/>
  <c r="P18" i="9"/>
  <c r="O18" i="9"/>
  <c r="M28" i="13"/>
  <c r="L28" i="13"/>
  <c r="K28" i="13"/>
  <c r="J28" i="13"/>
  <c r="I28" i="13"/>
  <c r="M97" i="13"/>
  <c r="L97" i="13"/>
  <c r="K97" i="13"/>
  <c r="J97" i="13"/>
  <c r="I97" i="13"/>
  <c r="K42" i="14"/>
  <c r="J42" i="14"/>
  <c r="I42" i="14"/>
  <c r="M47" i="3"/>
  <c r="L47" i="3"/>
  <c r="J47" i="3"/>
  <c r="K47" i="3"/>
  <c r="M55" i="3"/>
  <c r="L55" i="3"/>
  <c r="K55" i="3"/>
  <c r="J55" i="3"/>
  <c r="F113" i="3"/>
  <c r="H116" i="3"/>
  <c r="F117" i="3"/>
  <c r="H120" i="3"/>
  <c r="F121" i="3"/>
  <c r="S18" i="9"/>
  <c r="R18" i="9"/>
  <c r="AA18" i="13"/>
  <c r="Z18" i="13"/>
  <c r="Y18" i="13"/>
  <c r="X18" i="13"/>
  <c r="W18" i="13"/>
  <c r="M54" i="13"/>
  <c r="L54" i="13"/>
  <c r="K54" i="13"/>
  <c r="J54" i="13"/>
  <c r="I54" i="13"/>
  <c r="H62" i="13"/>
  <c r="K81" i="16"/>
  <c r="J81" i="16"/>
  <c r="I81" i="16"/>
  <c r="L81" i="16"/>
  <c r="N217" i="3"/>
  <c r="M217" i="3"/>
  <c r="L217" i="3"/>
  <c r="K217" i="3"/>
  <c r="J217" i="3"/>
  <c r="M8" i="5"/>
  <c r="L8" i="5"/>
  <c r="K8" i="5"/>
  <c r="J8" i="5"/>
  <c r="I8" i="5"/>
  <c r="M7" i="6"/>
  <c r="L7" i="6"/>
  <c r="K7" i="6"/>
  <c r="J7" i="6"/>
  <c r="I7" i="6"/>
  <c r="W13" i="6"/>
  <c r="V13" i="6"/>
  <c r="U13" i="6"/>
  <c r="T13" i="6"/>
  <c r="S13" i="6"/>
  <c r="M15" i="6"/>
  <c r="L15" i="6"/>
  <c r="K15" i="6"/>
  <c r="J15" i="6"/>
  <c r="I15" i="6"/>
  <c r="M18" i="6"/>
  <c r="L18" i="6"/>
  <c r="K18" i="6"/>
  <c r="J18" i="6"/>
  <c r="I18" i="6"/>
  <c r="W24" i="6"/>
  <c r="V24" i="6"/>
  <c r="U24" i="6"/>
  <c r="T24" i="6"/>
  <c r="S24" i="6"/>
  <c r="M26" i="6"/>
  <c r="L26" i="6"/>
  <c r="K26" i="6"/>
  <c r="J26" i="6"/>
  <c r="I26" i="6"/>
  <c r="W32" i="6"/>
  <c r="V32" i="6"/>
  <c r="U32" i="6"/>
  <c r="T32" i="6"/>
  <c r="S32" i="6"/>
  <c r="M34" i="6"/>
  <c r="L34" i="6"/>
  <c r="K34" i="6"/>
  <c r="J34" i="6"/>
  <c r="I34" i="6"/>
  <c r="W40" i="6"/>
  <c r="V40" i="6"/>
  <c r="U40" i="6"/>
  <c r="T40" i="6"/>
  <c r="S40" i="6"/>
  <c r="M42" i="6"/>
  <c r="L42" i="6"/>
  <c r="K42" i="6"/>
  <c r="J42" i="6"/>
  <c r="I42" i="6"/>
  <c r="W48" i="6"/>
  <c r="V48" i="6"/>
  <c r="U48" i="6"/>
  <c r="T48" i="6"/>
  <c r="S48" i="6"/>
  <c r="M50" i="6"/>
  <c r="L50" i="6"/>
  <c r="K50" i="6"/>
  <c r="J50" i="6"/>
  <c r="I50" i="6"/>
  <c r="M16" i="13"/>
  <c r="L16" i="13"/>
  <c r="K16" i="13"/>
  <c r="J16" i="13"/>
  <c r="I16" i="13"/>
  <c r="M80" i="13"/>
  <c r="L80" i="13"/>
  <c r="K80" i="13"/>
  <c r="J80" i="13"/>
  <c r="I80" i="13"/>
  <c r="K134" i="13"/>
  <c r="J134" i="13"/>
  <c r="I134" i="13"/>
  <c r="M134" i="13"/>
  <c r="L134" i="13"/>
  <c r="O11" i="9"/>
  <c r="P11" i="9"/>
  <c r="R16" i="9"/>
  <c r="S16" i="9"/>
  <c r="O19" i="9"/>
  <c r="P19" i="9"/>
  <c r="K59" i="14"/>
  <c r="J59" i="14"/>
  <c r="I59" i="14"/>
  <c r="M19" i="16"/>
  <c r="K19" i="16"/>
  <c r="J19" i="16"/>
  <c r="L19" i="16"/>
  <c r="I19" i="16"/>
  <c r="K150" i="16"/>
  <c r="J150" i="16"/>
  <c r="I150" i="16"/>
  <c r="H149" i="16"/>
  <c r="L150" i="16"/>
  <c r="L67" i="17"/>
  <c r="J67" i="17"/>
  <c r="K67" i="17"/>
  <c r="I67" i="17"/>
  <c r="L156" i="17"/>
  <c r="K156" i="17"/>
  <c r="I156" i="17"/>
  <c r="J156" i="17"/>
  <c r="AA10" i="18"/>
  <c r="Z10" i="18"/>
  <c r="S9" i="9"/>
  <c r="R9" i="9"/>
  <c r="P12" i="9"/>
  <c r="O12" i="9"/>
  <c r="S17" i="9"/>
  <c r="R17" i="9"/>
  <c r="P20" i="9"/>
  <c r="O20" i="9"/>
  <c r="K76" i="14"/>
  <c r="J76" i="14"/>
  <c r="I76" i="14"/>
  <c r="M12" i="15"/>
  <c r="L12" i="15"/>
  <c r="J12" i="15"/>
  <c r="I12" i="15"/>
  <c r="K12" i="15"/>
  <c r="K85" i="16"/>
  <c r="J85" i="16"/>
  <c r="L85" i="16"/>
  <c r="I85" i="16"/>
  <c r="K37" i="15"/>
  <c r="J37" i="15"/>
  <c r="I37" i="15"/>
  <c r="M37" i="15"/>
  <c r="L37" i="15"/>
  <c r="M70" i="15"/>
  <c r="L70" i="15"/>
  <c r="J70" i="15"/>
  <c r="I70" i="15"/>
  <c r="K70" i="15"/>
  <c r="K154" i="16"/>
  <c r="J154" i="16"/>
  <c r="L154" i="16"/>
  <c r="I154" i="16"/>
  <c r="Y11" i="17"/>
  <c r="X11" i="17"/>
  <c r="Z11" i="17"/>
  <c r="W11" i="17"/>
  <c r="S11" i="9"/>
  <c r="R11" i="9"/>
  <c r="P14" i="9"/>
  <c r="O14" i="9"/>
  <c r="S19" i="9"/>
  <c r="R19" i="9"/>
  <c r="K111" i="14"/>
  <c r="J111" i="14"/>
  <c r="I111" i="14"/>
  <c r="M139" i="15"/>
  <c r="L139" i="15"/>
  <c r="J139" i="15"/>
  <c r="I139" i="15"/>
  <c r="H147" i="15"/>
  <c r="K139" i="15"/>
  <c r="S47" i="18"/>
  <c r="R47" i="18"/>
  <c r="S12" i="9"/>
  <c r="R12" i="9"/>
  <c r="P15" i="9"/>
  <c r="O15" i="9"/>
  <c r="S20" i="9"/>
  <c r="R20" i="9"/>
  <c r="K128" i="14"/>
  <c r="J128" i="14"/>
  <c r="I128" i="14"/>
  <c r="M41" i="15"/>
  <c r="K41" i="15"/>
  <c r="J41" i="15"/>
  <c r="L41" i="15"/>
  <c r="H49" i="15"/>
  <c r="I41" i="15"/>
  <c r="J52" i="18"/>
  <c r="I52" i="18"/>
  <c r="I13" i="19"/>
  <c r="H13" i="19"/>
  <c r="G21" i="19"/>
  <c r="R13" i="9"/>
  <c r="S13" i="9"/>
  <c r="O16" i="9"/>
  <c r="P16" i="9"/>
  <c r="J151" i="14"/>
  <c r="I151" i="14"/>
  <c r="K151" i="14"/>
  <c r="M110" i="15"/>
  <c r="K110" i="15"/>
  <c r="J110" i="15"/>
  <c r="L110" i="15"/>
  <c r="I110" i="15"/>
  <c r="Z14" i="17"/>
  <c r="Y14" i="17"/>
  <c r="X14" i="17"/>
  <c r="W14" i="17"/>
  <c r="AA26" i="18"/>
  <c r="Z26" i="18"/>
  <c r="Y34" i="18"/>
  <c r="P9" i="9"/>
  <c r="O9" i="9"/>
  <c r="S14" i="9"/>
  <c r="R14" i="9"/>
  <c r="P17" i="9"/>
  <c r="O17" i="9"/>
  <c r="K25" i="14"/>
  <c r="J25" i="14"/>
  <c r="I25" i="14"/>
  <c r="K17" i="16"/>
  <c r="J17" i="16"/>
  <c r="I17" i="16"/>
  <c r="M17" i="16"/>
  <c r="L17" i="16"/>
  <c r="L45" i="16"/>
  <c r="J45" i="16"/>
  <c r="I45" i="16"/>
  <c r="K45" i="16"/>
  <c r="J34" i="14"/>
  <c r="I34" i="14"/>
  <c r="K34" i="14"/>
  <c r="J69" i="14"/>
  <c r="I69" i="14"/>
  <c r="K69" i="14"/>
  <c r="J86" i="14"/>
  <c r="I86" i="14"/>
  <c r="K86" i="14"/>
  <c r="J103" i="14"/>
  <c r="I103" i="14"/>
  <c r="K103" i="14"/>
  <c r="J120" i="14"/>
  <c r="I120" i="14"/>
  <c r="K120" i="14"/>
  <c r="K141" i="14"/>
  <c r="J141" i="14"/>
  <c r="H149" i="14"/>
  <c r="I141" i="14"/>
  <c r="M16" i="15"/>
  <c r="L16" i="15"/>
  <c r="J16" i="15"/>
  <c r="I16" i="15"/>
  <c r="K16" i="15"/>
  <c r="K45" i="15"/>
  <c r="J45" i="15"/>
  <c r="I45" i="15"/>
  <c r="M45" i="15"/>
  <c r="L45" i="15"/>
  <c r="M79" i="15"/>
  <c r="L79" i="15"/>
  <c r="J79" i="15"/>
  <c r="I79" i="15"/>
  <c r="K79" i="15"/>
  <c r="K114" i="15"/>
  <c r="J114" i="15"/>
  <c r="I114" i="15"/>
  <c r="M114" i="15"/>
  <c r="L114" i="15"/>
  <c r="M118" i="15"/>
  <c r="K118" i="15"/>
  <c r="J118" i="15"/>
  <c r="L118" i="15"/>
  <c r="I118" i="15"/>
  <c r="K25" i="16"/>
  <c r="J25" i="16"/>
  <c r="L25" i="16"/>
  <c r="I25" i="16"/>
  <c r="M54" i="16"/>
  <c r="L54" i="16"/>
  <c r="J54" i="16"/>
  <c r="I54" i="16"/>
  <c r="K54" i="16"/>
  <c r="K89" i="16"/>
  <c r="J89" i="16"/>
  <c r="I89" i="16"/>
  <c r="M89" i="16"/>
  <c r="L89" i="16"/>
  <c r="H93" i="16"/>
  <c r="K94" i="16"/>
  <c r="J94" i="16"/>
  <c r="L94" i="16"/>
  <c r="I94" i="16"/>
  <c r="M123" i="16"/>
  <c r="L123" i="16"/>
  <c r="J123" i="16"/>
  <c r="I123" i="16"/>
  <c r="K123" i="16"/>
  <c r="K158" i="16"/>
  <c r="J158" i="16"/>
  <c r="I158" i="16"/>
  <c r="M158" i="16"/>
  <c r="L158" i="16"/>
  <c r="V21" i="17"/>
  <c r="Y13" i="17"/>
  <c r="X13" i="17"/>
  <c r="W13" i="17"/>
  <c r="Z13" i="17"/>
  <c r="T30" i="18"/>
  <c r="S30" i="18"/>
  <c r="R30" i="18"/>
  <c r="J142" i="18"/>
  <c r="I142" i="18"/>
  <c r="Y29" i="19"/>
  <c r="X29" i="19"/>
  <c r="K29" i="14"/>
  <c r="J29" i="14"/>
  <c r="H37" i="14"/>
  <c r="I29" i="14"/>
  <c r="K46" i="14"/>
  <c r="J46" i="14"/>
  <c r="I46" i="14"/>
  <c r="K63" i="14"/>
  <c r="J63" i="14"/>
  <c r="I63" i="14"/>
  <c r="K81" i="14"/>
  <c r="J81" i="14"/>
  <c r="I81" i="14"/>
  <c r="K98" i="14"/>
  <c r="J98" i="14"/>
  <c r="I98" i="14"/>
  <c r="K115" i="14"/>
  <c r="J115" i="14"/>
  <c r="I115" i="14"/>
  <c r="J133" i="14"/>
  <c r="I133" i="14"/>
  <c r="K133" i="14"/>
  <c r="K154" i="14"/>
  <c r="J154" i="14"/>
  <c r="I154" i="14"/>
  <c r="M20" i="15"/>
  <c r="L20" i="15"/>
  <c r="J20" i="15"/>
  <c r="I20" i="15"/>
  <c r="K20" i="15"/>
  <c r="K54" i="15"/>
  <c r="J54" i="15"/>
  <c r="I54" i="15"/>
  <c r="M54" i="15"/>
  <c r="L54" i="15"/>
  <c r="M58" i="15"/>
  <c r="K58" i="15"/>
  <c r="J58" i="15"/>
  <c r="L58" i="15"/>
  <c r="I58" i="15"/>
  <c r="M87" i="15"/>
  <c r="L87" i="15"/>
  <c r="J87" i="15"/>
  <c r="I87" i="15"/>
  <c r="K87" i="15"/>
  <c r="K123" i="15"/>
  <c r="J123" i="15"/>
  <c r="I123" i="15"/>
  <c r="M123" i="15"/>
  <c r="L123" i="15"/>
  <c r="M127" i="15"/>
  <c r="K127" i="15"/>
  <c r="J127" i="15"/>
  <c r="L127" i="15"/>
  <c r="I127" i="15"/>
  <c r="M156" i="15"/>
  <c r="L156" i="15"/>
  <c r="J156" i="15"/>
  <c r="I156" i="15"/>
  <c r="K156" i="15"/>
  <c r="K29" i="16"/>
  <c r="J29" i="16"/>
  <c r="I29" i="16"/>
  <c r="L29" i="16"/>
  <c r="K33" i="16"/>
  <c r="J33" i="16"/>
  <c r="L33" i="16"/>
  <c r="I33" i="16"/>
  <c r="M62" i="16"/>
  <c r="L62" i="16"/>
  <c r="J62" i="16"/>
  <c r="I62" i="16"/>
  <c r="K62" i="16"/>
  <c r="K98" i="16"/>
  <c r="J98" i="16"/>
  <c r="I98" i="16"/>
  <c r="M98" i="16"/>
  <c r="L98" i="16"/>
  <c r="M102" i="16"/>
  <c r="K102" i="16"/>
  <c r="J102" i="16"/>
  <c r="L102" i="16"/>
  <c r="I102" i="16"/>
  <c r="L131" i="16"/>
  <c r="J131" i="16"/>
  <c r="I131" i="16"/>
  <c r="K131" i="16"/>
  <c r="L20" i="17"/>
  <c r="K20" i="17"/>
  <c r="I20" i="17"/>
  <c r="J20" i="17"/>
  <c r="H23" i="17"/>
  <c r="L24" i="17"/>
  <c r="J24" i="17"/>
  <c r="K24" i="17"/>
  <c r="I24" i="17"/>
  <c r="L85" i="17"/>
  <c r="K85" i="17"/>
  <c r="J85" i="17"/>
  <c r="I85" i="17"/>
  <c r="L96" i="17"/>
  <c r="K96" i="17"/>
  <c r="I96" i="17"/>
  <c r="J96" i="17"/>
  <c r="S13" i="18"/>
  <c r="R13" i="18"/>
  <c r="J17" i="18"/>
  <c r="I17" i="18"/>
  <c r="J108" i="18"/>
  <c r="I108" i="18"/>
  <c r="R32" i="19"/>
  <c r="Q32" i="19"/>
  <c r="P32" i="19"/>
  <c r="K11" i="14"/>
  <c r="J11" i="14"/>
  <c r="I11" i="14"/>
  <c r="J39" i="14"/>
  <c r="I39" i="14"/>
  <c r="K39" i="14"/>
  <c r="J56" i="14"/>
  <c r="I56" i="14"/>
  <c r="K56" i="14"/>
  <c r="J73" i="14"/>
  <c r="I73" i="14"/>
  <c r="K73" i="14"/>
  <c r="J90" i="14"/>
  <c r="I90" i="14"/>
  <c r="K90" i="14"/>
  <c r="J125" i="14"/>
  <c r="I125" i="14"/>
  <c r="K125" i="14"/>
  <c r="J159" i="14"/>
  <c r="I159" i="14"/>
  <c r="K159" i="14"/>
  <c r="M27" i="15"/>
  <c r="L27" i="15"/>
  <c r="J27" i="15"/>
  <c r="I27" i="15"/>
  <c r="H35" i="15"/>
  <c r="K27" i="15"/>
  <c r="K62" i="15"/>
  <c r="J62" i="15"/>
  <c r="I62" i="15"/>
  <c r="M62" i="15"/>
  <c r="L62" i="15"/>
  <c r="M67" i="15"/>
  <c r="K67" i="15"/>
  <c r="J67" i="15"/>
  <c r="L67" i="15"/>
  <c r="I67" i="15"/>
  <c r="M96" i="15"/>
  <c r="L96" i="15"/>
  <c r="J96" i="15"/>
  <c r="I96" i="15"/>
  <c r="K96" i="15"/>
  <c r="K131" i="15"/>
  <c r="J131" i="15"/>
  <c r="I131" i="15"/>
  <c r="M131" i="15"/>
  <c r="L131" i="15"/>
  <c r="M136" i="15"/>
  <c r="K136" i="15"/>
  <c r="J136" i="15"/>
  <c r="L136" i="15"/>
  <c r="I136" i="15"/>
  <c r="Z12" i="16"/>
  <c r="X12" i="16"/>
  <c r="W12" i="16"/>
  <c r="Y12" i="16"/>
  <c r="K38" i="16"/>
  <c r="J38" i="16"/>
  <c r="I38" i="16"/>
  <c r="H37" i="16"/>
  <c r="M38" i="16"/>
  <c r="L38" i="16"/>
  <c r="K42" i="16"/>
  <c r="J42" i="16"/>
  <c r="L42" i="16"/>
  <c r="I42" i="16"/>
  <c r="L71" i="16"/>
  <c r="J71" i="16"/>
  <c r="I71" i="16"/>
  <c r="K71" i="16"/>
  <c r="K111" i="16"/>
  <c r="J111" i="16"/>
  <c r="L111" i="16"/>
  <c r="H119" i="16"/>
  <c r="I111" i="16"/>
  <c r="L140" i="16"/>
  <c r="J140" i="16"/>
  <c r="I140" i="16"/>
  <c r="K140" i="16"/>
  <c r="L58" i="17"/>
  <c r="J58" i="17"/>
  <c r="K58" i="17"/>
  <c r="I58" i="17"/>
  <c r="H135" i="17"/>
  <c r="L136" i="17"/>
  <c r="J136" i="17"/>
  <c r="K136" i="17"/>
  <c r="I136" i="17"/>
  <c r="J73" i="18"/>
  <c r="I73" i="18"/>
  <c r="I96" i="19"/>
  <c r="H96" i="19"/>
  <c r="J16" i="14"/>
  <c r="K16" i="14"/>
  <c r="I16" i="14"/>
  <c r="T17" i="14"/>
  <c r="V17" i="14"/>
  <c r="U17" i="14"/>
  <c r="K19" i="14"/>
  <c r="J19" i="14"/>
  <c r="I19" i="14"/>
  <c r="K33" i="14"/>
  <c r="J33" i="14"/>
  <c r="I33" i="14"/>
  <c r="K50" i="14"/>
  <c r="J50" i="14"/>
  <c r="I50" i="14"/>
  <c r="K68" i="14"/>
  <c r="J68" i="14"/>
  <c r="I68" i="14"/>
  <c r="K85" i="14"/>
  <c r="J85" i="14"/>
  <c r="I85" i="14"/>
  <c r="H93" i="14"/>
  <c r="K102" i="14"/>
  <c r="J102" i="14"/>
  <c r="I102" i="14"/>
  <c r="K119" i="14"/>
  <c r="J119" i="14"/>
  <c r="I119" i="14"/>
  <c r="K137" i="14"/>
  <c r="J137" i="14"/>
  <c r="I137" i="14"/>
  <c r="Y12" i="15"/>
  <c r="X12" i="15"/>
  <c r="W12" i="15"/>
  <c r="AA12" i="15"/>
  <c r="Z12" i="15"/>
  <c r="AA14" i="15"/>
  <c r="Y14" i="15"/>
  <c r="X14" i="15"/>
  <c r="Z14" i="15"/>
  <c r="W14" i="15"/>
  <c r="K71" i="15"/>
  <c r="J71" i="15"/>
  <c r="I71" i="15"/>
  <c r="M71" i="15"/>
  <c r="L71" i="15"/>
  <c r="M75" i="15"/>
  <c r="K75" i="15"/>
  <c r="J75" i="15"/>
  <c r="L75" i="15"/>
  <c r="I75" i="15"/>
  <c r="M104" i="15"/>
  <c r="L104" i="15"/>
  <c r="J104" i="15"/>
  <c r="I104" i="15"/>
  <c r="K104" i="15"/>
  <c r="K140" i="15"/>
  <c r="J140" i="15"/>
  <c r="I140" i="15"/>
  <c r="M140" i="15"/>
  <c r="L140" i="15"/>
  <c r="M144" i="15"/>
  <c r="K144" i="15"/>
  <c r="J144" i="15"/>
  <c r="L144" i="15"/>
  <c r="I144" i="15"/>
  <c r="Z16" i="16"/>
  <c r="X16" i="16"/>
  <c r="W16" i="16"/>
  <c r="Y16" i="16"/>
  <c r="K46" i="16"/>
  <c r="J46" i="16"/>
  <c r="I46" i="16"/>
  <c r="L46" i="16"/>
  <c r="H79" i="16"/>
  <c r="L80" i="16"/>
  <c r="J80" i="16"/>
  <c r="I80" i="16"/>
  <c r="K80" i="16"/>
  <c r="K115" i="16"/>
  <c r="J115" i="16"/>
  <c r="I115" i="16"/>
  <c r="L115" i="16"/>
  <c r="L25" i="17"/>
  <c r="K25" i="17"/>
  <c r="J25" i="17"/>
  <c r="I25" i="17"/>
  <c r="L53" i="17"/>
  <c r="K53" i="17"/>
  <c r="I53" i="17"/>
  <c r="J53" i="17"/>
  <c r="J60" i="18"/>
  <c r="I60" i="18"/>
  <c r="Y85" i="19"/>
  <c r="X85" i="19"/>
  <c r="J13" i="14"/>
  <c r="I13" i="14"/>
  <c r="K13" i="14"/>
  <c r="J26" i="14"/>
  <c r="I26" i="14"/>
  <c r="K26" i="14"/>
  <c r="J43" i="14"/>
  <c r="I43" i="14"/>
  <c r="K43" i="14"/>
  <c r="H51" i="14"/>
  <c r="J60" i="14"/>
  <c r="I60" i="14"/>
  <c r="K60" i="14"/>
  <c r="J77" i="14"/>
  <c r="I77" i="14"/>
  <c r="K77" i="14"/>
  <c r="J95" i="14"/>
  <c r="I95" i="14"/>
  <c r="K95" i="14"/>
  <c r="J112" i="14"/>
  <c r="I112" i="14"/>
  <c r="K112" i="14"/>
  <c r="J142" i="14"/>
  <c r="I142" i="14"/>
  <c r="K142" i="14"/>
  <c r="K162" i="14"/>
  <c r="J162" i="14"/>
  <c r="I162" i="14"/>
  <c r="M44" i="15"/>
  <c r="L44" i="15"/>
  <c r="J44" i="15"/>
  <c r="I44" i="15"/>
  <c r="K44" i="15"/>
  <c r="K80" i="15"/>
  <c r="J80" i="15"/>
  <c r="I80" i="15"/>
  <c r="M80" i="15"/>
  <c r="L80" i="15"/>
  <c r="M84" i="15"/>
  <c r="K84" i="15"/>
  <c r="J84" i="15"/>
  <c r="L84" i="15"/>
  <c r="I84" i="15"/>
  <c r="M113" i="15"/>
  <c r="L113" i="15"/>
  <c r="J113" i="15"/>
  <c r="I113" i="15"/>
  <c r="K113" i="15"/>
  <c r="K149" i="15"/>
  <c r="J149" i="15"/>
  <c r="I149" i="15"/>
  <c r="M149" i="15"/>
  <c r="L149" i="15"/>
  <c r="M153" i="15"/>
  <c r="K153" i="15"/>
  <c r="J153" i="15"/>
  <c r="L153" i="15"/>
  <c r="H161" i="15"/>
  <c r="I153" i="15"/>
  <c r="Z20" i="16"/>
  <c r="X20" i="16"/>
  <c r="W20" i="16"/>
  <c r="Y20" i="16"/>
  <c r="K55" i="16"/>
  <c r="J55" i="16"/>
  <c r="I55" i="16"/>
  <c r="H63" i="16"/>
  <c r="L55" i="16"/>
  <c r="K59" i="16"/>
  <c r="J59" i="16"/>
  <c r="L59" i="16"/>
  <c r="I59" i="16"/>
  <c r="L88" i="16"/>
  <c r="J88" i="16"/>
  <c r="I88" i="16"/>
  <c r="K88" i="16"/>
  <c r="K124" i="16"/>
  <c r="J124" i="16"/>
  <c r="I124" i="16"/>
  <c r="L124" i="16"/>
  <c r="K128" i="16"/>
  <c r="J128" i="16"/>
  <c r="L128" i="16"/>
  <c r="I128" i="16"/>
  <c r="M157" i="16"/>
  <c r="L157" i="16"/>
  <c r="J157" i="16"/>
  <c r="I157" i="16"/>
  <c r="K157" i="16"/>
  <c r="H21" i="17"/>
  <c r="L13" i="17"/>
  <c r="J13" i="17"/>
  <c r="I13" i="17"/>
  <c r="K13" i="17"/>
  <c r="L87" i="17"/>
  <c r="K87" i="17"/>
  <c r="I87" i="17"/>
  <c r="J87" i="17"/>
  <c r="L154" i="17"/>
  <c r="K154" i="17"/>
  <c r="J154" i="17"/>
  <c r="I154" i="17"/>
  <c r="J43" i="18"/>
  <c r="I43" i="18"/>
  <c r="K125" i="18"/>
  <c r="J125" i="18"/>
  <c r="I125" i="18"/>
  <c r="K20" i="14"/>
  <c r="J20" i="14"/>
  <c r="I20" i="14"/>
  <c r="K55" i="14"/>
  <c r="J55" i="14"/>
  <c r="I55" i="14"/>
  <c r="K72" i="14"/>
  <c r="J72" i="14"/>
  <c r="I72" i="14"/>
  <c r="K89" i="14"/>
  <c r="J89" i="14"/>
  <c r="I89" i="14"/>
  <c r="K106" i="14"/>
  <c r="J106" i="14"/>
  <c r="I106" i="14"/>
  <c r="K124" i="14"/>
  <c r="J124" i="14"/>
  <c r="I124" i="14"/>
  <c r="K132" i="14"/>
  <c r="J132" i="14"/>
  <c r="I132" i="14"/>
  <c r="M24" i="15"/>
  <c r="K24" i="15"/>
  <c r="J24" i="15"/>
  <c r="I24" i="15"/>
  <c r="L24" i="15"/>
  <c r="M53" i="15"/>
  <c r="L53" i="15"/>
  <c r="J53" i="15"/>
  <c r="I53" i="15"/>
  <c r="K53" i="15"/>
  <c r="K88" i="15"/>
  <c r="J88" i="15"/>
  <c r="I88" i="15"/>
  <c r="L88" i="15"/>
  <c r="M88" i="15"/>
  <c r="M93" i="15"/>
  <c r="K93" i="15"/>
  <c r="J93" i="15"/>
  <c r="I93" i="15"/>
  <c r="L93" i="15"/>
  <c r="M122" i="15"/>
  <c r="L122" i="15"/>
  <c r="J122" i="15"/>
  <c r="I122" i="15"/>
  <c r="K122" i="15"/>
  <c r="K157" i="15"/>
  <c r="J157" i="15"/>
  <c r="I157" i="15"/>
  <c r="L157" i="15"/>
  <c r="M157" i="15"/>
  <c r="M11" i="16"/>
  <c r="K11" i="16"/>
  <c r="J11" i="16"/>
  <c r="I11" i="16"/>
  <c r="L11" i="16"/>
  <c r="L28" i="16"/>
  <c r="J28" i="16"/>
  <c r="I28" i="16"/>
  <c r="K28" i="16"/>
  <c r="M68" i="16"/>
  <c r="K68" i="16"/>
  <c r="J68" i="16"/>
  <c r="I68" i="16"/>
  <c r="L68" i="16"/>
  <c r="L97" i="16"/>
  <c r="J97" i="16"/>
  <c r="I97" i="16"/>
  <c r="H105" i="16"/>
  <c r="K97" i="16"/>
  <c r="K132" i="16"/>
  <c r="J132" i="16"/>
  <c r="I132" i="16"/>
  <c r="L132" i="16"/>
  <c r="M137" i="16"/>
  <c r="K137" i="16"/>
  <c r="J137" i="16"/>
  <c r="I137" i="16"/>
  <c r="L137" i="16"/>
  <c r="L127" i="17"/>
  <c r="J127" i="17"/>
  <c r="K127" i="17"/>
  <c r="I127" i="17"/>
  <c r="J26" i="18"/>
  <c r="I26" i="18"/>
  <c r="H34" i="18"/>
  <c r="R10" i="19"/>
  <c r="Q10" i="19"/>
  <c r="P10" i="19"/>
  <c r="O9" i="19"/>
  <c r="I44" i="19"/>
  <c r="H44" i="19"/>
  <c r="I17" i="14"/>
  <c r="K17" i="14"/>
  <c r="J17" i="14"/>
  <c r="J21" i="14"/>
  <c r="I21" i="14"/>
  <c r="K21" i="14"/>
  <c r="J30" i="14"/>
  <c r="I30" i="14"/>
  <c r="K30" i="14"/>
  <c r="J47" i="14"/>
  <c r="I47" i="14"/>
  <c r="K47" i="14"/>
  <c r="J64" i="14"/>
  <c r="I64" i="14"/>
  <c r="K64" i="14"/>
  <c r="J82" i="14"/>
  <c r="I82" i="14"/>
  <c r="K82" i="14"/>
  <c r="J99" i="14"/>
  <c r="I99" i="14"/>
  <c r="H107" i="14"/>
  <c r="K99" i="14"/>
  <c r="J116" i="14"/>
  <c r="I116" i="14"/>
  <c r="K116" i="14"/>
  <c r="K145" i="14"/>
  <c r="J145" i="14"/>
  <c r="I145" i="14"/>
  <c r="K158" i="14"/>
  <c r="J158" i="14"/>
  <c r="I158" i="14"/>
  <c r="K28" i="15"/>
  <c r="J28" i="15"/>
  <c r="I28" i="15"/>
  <c r="M28" i="15"/>
  <c r="L28" i="15"/>
  <c r="M32" i="15"/>
  <c r="K32" i="15"/>
  <c r="J32" i="15"/>
  <c r="L32" i="15"/>
  <c r="I32" i="15"/>
  <c r="M61" i="15"/>
  <c r="L61" i="15"/>
  <c r="J61" i="15"/>
  <c r="I61" i="15"/>
  <c r="K61" i="15"/>
  <c r="K97" i="15"/>
  <c r="J97" i="15"/>
  <c r="I97" i="15"/>
  <c r="M97" i="15"/>
  <c r="H105" i="15"/>
  <c r="L97" i="15"/>
  <c r="M101" i="15"/>
  <c r="K101" i="15"/>
  <c r="J101" i="15"/>
  <c r="L101" i="15"/>
  <c r="I101" i="15"/>
  <c r="M130" i="15"/>
  <c r="L130" i="15"/>
  <c r="J130" i="15"/>
  <c r="I130" i="15"/>
  <c r="K130" i="15"/>
  <c r="K13" i="16"/>
  <c r="J13" i="16"/>
  <c r="I13" i="16"/>
  <c r="H21" i="16"/>
  <c r="L13" i="16"/>
  <c r="K15" i="16"/>
  <c r="J15" i="16"/>
  <c r="L15" i="16"/>
  <c r="I15" i="16"/>
  <c r="K72" i="16"/>
  <c r="J72" i="16"/>
  <c r="I72" i="16"/>
  <c r="L72" i="16"/>
  <c r="K76" i="16"/>
  <c r="J76" i="16"/>
  <c r="L76" i="16"/>
  <c r="I76" i="16"/>
  <c r="K141" i="16"/>
  <c r="J141" i="16"/>
  <c r="I141" i="16"/>
  <c r="L141" i="16"/>
  <c r="K145" i="16"/>
  <c r="J145" i="16"/>
  <c r="L145" i="16"/>
  <c r="I145" i="16"/>
  <c r="L19" i="17"/>
  <c r="K19" i="17"/>
  <c r="J19" i="17"/>
  <c r="I19" i="17"/>
  <c r="L27" i="17"/>
  <c r="K27" i="17"/>
  <c r="I27" i="17"/>
  <c r="H35" i="17"/>
  <c r="J27" i="17"/>
  <c r="L94" i="17"/>
  <c r="K94" i="17"/>
  <c r="J94" i="17"/>
  <c r="I94" i="17"/>
  <c r="H93" i="17"/>
  <c r="H121" i="17"/>
  <c r="L122" i="17"/>
  <c r="K122" i="17"/>
  <c r="I122" i="17"/>
  <c r="J122" i="17"/>
  <c r="AA43" i="18"/>
  <c r="Z43" i="18"/>
  <c r="J112" i="18"/>
  <c r="I112" i="18"/>
  <c r="I14" i="14"/>
  <c r="K14" i="14"/>
  <c r="J14" i="14"/>
  <c r="I22" i="14"/>
  <c r="K22" i="14"/>
  <c r="J22" i="14"/>
  <c r="I31" i="14"/>
  <c r="K31" i="14"/>
  <c r="J31" i="14"/>
  <c r="I40" i="14"/>
  <c r="K40" i="14"/>
  <c r="J40" i="14"/>
  <c r="I48" i="14"/>
  <c r="K48" i="14"/>
  <c r="J48" i="14"/>
  <c r="I57" i="14"/>
  <c r="H65" i="14"/>
  <c r="K57" i="14"/>
  <c r="J57" i="14"/>
  <c r="I74" i="14"/>
  <c r="K74" i="14"/>
  <c r="J74" i="14"/>
  <c r="I83" i="14"/>
  <c r="K83" i="14"/>
  <c r="J83" i="14"/>
  <c r="I91" i="14"/>
  <c r="K91" i="14"/>
  <c r="J91" i="14"/>
  <c r="I100" i="14"/>
  <c r="K100" i="14"/>
  <c r="J100" i="14"/>
  <c r="I109" i="14"/>
  <c r="K109" i="14"/>
  <c r="J109" i="14"/>
  <c r="I117" i="14"/>
  <c r="K117" i="14"/>
  <c r="J117" i="14"/>
  <c r="I126" i="14"/>
  <c r="K126" i="14"/>
  <c r="J126" i="14"/>
  <c r="K134" i="14"/>
  <c r="I134" i="14"/>
  <c r="J134" i="14"/>
  <c r="K143" i="14"/>
  <c r="I143" i="14"/>
  <c r="J143" i="14"/>
  <c r="K152" i="14"/>
  <c r="I152" i="14"/>
  <c r="J152" i="14"/>
  <c r="K160" i="14"/>
  <c r="I160" i="14"/>
  <c r="J160" i="14"/>
  <c r="M30" i="15"/>
  <c r="L30" i="15"/>
  <c r="K30" i="15"/>
  <c r="I30" i="15"/>
  <c r="J30" i="15"/>
  <c r="M39" i="15"/>
  <c r="L39" i="15"/>
  <c r="K39" i="15"/>
  <c r="I39" i="15"/>
  <c r="J39" i="15"/>
  <c r="M47" i="15"/>
  <c r="L47" i="15"/>
  <c r="K47" i="15"/>
  <c r="I47" i="15"/>
  <c r="J47" i="15"/>
  <c r="M56" i="15"/>
  <c r="L56" i="15"/>
  <c r="K56" i="15"/>
  <c r="I56" i="15"/>
  <c r="J56" i="15"/>
  <c r="M65" i="15"/>
  <c r="L65" i="15"/>
  <c r="K65" i="15"/>
  <c r="I65" i="15"/>
  <c r="J65" i="15"/>
  <c r="M73" i="15"/>
  <c r="L73" i="15"/>
  <c r="K73" i="15"/>
  <c r="I73" i="15"/>
  <c r="J73" i="15"/>
  <c r="M82" i="15"/>
  <c r="L82" i="15"/>
  <c r="K82" i="15"/>
  <c r="I82" i="15"/>
  <c r="J82" i="15"/>
  <c r="M90" i="15"/>
  <c r="L90" i="15"/>
  <c r="K90" i="15"/>
  <c r="I90" i="15"/>
  <c r="J90" i="15"/>
  <c r="M99" i="15"/>
  <c r="L99" i="15"/>
  <c r="K99" i="15"/>
  <c r="I99" i="15"/>
  <c r="J99" i="15"/>
  <c r="M108" i="15"/>
  <c r="L108" i="15"/>
  <c r="K108" i="15"/>
  <c r="I108" i="15"/>
  <c r="J108" i="15"/>
  <c r="M116" i="15"/>
  <c r="L116" i="15"/>
  <c r="K116" i="15"/>
  <c r="I116" i="15"/>
  <c r="J116" i="15"/>
  <c r="M125" i="15"/>
  <c r="L125" i="15"/>
  <c r="K125" i="15"/>
  <c r="I125" i="15"/>
  <c r="H133" i="15"/>
  <c r="J125" i="15"/>
  <c r="M142" i="15"/>
  <c r="L142" i="15"/>
  <c r="K142" i="15"/>
  <c r="I142" i="15"/>
  <c r="J142" i="15"/>
  <c r="M151" i="15"/>
  <c r="L151" i="15"/>
  <c r="K151" i="15"/>
  <c r="I151" i="15"/>
  <c r="J151" i="15"/>
  <c r="M159" i="15"/>
  <c r="L159" i="15"/>
  <c r="K159" i="15"/>
  <c r="I159" i="15"/>
  <c r="J159" i="15"/>
  <c r="M10" i="16"/>
  <c r="L10" i="16"/>
  <c r="K10" i="16"/>
  <c r="I10" i="16"/>
  <c r="J10" i="16"/>
  <c r="H9" i="16"/>
  <c r="M114" i="16" s="1"/>
  <c r="L14" i="16"/>
  <c r="K14" i="16"/>
  <c r="I14" i="16"/>
  <c r="J14" i="16"/>
  <c r="M18" i="16"/>
  <c r="L18" i="16"/>
  <c r="K18" i="16"/>
  <c r="I18" i="16"/>
  <c r="J18" i="16"/>
  <c r="M31" i="16"/>
  <c r="L31" i="16"/>
  <c r="K31" i="16"/>
  <c r="I31" i="16"/>
  <c r="J31" i="16"/>
  <c r="M40" i="16"/>
  <c r="L40" i="16"/>
  <c r="K40" i="16"/>
  <c r="I40" i="16"/>
  <c r="J40" i="16"/>
  <c r="L48" i="16"/>
  <c r="K48" i="16"/>
  <c r="I48" i="16"/>
  <c r="J48" i="16"/>
  <c r="M57" i="16"/>
  <c r="L57" i="16"/>
  <c r="K57" i="16"/>
  <c r="I57" i="16"/>
  <c r="J57" i="16"/>
  <c r="H65" i="16"/>
  <c r="L66" i="16"/>
  <c r="K66" i="16"/>
  <c r="I66" i="16"/>
  <c r="J66" i="16"/>
  <c r="L74" i="16"/>
  <c r="K74" i="16"/>
  <c r="I74" i="16"/>
  <c r="J74" i="16"/>
  <c r="M83" i="16"/>
  <c r="L83" i="16"/>
  <c r="K83" i="16"/>
  <c r="I83" i="16"/>
  <c r="H91" i="16"/>
  <c r="J83" i="16"/>
  <c r="M100" i="16"/>
  <c r="L100" i="16"/>
  <c r="K100" i="16"/>
  <c r="I100" i="16"/>
  <c r="J100" i="16"/>
  <c r="L109" i="16"/>
  <c r="K109" i="16"/>
  <c r="I109" i="16"/>
  <c r="J109" i="16"/>
  <c r="M117" i="16"/>
  <c r="L117" i="16"/>
  <c r="K117" i="16"/>
  <c r="I117" i="16"/>
  <c r="J117" i="16"/>
  <c r="L126" i="16"/>
  <c r="K126" i="16"/>
  <c r="I126" i="16"/>
  <c r="J126" i="16"/>
  <c r="M143" i="16"/>
  <c r="L143" i="16"/>
  <c r="K143" i="16"/>
  <c r="I143" i="16"/>
  <c r="J143" i="16"/>
  <c r="L152" i="16"/>
  <c r="K152" i="16"/>
  <c r="I152" i="16"/>
  <c r="J152" i="16"/>
  <c r="M160" i="16"/>
  <c r="L160" i="16"/>
  <c r="K160" i="16"/>
  <c r="I160" i="16"/>
  <c r="J160" i="16"/>
  <c r="L33" i="17"/>
  <c r="K33" i="17"/>
  <c r="J33" i="17"/>
  <c r="I33" i="17"/>
  <c r="J39" i="18"/>
  <c r="I39" i="18"/>
  <c r="J56" i="18"/>
  <c r="I56" i="18"/>
  <c r="H64" i="18"/>
  <c r="J65" i="18"/>
  <c r="I65" i="18"/>
  <c r="K99" i="18"/>
  <c r="J99" i="18"/>
  <c r="I99" i="18"/>
  <c r="Y38" i="19"/>
  <c r="X38" i="19"/>
  <c r="W37" i="19"/>
  <c r="T14" i="21"/>
  <c r="S14" i="21"/>
  <c r="Q22" i="21"/>
  <c r="R14" i="21"/>
  <c r="K15" i="14"/>
  <c r="H23" i="14"/>
  <c r="J15" i="14"/>
  <c r="I15" i="14"/>
  <c r="K32" i="14"/>
  <c r="J32" i="14"/>
  <c r="I32" i="14"/>
  <c r="K41" i="14"/>
  <c r="J41" i="14"/>
  <c r="I41" i="14"/>
  <c r="K49" i="14"/>
  <c r="J49" i="14"/>
  <c r="I49" i="14"/>
  <c r="K58" i="14"/>
  <c r="J58" i="14"/>
  <c r="I58" i="14"/>
  <c r="K67" i="14"/>
  <c r="J67" i="14"/>
  <c r="I67" i="14"/>
  <c r="K75" i="14"/>
  <c r="J75" i="14"/>
  <c r="I75" i="14"/>
  <c r="K84" i="14"/>
  <c r="J84" i="14"/>
  <c r="I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K127" i="14"/>
  <c r="H135" i="14"/>
  <c r="J127" i="14"/>
  <c r="I127" i="14"/>
  <c r="K144" i="14"/>
  <c r="J144" i="14"/>
  <c r="I144" i="14"/>
  <c r="K153" i="14"/>
  <c r="J153" i="14"/>
  <c r="I153" i="14"/>
  <c r="K161" i="14"/>
  <c r="J161" i="14"/>
  <c r="I161" i="14"/>
  <c r="L11" i="15"/>
  <c r="K11" i="15"/>
  <c r="J11" i="15"/>
  <c r="M11" i="15"/>
  <c r="I11" i="15"/>
  <c r="L15" i="15"/>
  <c r="K15" i="15"/>
  <c r="J15" i="15"/>
  <c r="M15" i="15"/>
  <c r="I15" i="15"/>
  <c r="L19" i="15"/>
  <c r="K19" i="15"/>
  <c r="J19" i="15"/>
  <c r="M19" i="15"/>
  <c r="I19" i="15"/>
  <c r="L25" i="15"/>
  <c r="K25" i="15"/>
  <c r="J25" i="15"/>
  <c r="M25" i="15"/>
  <c r="I25" i="15"/>
  <c r="L33" i="15"/>
  <c r="K33" i="15"/>
  <c r="J33" i="15"/>
  <c r="M33" i="15"/>
  <c r="I33" i="15"/>
  <c r="L42" i="15"/>
  <c r="K42" i="15"/>
  <c r="J42" i="15"/>
  <c r="M42" i="15"/>
  <c r="I42" i="15"/>
  <c r="L51" i="15"/>
  <c r="K51" i="15"/>
  <c r="J51" i="15"/>
  <c r="M51" i="15"/>
  <c r="I51" i="15"/>
  <c r="L59" i="15"/>
  <c r="K59" i="15"/>
  <c r="J59" i="15"/>
  <c r="I59" i="15"/>
  <c r="M59" i="15"/>
  <c r="L68" i="15"/>
  <c r="K68" i="15"/>
  <c r="J68" i="15"/>
  <c r="M68" i="15"/>
  <c r="I68" i="15"/>
  <c r="L76" i="15"/>
  <c r="K76" i="15"/>
  <c r="J76" i="15"/>
  <c r="M76" i="15"/>
  <c r="I76" i="15"/>
  <c r="L85" i="15"/>
  <c r="K85" i="15"/>
  <c r="J85" i="15"/>
  <c r="M85" i="15"/>
  <c r="I85" i="15"/>
  <c r="L94" i="15"/>
  <c r="K94" i="15"/>
  <c r="J94" i="15"/>
  <c r="M94" i="15"/>
  <c r="I94" i="15"/>
  <c r="L102" i="15"/>
  <c r="K102" i="15"/>
  <c r="J102" i="15"/>
  <c r="M102" i="15"/>
  <c r="I102" i="15"/>
  <c r="L111" i="15"/>
  <c r="K111" i="15"/>
  <c r="J111" i="15"/>
  <c r="H119" i="15"/>
  <c r="M111" i="15"/>
  <c r="I111" i="15"/>
  <c r="L128" i="15"/>
  <c r="K128" i="15"/>
  <c r="J128" i="15"/>
  <c r="I128" i="15"/>
  <c r="M128" i="15"/>
  <c r="L137" i="15"/>
  <c r="K137" i="15"/>
  <c r="J137" i="15"/>
  <c r="M137" i="15"/>
  <c r="I137" i="15"/>
  <c r="L145" i="15"/>
  <c r="K145" i="15"/>
  <c r="J145" i="15"/>
  <c r="M145" i="15"/>
  <c r="I145" i="15"/>
  <c r="L154" i="15"/>
  <c r="K154" i="15"/>
  <c r="J154" i="15"/>
  <c r="M154" i="15"/>
  <c r="I154" i="15"/>
  <c r="L26" i="16"/>
  <c r="K26" i="16"/>
  <c r="J26" i="16"/>
  <c r="M26" i="16"/>
  <c r="I26" i="16"/>
  <c r="L34" i="16"/>
  <c r="K34" i="16"/>
  <c r="J34" i="16"/>
  <c r="I34" i="16"/>
  <c r="M34" i="16"/>
  <c r="L43" i="16"/>
  <c r="K43" i="16"/>
  <c r="J43" i="16"/>
  <c r="M43" i="16"/>
  <c r="I43" i="16"/>
  <c r="L52" i="16"/>
  <c r="K52" i="16"/>
  <c r="J52" i="16"/>
  <c r="H51" i="16"/>
  <c r="M52" i="16"/>
  <c r="I52" i="16"/>
  <c r="L60" i="16"/>
  <c r="K60" i="16"/>
  <c r="J60" i="16"/>
  <c r="M60" i="16"/>
  <c r="I60" i="16"/>
  <c r="L69" i="16"/>
  <c r="K69" i="16"/>
  <c r="J69" i="16"/>
  <c r="H77" i="16"/>
  <c r="M69" i="16"/>
  <c r="I69" i="16"/>
  <c r="L86" i="16"/>
  <c r="K86" i="16"/>
  <c r="J86" i="16"/>
  <c r="M86" i="16"/>
  <c r="I86" i="16"/>
  <c r="L95" i="16"/>
  <c r="K95" i="16"/>
  <c r="J95" i="16"/>
  <c r="M95" i="16"/>
  <c r="I95" i="16"/>
  <c r="L103" i="16"/>
  <c r="K103" i="16"/>
  <c r="J103" i="16"/>
  <c r="I103" i="16"/>
  <c r="M103" i="16"/>
  <c r="L112" i="16"/>
  <c r="K112" i="16"/>
  <c r="J112" i="16"/>
  <c r="M112" i="16"/>
  <c r="I112" i="16"/>
  <c r="L129" i="16"/>
  <c r="K129" i="16"/>
  <c r="J129" i="16"/>
  <c r="M129" i="16"/>
  <c r="I129" i="16"/>
  <c r="L138" i="16"/>
  <c r="K138" i="16"/>
  <c r="J138" i="16"/>
  <c r="M138" i="16"/>
  <c r="I138" i="16"/>
  <c r="L146" i="16"/>
  <c r="K146" i="16"/>
  <c r="J146" i="16"/>
  <c r="M146" i="16"/>
  <c r="I146" i="16"/>
  <c r="L155" i="16"/>
  <c r="K155" i="16"/>
  <c r="J155" i="16"/>
  <c r="M155" i="16"/>
  <c r="I155" i="16"/>
  <c r="L12" i="17"/>
  <c r="K12" i="17"/>
  <c r="J12" i="17"/>
  <c r="I12" i="17"/>
  <c r="L42" i="17"/>
  <c r="K42" i="17"/>
  <c r="J42" i="17"/>
  <c r="I42" i="17"/>
  <c r="L44" i="17"/>
  <c r="K44" i="17"/>
  <c r="I44" i="17"/>
  <c r="J44" i="17"/>
  <c r="Q8" i="18"/>
  <c r="T47" i="18" s="1"/>
  <c r="R9" i="18"/>
  <c r="S9" i="18"/>
  <c r="AB13" i="18"/>
  <c r="AA13" i="18"/>
  <c r="Z13" i="18"/>
  <c r="S17" i="18"/>
  <c r="R17" i="18"/>
  <c r="AB30" i="18"/>
  <c r="AA30" i="18"/>
  <c r="Z30" i="18"/>
  <c r="AA47" i="18"/>
  <c r="Z47" i="18"/>
  <c r="T52" i="18"/>
  <c r="S52" i="18"/>
  <c r="R52" i="18"/>
  <c r="J86" i="18"/>
  <c r="I86" i="18"/>
  <c r="H120" i="18"/>
  <c r="J121" i="18"/>
  <c r="I121" i="18"/>
  <c r="K155" i="18"/>
  <c r="J155" i="18"/>
  <c r="I155" i="18"/>
  <c r="R18" i="19"/>
  <c r="Q18" i="19"/>
  <c r="P18" i="19"/>
  <c r="R24" i="19"/>
  <c r="Q24" i="19"/>
  <c r="P24" i="19"/>
  <c r="O23" i="19"/>
  <c r="Y46" i="19"/>
  <c r="X46" i="19"/>
  <c r="Q84" i="19"/>
  <c r="P84" i="19"/>
  <c r="R84" i="19"/>
  <c r="J129" i="14"/>
  <c r="I129" i="14"/>
  <c r="K129" i="14"/>
  <c r="J138" i="14"/>
  <c r="I138" i="14"/>
  <c r="K138" i="14"/>
  <c r="J146" i="14"/>
  <c r="I146" i="14"/>
  <c r="K146" i="14"/>
  <c r="J155" i="14"/>
  <c r="I155" i="14"/>
  <c r="H163" i="14"/>
  <c r="K155" i="14"/>
  <c r="J10" i="15"/>
  <c r="I10" i="15"/>
  <c r="M10" i="15"/>
  <c r="L10" i="15"/>
  <c r="K10" i="15"/>
  <c r="J14" i="15"/>
  <c r="I14" i="15"/>
  <c r="M14" i="15"/>
  <c r="L14" i="15"/>
  <c r="K14" i="15"/>
  <c r="J18" i="15"/>
  <c r="I18" i="15"/>
  <c r="M18" i="15"/>
  <c r="L18" i="15"/>
  <c r="K18" i="15"/>
  <c r="J23" i="15"/>
  <c r="I23" i="15"/>
  <c r="M23" i="15"/>
  <c r="L23" i="15"/>
  <c r="K23" i="15"/>
  <c r="J31" i="15"/>
  <c r="I31" i="15"/>
  <c r="M31" i="15"/>
  <c r="L31" i="15"/>
  <c r="K31" i="15"/>
  <c r="J40" i="15"/>
  <c r="I40" i="15"/>
  <c r="M40" i="15"/>
  <c r="L40" i="15"/>
  <c r="K40" i="15"/>
  <c r="J48" i="15"/>
  <c r="I48" i="15"/>
  <c r="M48" i="15"/>
  <c r="L48" i="15"/>
  <c r="K48" i="15"/>
  <c r="J57" i="15"/>
  <c r="I57" i="15"/>
  <c r="M57" i="15"/>
  <c r="K57" i="15"/>
  <c r="L57" i="15"/>
  <c r="J66" i="15"/>
  <c r="I66" i="15"/>
  <c r="M66" i="15"/>
  <c r="L66" i="15"/>
  <c r="K66" i="15"/>
  <c r="J74" i="15"/>
  <c r="I74" i="15"/>
  <c r="M74" i="15"/>
  <c r="L74" i="15"/>
  <c r="K74" i="15"/>
  <c r="J83" i="15"/>
  <c r="I83" i="15"/>
  <c r="H91" i="15"/>
  <c r="M83" i="15"/>
  <c r="L83" i="15"/>
  <c r="K83" i="15"/>
  <c r="J100" i="15"/>
  <c r="I100" i="15"/>
  <c r="M100" i="15"/>
  <c r="L100" i="15"/>
  <c r="K100" i="15"/>
  <c r="J109" i="15"/>
  <c r="I109" i="15"/>
  <c r="M109" i="15"/>
  <c r="L109" i="15"/>
  <c r="K109" i="15"/>
  <c r="J117" i="15"/>
  <c r="I117" i="15"/>
  <c r="M117" i="15"/>
  <c r="L117" i="15"/>
  <c r="K117" i="15"/>
  <c r="J126" i="15"/>
  <c r="I126" i="15"/>
  <c r="M126" i="15"/>
  <c r="K126" i="15"/>
  <c r="L126" i="15"/>
  <c r="J135" i="15"/>
  <c r="I135" i="15"/>
  <c r="M135" i="15"/>
  <c r="L135" i="15"/>
  <c r="K135" i="15"/>
  <c r="J143" i="15"/>
  <c r="I143" i="15"/>
  <c r="M143" i="15"/>
  <c r="L143" i="15"/>
  <c r="K143" i="15"/>
  <c r="J152" i="15"/>
  <c r="I152" i="15"/>
  <c r="M152" i="15"/>
  <c r="L152" i="15"/>
  <c r="K152" i="15"/>
  <c r="J160" i="15"/>
  <c r="I160" i="15"/>
  <c r="M160" i="15"/>
  <c r="L160" i="15"/>
  <c r="K160" i="15"/>
  <c r="X10" i="16"/>
  <c r="V9" i="16"/>
  <c r="AA20" i="16" s="1"/>
  <c r="W10" i="16"/>
  <c r="AA10" i="16"/>
  <c r="Z10" i="16"/>
  <c r="Y10" i="16"/>
  <c r="X14" i="16"/>
  <c r="W14" i="16"/>
  <c r="AA14" i="16"/>
  <c r="Z14" i="16"/>
  <c r="Y14" i="16"/>
  <c r="X18" i="16"/>
  <c r="W18" i="16"/>
  <c r="AA18" i="16"/>
  <c r="Z18" i="16"/>
  <c r="Y18" i="16"/>
  <c r="J24" i="16"/>
  <c r="I24" i="16"/>
  <c r="M24" i="16"/>
  <c r="H23" i="16"/>
  <c r="L24" i="16"/>
  <c r="K24" i="16"/>
  <c r="J32" i="16"/>
  <c r="I32" i="16"/>
  <c r="M32" i="16"/>
  <c r="K32" i="16"/>
  <c r="L32" i="16"/>
  <c r="J41" i="16"/>
  <c r="I41" i="16"/>
  <c r="H49" i="16"/>
  <c r="M41" i="16"/>
  <c r="L41" i="16"/>
  <c r="K41" i="16"/>
  <c r="J58" i="16"/>
  <c r="I58" i="16"/>
  <c r="M58" i="16"/>
  <c r="L58" i="16"/>
  <c r="K58" i="16"/>
  <c r="J67" i="16"/>
  <c r="I67" i="16"/>
  <c r="M67" i="16"/>
  <c r="L67" i="16"/>
  <c r="K67" i="16"/>
  <c r="J75" i="16"/>
  <c r="I75" i="16"/>
  <c r="M75" i="16"/>
  <c r="L75" i="16"/>
  <c r="K75" i="16"/>
  <c r="J84" i="16"/>
  <c r="I84" i="16"/>
  <c r="M84" i="16"/>
  <c r="L84" i="16"/>
  <c r="K84" i="16"/>
  <c r="J101" i="16"/>
  <c r="I101" i="16"/>
  <c r="M101" i="16"/>
  <c r="K101" i="16"/>
  <c r="L101" i="16"/>
  <c r="J110" i="16"/>
  <c r="I110" i="16"/>
  <c r="M110" i="16"/>
  <c r="L110" i="16"/>
  <c r="K110" i="16"/>
  <c r="J118" i="16"/>
  <c r="I118" i="16"/>
  <c r="M118" i="16"/>
  <c r="L118" i="16"/>
  <c r="K118" i="16"/>
  <c r="J127" i="16"/>
  <c r="I127" i="16"/>
  <c r="M127" i="16"/>
  <c r="L127" i="16"/>
  <c r="K127" i="16"/>
  <c r="J136" i="16"/>
  <c r="I136" i="16"/>
  <c r="M136" i="16"/>
  <c r="H135" i="16"/>
  <c r="L136" i="16"/>
  <c r="K136" i="16"/>
  <c r="J144" i="16"/>
  <c r="I144" i="16"/>
  <c r="M144" i="16"/>
  <c r="L144" i="16"/>
  <c r="K144" i="16"/>
  <c r="J153" i="16"/>
  <c r="I153" i="16"/>
  <c r="H161" i="16"/>
  <c r="M153" i="16"/>
  <c r="L153" i="16"/>
  <c r="K153" i="16"/>
  <c r="J11" i="17"/>
  <c r="I11" i="17"/>
  <c r="L11" i="17"/>
  <c r="K11" i="17"/>
  <c r="L32" i="17"/>
  <c r="J32" i="17"/>
  <c r="K32" i="17"/>
  <c r="I32" i="17"/>
  <c r="L59" i="17"/>
  <c r="K59" i="17"/>
  <c r="J59" i="17"/>
  <c r="I59" i="17"/>
  <c r="L61" i="17"/>
  <c r="K61" i="17"/>
  <c r="I61" i="17"/>
  <c r="J61" i="17"/>
  <c r="L101" i="17"/>
  <c r="J101" i="17"/>
  <c r="K101" i="17"/>
  <c r="I101" i="17"/>
  <c r="L128" i="17"/>
  <c r="K128" i="17"/>
  <c r="J128" i="17"/>
  <c r="I128" i="17"/>
  <c r="L130" i="17"/>
  <c r="K130" i="17"/>
  <c r="I130" i="17"/>
  <c r="J130" i="17"/>
  <c r="T10" i="18"/>
  <c r="S10" i="18"/>
  <c r="R10" i="18"/>
  <c r="AA17" i="18"/>
  <c r="Z17" i="18"/>
  <c r="T39" i="18"/>
  <c r="S39" i="18"/>
  <c r="R39" i="18"/>
  <c r="AB52" i="18"/>
  <c r="AA52" i="18"/>
  <c r="Z52" i="18"/>
  <c r="T56" i="18"/>
  <c r="S56" i="18"/>
  <c r="R56" i="18"/>
  <c r="K95" i="18"/>
  <c r="J95" i="18"/>
  <c r="I95" i="18"/>
  <c r="J129" i="18"/>
  <c r="I129" i="18"/>
  <c r="R41" i="19"/>
  <c r="Q41" i="19"/>
  <c r="P41" i="19"/>
  <c r="O49" i="19"/>
  <c r="Y72" i="19"/>
  <c r="X72" i="19"/>
  <c r="K18" i="14"/>
  <c r="J18" i="14"/>
  <c r="I18" i="14"/>
  <c r="I27" i="14"/>
  <c r="K27" i="14"/>
  <c r="J27" i="14"/>
  <c r="I35" i="14"/>
  <c r="K35" i="14"/>
  <c r="J35" i="14"/>
  <c r="I44" i="14"/>
  <c r="K44" i="14"/>
  <c r="J44" i="14"/>
  <c r="I53" i="14"/>
  <c r="K53" i="14"/>
  <c r="J53" i="14"/>
  <c r="I61" i="14"/>
  <c r="K61" i="14"/>
  <c r="J61" i="14"/>
  <c r="I70" i="14"/>
  <c r="K70" i="14"/>
  <c r="J70" i="14"/>
  <c r="I78" i="14"/>
  <c r="K78" i="14"/>
  <c r="J78" i="14"/>
  <c r="I87" i="14"/>
  <c r="K87" i="14"/>
  <c r="J87" i="14"/>
  <c r="I96" i="14"/>
  <c r="K96" i="14"/>
  <c r="J96" i="14"/>
  <c r="I104" i="14"/>
  <c r="K104" i="14"/>
  <c r="J104" i="14"/>
  <c r="I113" i="14"/>
  <c r="H121" i="14"/>
  <c r="K113" i="14"/>
  <c r="J113" i="14"/>
  <c r="I130" i="14"/>
  <c r="K130" i="14"/>
  <c r="J130" i="14"/>
  <c r="I139" i="14"/>
  <c r="K139" i="14"/>
  <c r="J139" i="14"/>
  <c r="I147" i="14"/>
  <c r="K147" i="14"/>
  <c r="J147" i="14"/>
  <c r="I156" i="14"/>
  <c r="K156" i="14"/>
  <c r="J156" i="14"/>
  <c r="I26" i="15"/>
  <c r="M26" i="15"/>
  <c r="L26" i="15"/>
  <c r="J26" i="15"/>
  <c r="K26" i="15"/>
  <c r="I34" i="15"/>
  <c r="M34" i="15"/>
  <c r="L34" i="15"/>
  <c r="K34" i="15"/>
  <c r="J34" i="15"/>
  <c r="I43" i="15"/>
  <c r="M43" i="15"/>
  <c r="L43" i="15"/>
  <c r="K43" i="15"/>
  <c r="J43" i="15"/>
  <c r="I52" i="15"/>
  <c r="M52" i="15"/>
  <c r="L52" i="15"/>
  <c r="K52" i="15"/>
  <c r="J52" i="15"/>
  <c r="I60" i="15"/>
  <c r="M60" i="15"/>
  <c r="L60" i="15"/>
  <c r="K60" i="15"/>
  <c r="J60" i="15"/>
  <c r="I69" i="15"/>
  <c r="H77" i="15"/>
  <c r="M69" i="15"/>
  <c r="L69" i="15"/>
  <c r="K69" i="15"/>
  <c r="J69" i="15"/>
  <c r="I86" i="15"/>
  <c r="M86" i="15"/>
  <c r="L86" i="15"/>
  <c r="K86" i="15"/>
  <c r="J86" i="15"/>
  <c r="I95" i="15"/>
  <c r="M95" i="15"/>
  <c r="L95" i="15"/>
  <c r="J95" i="15"/>
  <c r="K95" i="15"/>
  <c r="I103" i="15"/>
  <c r="M103" i="15"/>
  <c r="L103" i="15"/>
  <c r="K103" i="15"/>
  <c r="J103" i="15"/>
  <c r="I112" i="15"/>
  <c r="M112" i="15"/>
  <c r="L112" i="15"/>
  <c r="K112" i="15"/>
  <c r="J112" i="15"/>
  <c r="I121" i="15"/>
  <c r="M121" i="15"/>
  <c r="L121" i="15"/>
  <c r="K121" i="15"/>
  <c r="J121" i="15"/>
  <c r="I129" i="15"/>
  <c r="M129" i="15"/>
  <c r="L129" i="15"/>
  <c r="K129" i="15"/>
  <c r="J129" i="15"/>
  <c r="I138" i="15"/>
  <c r="M138" i="15"/>
  <c r="L138" i="15"/>
  <c r="K138" i="15"/>
  <c r="J138" i="15"/>
  <c r="I146" i="15"/>
  <c r="M146" i="15"/>
  <c r="L146" i="15"/>
  <c r="K146" i="15"/>
  <c r="J146" i="15"/>
  <c r="I155" i="15"/>
  <c r="M155" i="15"/>
  <c r="L155" i="15"/>
  <c r="K155" i="15"/>
  <c r="J155" i="15"/>
  <c r="I12" i="16"/>
  <c r="M12" i="16"/>
  <c r="L12" i="16"/>
  <c r="J12" i="16"/>
  <c r="K12" i="16"/>
  <c r="I16" i="16"/>
  <c r="M16" i="16"/>
  <c r="L16" i="16"/>
  <c r="K16" i="16"/>
  <c r="J16" i="16"/>
  <c r="I20" i="16"/>
  <c r="M20" i="16"/>
  <c r="L20" i="16"/>
  <c r="K20" i="16"/>
  <c r="J20" i="16"/>
  <c r="I27" i="16"/>
  <c r="H35" i="16"/>
  <c r="M27" i="16"/>
  <c r="L27" i="16"/>
  <c r="K27" i="16"/>
  <c r="J27" i="16"/>
  <c r="I44" i="16"/>
  <c r="M44" i="16"/>
  <c r="L44" i="16"/>
  <c r="K44" i="16"/>
  <c r="J44" i="16"/>
  <c r="I53" i="16"/>
  <c r="M53" i="16"/>
  <c r="L53" i="16"/>
  <c r="K53" i="16"/>
  <c r="J53" i="16"/>
  <c r="I61" i="16"/>
  <c r="M61" i="16"/>
  <c r="L61" i="16"/>
  <c r="K61" i="16"/>
  <c r="J61" i="16"/>
  <c r="I70" i="16"/>
  <c r="M70" i="16"/>
  <c r="L70" i="16"/>
  <c r="J70" i="16"/>
  <c r="K70" i="16"/>
  <c r="I87" i="16"/>
  <c r="M87" i="16"/>
  <c r="L87" i="16"/>
  <c r="K87" i="16"/>
  <c r="J87" i="16"/>
  <c r="I96" i="16"/>
  <c r="M96" i="16"/>
  <c r="L96" i="16"/>
  <c r="K96" i="16"/>
  <c r="J96" i="16"/>
  <c r="I104" i="16"/>
  <c r="M104" i="16"/>
  <c r="L104" i="16"/>
  <c r="K104" i="16"/>
  <c r="J104" i="16"/>
  <c r="I113" i="16"/>
  <c r="M113" i="16"/>
  <c r="L113" i="16"/>
  <c r="K113" i="16"/>
  <c r="J113" i="16"/>
  <c r="I122" i="16"/>
  <c r="M122" i="16"/>
  <c r="H121" i="16"/>
  <c r="L122" i="16"/>
  <c r="K122" i="16"/>
  <c r="J122" i="16"/>
  <c r="I130" i="16"/>
  <c r="M130" i="16"/>
  <c r="L130" i="16"/>
  <c r="K130" i="16"/>
  <c r="J130" i="16"/>
  <c r="I139" i="16"/>
  <c r="H147" i="16"/>
  <c r="M139" i="16"/>
  <c r="L139" i="16"/>
  <c r="J139" i="16"/>
  <c r="K139" i="16"/>
  <c r="I156" i="16"/>
  <c r="M156" i="16"/>
  <c r="L156" i="16"/>
  <c r="K156" i="16"/>
  <c r="J156" i="16"/>
  <c r="I14" i="17"/>
  <c r="L14" i="17"/>
  <c r="K14" i="17"/>
  <c r="J14" i="17"/>
  <c r="L41" i="17"/>
  <c r="J41" i="17"/>
  <c r="H49" i="17"/>
  <c r="I41" i="17"/>
  <c r="K41" i="17"/>
  <c r="Y8" i="18"/>
  <c r="AB43" i="18" s="1"/>
  <c r="AB9" i="18"/>
  <c r="Z9" i="18"/>
  <c r="AA9" i="18"/>
  <c r="J13" i="18"/>
  <c r="I13" i="18"/>
  <c r="J30" i="18"/>
  <c r="I30" i="18"/>
  <c r="K47" i="18"/>
  <c r="J47" i="18"/>
  <c r="I47" i="18"/>
  <c r="K82" i="18"/>
  <c r="J82" i="18"/>
  <c r="I82" i="18"/>
  <c r="H90" i="18"/>
  <c r="K116" i="18"/>
  <c r="J116" i="18"/>
  <c r="I116" i="18"/>
  <c r="J151" i="18"/>
  <c r="I151" i="18"/>
  <c r="Y15" i="19"/>
  <c r="X15" i="19"/>
  <c r="J27" i="19"/>
  <c r="I27" i="19"/>
  <c r="H27" i="19"/>
  <c r="G35" i="19"/>
  <c r="Y89" i="19"/>
  <c r="X89" i="19"/>
  <c r="K28" i="14"/>
  <c r="J28" i="14"/>
  <c r="I28" i="14"/>
  <c r="K36" i="14"/>
  <c r="J36" i="14"/>
  <c r="I36" i="14"/>
  <c r="K45" i="14"/>
  <c r="J45" i="14"/>
  <c r="I45" i="14"/>
  <c r="K54" i="14"/>
  <c r="J54" i="14"/>
  <c r="I54" i="14"/>
  <c r="K62" i="14"/>
  <c r="J62" i="14"/>
  <c r="I62" i="14"/>
  <c r="H79" i="14"/>
  <c r="K71" i="14"/>
  <c r="J71" i="14"/>
  <c r="I71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L9" i="15"/>
  <c r="K9" i="15"/>
  <c r="I9" i="15"/>
  <c r="M9" i="15"/>
  <c r="J9" i="15"/>
  <c r="H21" i="15"/>
  <c r="L13" i="15"/>
  <c r="K13" i="15"/>
  <c r="M13" i="15"/>
  <c r="J13" i="15"/>
  <c r="I13" i="15"/>
  <c r="L17" i="15"/>
  <c r="K17" i="15"/>
  <c r="M17" i="15"/>
  <c r="J17" i="15"/>
  <c r="I17" i="15"/>
  <c r="L29" i="15"/>
  <c r="K29" i="15"/>
  <c r="M29" i="15"/>
  <c r="J29" i="15"/>
  <c r="I29" i="15"/>
  <c r="L38" i="15"/>
  <c r="K38" i="15"/>
  <c r="M38" i="15"/>
  <c r="J38" i="15"/>
  <c r="I38" i="15"/>
  <c r="L46" i="15"/>
  <c r="K46" i="15"/>
  <c r="M46" i="15"/>
  <c r="J46" i="15"/>
  <c r="I46" i="15"/>
  <c r="H63" i="15"/>
  <c r="L55" i="15"/>
  <c r="K55" i="15"/>
  <c r="J55" i="15"/>
  <c r="I55" i="15"/>
  <c r="M55" i="15"/>
  <c r="L72" i="15"/>
  <c r="K72" i="15"/>
  <c r="M72" i="15"/>
  <c r="J72" i="15"/>
  <c r="I72" i="15"/>
  <c r="L81" i="15"/>
  <c r="K81" i="15"/>
  <c r="M81" i="15"/>
  <c r="J81" i="15"/>
  <c r="I81" i="15"/>
  <c r="L89" i="15"/>
  <c r="K89" i="15"/>
  <c r="M89" i="15"/>
  <c r="J89" i="15"/>
  <c r="I89" i="15"/>
  <c r="L98" i="15"/>
  <c r="K98" i="15"/>
  <c r="M98" i="15"/>
  <c r="J98" i="15"/>
  <c r="I98" i="15"/>
  <c r="L107" i="15"/>
  <c r="K107" i="15"/>
  <c r="M107" i="15"/>
  <c r="J107" i="15"/>
  <c r="I107" i="15"/>
  <c r="L115" i="15"/>
  <c r="K115" i="15"/>
  <c r="M115" i="15"/>
  <c r="J115" i="15"/>
  <c r="I115" i="15"/>
  <c r="L124" i="15"/>
  <c r="K124" i="15"/>
  <c r="J124" i="15"/>
  <c r="I124" i="15"/>
  <c r="M124" i="15"/>
  <c r="L132" i="15"/>
  <c r="K132" i="15"/>
  <c r="I132" i="15"/>
  <c r="M132" i="15"/>
  <c r="J132" i="15"/>
  <c r="L141" i="15"/>
  <c r="K141" i="15"/>
  <c r="M141" i="15"/>
  <c r="J141" i="15"/>
  <c r="I141" i="15"/>
  <c r="L150" i="15"/>
  <c r="K150" i="15"/>
  <c r="M150" i="15"/>
  <c r="J150" i="15"/>
  <c r="I150" i="15"/>
  <c r="L158" i="15"/>
  <c r="K158" i="15"/>
  <c r="M158" i="15"/>
  <c r="J158" i="15"/>
  <c r="I158" i="15"/>
  <c r="V21" i="16"/>
  <c r="Z13" i="16"/>
  <c r="Y13" i="16"/>
  <c r="AA13" i="16"/>
  <c r="X13" i="16"/>
  <c r="W13" i="16"/>
  <c r="Z17" i="16"/>
  <c r="Y17" i="16"/>
  <c r="AA17" i="16"/>
  <c r="X17" i="16"/>
  <c r="W17" i="16"/>
  <c r="L30" i="16"/>
  <c r="K30" i="16"/>
  <c r="J30" i="16"/>
  <c r="I30" i="16"/>
  <c r="M30" i="16"/>
  <c r="L39" i="16"/>
  <c r="K39" i="16"/>
  <c r="I39" i="16"/>
  <c r="M39" i="16"/>
  <c r="J39" i="16"/>
  <c r="L47" i="16"/>
  <c r="K47" i="16"/>
  <c r="M47" i="16"/>
  <c r="J47" i="16"/>
  <c r="I47" i="16"/>
  <c r="L56" i="16"/>
  <c r="K56" i="16"/>
  <c r="M56" i="16"/>
  <c r="J56" i="16"/>
  <c r="I56" i="16"/>
  <c r="L73" i="16"/>
  <c r="K73" i="16"/>
  <c r="M73" i="16"/>
  <c r="J73" i="16"/>
  <c r="I73" i="16"/>
  <c r="L82" i="16"/>
  <c r="K82" i="16"/>
  <c r="M82" i="16"/>
  <c r="J82" i="16"/>
  <c r="I82" i="16"/>
  <c r="L90" i="16"/>
  <c r="K90" i="16"/>
  <c r="M90" i="16"/>
  <c r="J90" i="16"/>
  <c r="I90" i="16"/>
  <c r="L99" i="16"/>
  <c r="K99" i="16"/>
  <c r="J99" i="16"/>
  <c r="I99" i="16"/>
  <c r="M99" i="16"/>
  <c r="L108" i="16"/>
  <c r="K108" i="16"/>
  <c r="I108" i="16"/>
  <c r="H107" i="16"/>
  <c r="M108" i="16"/>
  <c r="J108" i="16"/>
  <c r="L116" i="16"/>
  <c r="K116" i="16"/>
  <c r="M116" i="16"/>
  <c r="J116" i="16"/>
  <c r="I116" i="16"/>
  <c r="H133" i="16"/>
  <c r="L125" i="16"/>
  <c r="K125" i="16"/>
  <c r="M125" i="16"/>
  <c r="J125" i="16"/>
  <c r="I125" i="16"/>
  <c r="L142" i="16"/>
  <c r="K142" i="16"/>
  <c r="M142" i="16"/>
  <c r="J142" i="16"/>
  <c r="I142" i="16"/>
  <c r="L151" i="16"/>
  <c r="K151" i="16"/>
  <c r="M151" i="16"/>
  <c r="J151" i="16"/>
  <c r="I151" i="16"/>
  <c r="L159" i="16"/>
  <c r="K159" i="16"/>
  <c r="M159" i="16"/>
  <c r="J159" i="16"/>
  <c r="I159" i="16"/>
  <c r="L10" i="17"/>
  <c r="K10" i="17"/>
  <c r="J10" i="17"/>
  <c r="I10" i="17"/>
  <c r="H9" i="17"/>
  <c r="M156" i="17" s="1"/>
  <c r="L15" i="17"/>
  <c r="K15" i="17"/>
  <c r="J15" i="17"/>
  <c r="I15" i="17"/>
  <c r="L16" i="17"/>
  <c r="K16" i="17"/>
  <c r="I16" i="17"/>
  <c r="J16" i="17"/>
  <c r="H8" i="18"/>
  <c r="K60" i="18" s="1"/>
  <c r="J9" i="18"/>
  <c r="I9" i="18"/>
  <c r="T26" i="18"/>
  <c r="S26" i="18"/>
  <c r="R26" i="18"/>
  <c r="Q34" i="18"/>
  <c r="AB39" i="18"/>
  <c r="AA39" i="18"/>
  <c r="Z39" i="18"/>
  <c r="T43" i="18"/>
  <c r="S43" i="18"/>
  <c r="R43" i="18"/>
  <c r="AB56" i="18"/>
  <c r="AA56" i="18"/>
  <c r="Z56" i="18"/>
  <c r="K69" i="18"/>
  <c r="J69" i="18"/>
  <c r="I69" i="18"/>
  <c r="K103" i="18"/>
  <c r="J103" i="18"/>
  <c r="I103" i="18"/>
  <c r="K138" i="18"/>
  <c r="J138" i="18"/>
  <c r="I138" i="18"/>
  <c r="H146" i="18"/>
  <c r="T159" i="18"/>
  <c r="S159" i="18"/>
  <c r="R159" i="18"/>
  <c r="T60" i="18"/>
  <c r="S60" i="18"/>
  <c r="R60" i="18"/>
  <c r="AB60" i="18"/>
  <c r="AA60" i="18"/>
  <c r="Z60" i="18"/>
  <c r="Q64" i="18"/>
  <c r="T65" i="18"/>
  <c r="S65" i="18"/>
  <c r="R65" i="18"/>
  <c r="Y64" i="18"/>
  <c r="AB65" i="18"/>
  <c r="AA65" i="18"/>
  <c r="Z65" i="18"/>
  <c r="T69" i="18"/>
  <c r="S69" i="18"/>
  <c r="R69" i="18"/>
  <c r="AB69" i="18"/>
  <c r="AA69" i="18"/>
  <c r="Z69" i="18"/>
  <c r="T73" i="18"/>
  <c r="S73" i="18"/>
  <c r="R73" i="18"/>
  <c r="AB73" i="18"/>
  <c r="AA73" i="18"/>
  <c r="Z73" i="18"/>
  <c r="T82" i="18"/>
  <c r="S82" i="18"/>
  <c r="R82" i="18"/>
  <c r="Q90" i="18"/>
  <c r="AB82" i="18"/>
  <c r="AA82" i="18"/>
  <c r="Z82" i="18"/>
  <c r="Y90" i="18"/>
  <c r="T86" i="18"/>
  <c r="S86" i="18"/>
  <c r="R86" i="18"/>
  <c r="AB86" i="18"/>
  <c r="AA86" i="18"/>
  <c r="Z86" i="18"/>
  <c r="T95" i="18"/>
  <c r="S95" i="18"/>
  <c r="R95" i="18"/>
  <c r="AB95" i="18"/>
  <c r="AA95" i="18"/>
  <c r="Z95" i="18"/>
  <c r="T99" i="18"/>
  <c r="S99" i="18"/>
  <c r="R99" i="18"/>
  <c r="AB99" i="18"/>
  <c r="AA99" i="18"/>
  <c r="Z99" i="18"/>
  <c r="T103" i="18"/>
  <c r="S103" i="18"/>
  <c r="R103" i="18"/>
  <c r="AB103" i="18"/>
  <c r="AA103" i="18"/>
  <c r="Z103" i="18"/>
  <c r="T108" i="18"/>
  <c r="S108" i="18"/>
  <c r="R108" i="18"/>
  <c r="AB108" i="18"/>
  <c r="AA108" i="18"/>
  <c r="Z108" i="18"/>
  <c r="T112" i="18"/>
  <c r="S112" i="18"/>
  <c r="R112" i="18"/>
  <c r="AB112" i="18"/>
  <c r="AA112" i="18"/>
  <c r="Z112" i="18"/>
  <c r="T116" i="18"/>
  <c r="S116" i="18"/>
  <c r="R116" i="18"/>
  <c r="AB116" i="18"/>
  <c r="AA116" i="18"/>
  <c r="Z116" i="18"/>
  <c r="Q120" i="18"/>
  <c r="T121" i="18"/>
  <c r="S121" i="18"/>
  <c r="R121" i="18"/>
  <c r="Y120" i="18"/>
  <c r="AB121" i="18"/>
  <c r="AA121" i="18"/>
  <c r="Z121" i="18"/>
  <c r="T125" i="18"/>
  <c r="S125" i="18"/>
  <c r="R125" i="18"/>
  <c r="AB125" i="18"/>
  <c r="AA125" i="18"/>
  <c r="Z125" i="18"/>
  <c r="T129" i="18"/>
  <c r="S129" i="18"/>
  <c r="R129" i="18"/>
  <c r="AB129" i="18"/>
  <c r="AA129" i="18"/>
  <c r="Z129" i="18"/>
  <c r="T138" i="18"/>
  <c r="S138" i="18"/>
  <c r="R138" i="18"/>
  <c r="Q146" i="18"/>
  <c r="AB138" i="18"/>
  <c r="AA138" i="18"/>
  <c r="Z138" i="18"/>
  <c r="Y146" i="18"/>
  <c r="T142" i="18"/>
  <c r="S142" i="18"/>
  <c r="R142" i="18"/>
  <c r="AB142" i="18"/>
  <c r="AA142" i="18"/>
  <c r="Z142" i="18"/>
  <c r="T151" i="18"/>
  <c r="S151" i="18"/>
  <c r="R151" i="18"/>
  <c r="AB151" i="18"/>
  <c r="AA151" i="18"/>
  <c r="Z151" i="18"/>
  <c r="T155" i="18"/>
  <c r="S155" i="18"/>
  <c r="R155" i="18"/>
  <c r="AB155" i="18"/>
  <c r="AA155" i="18"/>
  <c r="Z155" i="18"/>
  <c r="I12" i="19"/>
  <c r="H12" i="19"/>
  <c r="Y14" i="19"/>
  <c r="X14" i="19"/>
  <c r="R17" i="19"/>
  <c r="Q17" i="19"/>
  <c r="P17" i="19"/>
  <c r="I20" i="19"/>
  <c r="H20" i="19"/>
  <c r="R25" i="19"/>
  <c r="Q25" i="19"/>
  <c r="P25" i="19"/>
  <c r="I28" i="19"/>
  <c r="H28" i="19"/>
  <c r="Y30" i="19"/>
  <c r="X30" i="19"/>
  <c r="R33" i="19"/>
  <c r="Q33" i="19"/>
  <c r="P33" i="19"/>
  <c r="Y39" i="19"/>
  <c r="X39" i="19"/>
  <c r="R42" i="19"/>
  <c r="Q42" i="19"/>
  <c r="P42" i="19"/>
  <c r="I45" i="19"/>
  <c r="H45" i="19"/>
  <c r="I48" i="19"/>
  <c r="H48" i="19"/>
  <c r="I53" i="19"/>
  <c r="H53" i="19"/>
  <c r="R54" i="19"/>
  <c r="Q54" i="19"/>
  <c r="P54" i="19"/>
  <c r="Y55" i="19"/>
  <c r="X55" i="19"/>
  <c r="W63" i="19"/>
  <c r="I57" i="19"/>
  <c r="H57" i="19"/>
  <c r="R58" i="19"/>
  <c r="Q58" i="19"/>
  <c r="P58" i="19"/>
  <c r="Y59" i="19"/>
  <c r="X59" i="19"/>
  <c r="I61" i="19"/>
  <c r="H61" i="19"/>
  <c r="R62" i="19"/>
  <c r="Q62" i="19"/>
  <c r="P62" i="19"/>
  <c r="I66" i="19"/>
  <c r="H66" i="19"/>
  <c r="G65" i="19"/>
  <c r="R67" i="19"/>
  <c r="Q67" i="19"/>
  <c r="P67" i="19"/>
  <c r="Y68" i="19"/>
  <c r="X68" i="19"/>
  <c r="I70" i="19"/>
  <c r="H70" i="19"/>
  <c r="R71" i="19"/>
  <c r="Q71" i="19"/>
  <c r="P71" i="19"/>
  <c r="M30" i="17"/>
  <c r="L30" i="17"/>
  <c r="K30" i="17"/>
  <c r="J30" i="17"/>
  <c r="I30" i="17"/>
  <c r="L39" i="17"/>
  <c r="K39" i="17"/>
  <c r="J39" i="17"/>
  <c r="I39" i="17"/>
  <c r="L47" i="17"/>
  <c r="K47" i="17"/>
  <c r="J47" i="17"/>
  <c r="I47" i="17"/>
  <c r="K10" i="18"/>
  <c r="J10" i="18"/>
  <c r="I10" i="18"/>
  <c r="K14" i="18"/>
  <c r="J14" i="18"/>
  <c r="I14" i="18"/>
  <c r="K18" i="18"/>
  <c r="J18" i="18"/>
  <c r="I18" i="18"/>
  <c r="K23" i="18"/>
  <c r="J23" i="18"/>
  <c r="I23" i="18"/>
  <c r="H22" i="18"/>
  <c r="K27" i="18"/>
  <c r="J27" i="18"/>
  <c r="I27" i="18"/>
  <c r="K31" i="18"/>
  <c r="J31" i="18"/>
  <c r="I31" i="18"/>
  <c r="K40" i="18"/>
  <c r="J40" i="18"/>
  <c r="I40" i="18"/>
  <c r="H48" i="18"/>
  <c r="K44" i="18"/>
  <c r="J44" i="18"/>
  <c r="I44" i="18"/>
  <c r="K53" i="18"/>
  <c r="J53" i="18"/>
  <c r="I53" i="18"/>
  <c r="K57" i="18"/>
  <c r="J57" i="18"/>
  <c r="I57" i="18"/>
  <c r="K61" i="18"/>
  <c r="J61" i="18"/>
  <c r="I61" i="18"/>
  <c r="K66" i="18"/>
  <c r="J66" i="18"/>
  <c r="I66" i="18"/>
  <c r="K70" i="18"/>
  <c r="J70" i="18"/>
  <c r="I70" i="18"/>
  <c r="K74" i="18"/>
  <c r="J74" i="18"/>
  <c r="I74" i="18"/>
  <c r="K79" i="18"/>
  <c r="J79" i="18"/>
  <c r="I79" i="18"/>
  <c r="H78" i="18"/>
  <c r="K83" i="18"/>
  <c r="J83" i="18"/>
  <c r="I83" i="18"/>
  <c r="K87" i="18"/>
  <c r="J87" i="18"/>
  <c r="I87" i="18"/>
  <c r="K96" i="18"/>
  <c r="J96" i="18"/>
  <c r="I96" i="18"/>
  <c r="H104" i="18"/>
  <c r="K100" i="18"/>
  <c r="J100" i="18"/>
  <c r="I100" i="18"/>
  <c r="K109" i="18"/>
  <c r="J109" i="18"/>
  <c r="I109" i="18"/>
  <c r="K113" i="18"/>
  <c r="J113" i="18"/>
  <c r="I113" i="18"/>
  <c r="K117" i="18"/>
  <c r="J117" i="18"/>
  <c r="I117" i="18"/>
  <c r="K122" i="18"/>
  <c r="J122" i="18"/>
  <c r="I122" i="18"/>
  <c r="K126" i="18"/>
  <c r="J126" i="18"/>
  <c r="I126" i="18"/>
  <c r="K130" i="18"/>
  <c r="J130" i="18"/>
  <c r="I130" i="18"/>
  <c r="K135" i="18"/>
  <c r="J135" i="18"/>
  <c r="I135" i="18"/>
  <c r="H134" i="18"/>
  <c r="K139" i="18"/>
  <c r="J139" i="18"/>
  <c r="I139" i="18"/>
  <c r="K143" i="18"/>
  <c r="J143" i="18"/>
  <c r="I143" i="18"/>
  <c r="K152" i="18"/>
  <c r="J152" i="18"/>
  <c r="H160" i="18"/>
  <c r="I152" i="18"/>
  <c r="K156" i="18"/>
  <c r="J156" i="18"/>
  <c r="I156" i="18"/>
  <c r="K159" i="18"/>
  <c r="J159" i="18"/>
  <c r="I159" i="18"/>
  <c r="I11" i="19"/>
  <c r="H11" i="19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Z23" i="18"/>
  <c r="Y22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T53" i="18"/>
  <c r="S53" i="18"/>
  <c r="R53" i="18"/>
  <c r="AB53" i="18"/>
  <c r="AA53" i="18"/>
  <c r="Z53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T66" i="18"/>
  <c r="S66" i="18"/>
  <c r="R66" i="18"/>
  <c r="AB66" i="18"/>
  <c r="AA66" i="18"/>
  <c r="Z6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T109" i="18"/>
  <c r="S109" i="18"/>
  <c r="R109" i="18"/>
  <c r="AB109" i="18"/>
  <c r="AA109" i="18"/>
  <c r="Z109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T122" i="18"/>
  <c r="S122" i="18"/>
  <c r="R122" i="18"/>
  <c r="AB122" i="18"/>
  <c r="AA122" i="18"/>
  <c r="Z12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R135" i="18"/>
  <c r="Q134" i="18"/>
  <c r="AB135" i="18"/>
  <c r="AA135" i="18"/>
  <c r="Z135" i="18"/>
  <c r="Y134" i="18"/>
  <c r="T139" i="18"/>
  <c r="S139" i="18"/>
  <c r="R139" i="18"/>
  <c r="AB139" i="18"/>
  <c r="AA139" i="18"/>
  <c r="Z139" i="18"/>
  <c r="T143" i="18"/>
  <c r="S143" i="18"/>
  <c r="R143" i="18"/>
  <c r="AB143" i="18"/>
  <c r="AA143" i="18"/>
  <c r="Z143" i="18"/>
  <c r="T152" i="18"/>
  <c r="S152" i="18"/>
  <c r="R152" i="18"/>
  <c r="Q160" i="18"/>
  <c r="Y160" i="18"/>
  <c r="AB152" i="18"/>
  <c r="AA152" i="18"/>
  <c r="Z152" i="18"/>
  <c r="T156" i="18"/>
  <c r="S156" i="18"/>
  <c r="R156" i="18"/>
  <c r="AB156" i="18"/>
  <c r="AA156" i="18"/>
  <c r="Z156" i="18"/>
  <c r="J10" i="19"/>
  <c r="I10" i="19"/>
  <c r="H10" i="19"/>
  <c r="G9" i="19"/>
  <c r="J12" i="19" s="1"/>
  <c r="J30" i="21"/>
  <c r="I30" i="21"/>
  <c r="H30" i="21"/>
  <c r="AB14" i="22"/>
  <c r="AA14" i="22"/>
  <c r="Z14" i="22"/>
  <c r="Y14" i="22"/>
  <c r="X14" i="22"/>
  <c r="K28" i="17"/>
  <c r="J28" i="17"/>
  <c r="I28" i="17"/>
  <c r="M28" i="17"/>
  <c r="L28" i="17"/>
  <c r="K45" i="17"/>
  <c r="J45" i="17"/>
  <c r="I45" i="17"/>
  <c r="L45" i="17"/>
  <c r="K11" i="18"/>
  <c r="J11" i="18"/>
  <c r="I11" i="18"/>
  <c r="K15" i="18"/>
  <c r="J15" i="18"/>
  <c r="I15" i="18"/>
  <c r="K19" i="18"/>
  <c r="J19" i="18"/>
  <c r="I19" i="18"/>
  <c r="K24" i="18"/>
  <c r="J24" i="18"/>
  <c r="I24" i="18"/>
  <c r="K28" i="18"/>
  <c r="J28" i="18"/>
  <c r="I28" i="18"/>
  <c r="K32" i="18"/>
  <c r="J32" i="18"/>
  <c r="I32" i="18"/>
  <c r="K37" i="18"/>
  <c r="J37" i="18"/>
  <c r="I37" i="18"/>
  <c r="H36" i="18"/>
  <c r="K41" i="18"/>
  <c r="J41" i="18"/>
  <c r="I41" i="18"/>
  <c r="K45" i="18"/>
  <c r="J45" i="18"/>
  <c r="I45" i="18"/>
  <c r="K54" i="18"/>
  <c r="J54" i="18"/>
  <c r="I54" i="18"/>
  <c r="H62" i="18"/>
  <c r="K58" i="18"/>
  <c r="J58" i="18"/>
  <c r="I58" i="18"/>
  <c r="K67" i="18"/>
  <c r="J67" i="18"/>
  <c r="I67" i="18"/>
  <c r="K71" i="18"/>
  <c r="J71" i="18"/>
  <c r="I71" i="18"/>
  <c r="K75" i="18"/>
  <c r="J75" i="18"/>
  <c r="I75" i="18"/>
  <c r="K80" i="18"/>
  <c r="J80" i="18"/>
  <c r="I80" i="18"/>
  <c r="K84" i="18"/>
  <c r="J84" i="18"/>
  <c r="I84" i="18"/>
  <c r="K88" i="18"/>
  <c r="J88" i="18"/>
  <c r="I88" i="18"/>
  <c r="K93" i="18"/>
  <c r="J93" i="18"/>
  <c r="I93" i="18"/>
  <c r="H92" i="18"/>
  <c r="K97" i="18"/>
  <c r="J97" i="18"/>
  <c r="I97" i="18"/>
  <c r="K101" i="18"/>
  <c r="J101" i="18"/>
  <c r="I101" i="18"/>
  <c r="K110" i="18"/>
  <c r="J110" i="18"/>
  <c r="I110" i="18"/>
  <c r="H118" i="18"/>
  <c r="K114" i="18"/>
  <c r="J114" i="18"/>
  <c r="I114" i="18"/>
  <c r="K123" i="18"/>
  <c r="J123" i="18"/>
  <c r="I123" i="18"/>
  <c r="K127" i="18"/>
  <c r="J127" i="18"/>
  <c r="I127" i="18"/>
  <c r="K131" i="18"/>
  <c r="J131" i="18"/>
  <c r="I131" i="18"/>
  <c r="K136" i="18"/>
  <c r="J136" i="18"/>
  <c r="I136" i="18"/>
  <c r="K140" i="18"/>
  <c r="J140" i="18"/>
  <c r="I140" i="18"/>
  <c r="K144" i="18"/>
  <c r="J144" i="18"/>
  <c r="I144" i="18"/>
  <c r="K149" i="18"/>
  <c r="J149" i="18"/>
  <c r="I149" i="18"/>
  <c r="H148" i="18"/>
  <c r="K153" i="18"/>
  <c r="J153" i="18"/>
  <c r="I153" i="18"/>
  <c r="K157" i="18"/>
  <c r="J157" i="18"/>
  <c r="I157" i="18"/>
  <c r="Y11" i="19"/>
  <c r="X11" i="19"/>
  <c r="R14" i="19"/>
  <c r="Q14" i="19"/>
  <c r="P14" i="19"/>
  <c r="I17" i="19"/>
  <c r="H17" i="19"/>
  <c r="T10" i="21"/>
  <c r="S10" i="21"/>
  <c r="R10" i="21"/>
  <c r="J74" i="21"/>
  <c r="I74" i="21"/>
  <c r="H74" i="21"/>
  <c r="J18" i="17"/>
  <c r="I18" i="17"/>
  <c r="L18" i="17"/>
  <c r="K18" i="17"/>
  <c r="J31" i="17"/>
  <c r="I31" i="17"/>
  <c r="L31" i="17"/>
  <c r="K31" i="17"/>
  <c r="J40" i="17"/>
  <c r="I40" i="17"/>
  <c r="K40" i="17"/>
  <c r="L40" i="17"/>
  <c r="J48" i="17"/>
  <c r="I48" i="17"/>
  <c r="M48" i="17"/>
  <c r="L48" i="17"/>
  <c r="K48" i="17"/>
  <c r="S11" i="18"/>
  <c r="R11" i="18"/>
  <c r="T11" i="18"/>
  <c r="AA11" i="18"/>
  <c r="Z11" i="18"/>
  <c r="AB11" i="18"/>
  <c r="S15" i="18"/>
  <c r="R15" i="18"/>
  <c r="T15" i="18"/>
  <c r="AA15" i="18"/>
  <c r="Z15" i="18"/>
  <c r="AB15" i="18"/>
  <c r="S19" i="18"/>
  <c r="R19" i="18"/>
  <c r="T19" i="18"/>
  <c r="AA19" i="18"/>
  <c r="Z19" i="18"/>
  <c r="AB19" i="18"/>
  <c r="S24" i="18"/>
  <c r="R24" i="18"/>
  <c r="T24" i="18"/>
  <c r="AA24" i="18"/>
  <c r="Z24" i="18"/>
  <c r="AB24" i="18"/>
  <c r="S28" i="18"/>
  <c r="R28" i="18"/>
  <c r="T28" i="18"/>
  <c r="AA28" i="18"/>
  <c r="Z28" i="18"/>
  <c r="AB28" i="18"/>
  <c r="S32" i="18"/>
  <c r="R32" i="18"/>
  <c r="T32" i="18"/>
  <c r="AA32" i="18"/>
  <c r="Z32" i="18"/>
  <c r="AB32" i="18"/>
  <c r="S37" i="18"/>
  <c r="R37" i="18"/>
  <c r="Q36" i="18"/>
  <c r="T37" i="18"/>
  <c r="AA37" i="18"/>
  <c r="Z37" i="18"/>
  <c r="Y36" i="18"/>
  <c r="AB37" i="18"/>
  <c r="S41" i="18"/>
  <c r="R41" i="18"/>
  <c r="T41" i="18"/>
  <c r="AA41" i="18"/>
  <c r="Z41" i="18"/>
  <c r="AB41" i="18"/>
  <c r="S45" i="18"/>
  <c r="R45" i="18"/>
  <c r="T45" i="18"/>
  <c r="AA45" i="18"/>
  <c r="Z45" i="18"/>
  <c r="AB45" i="18"/>
  <c r="S54" i="18"/>
  <c r="R54" i="18"/>
  <c r="Q62" i="18"/>
  <c r="T54" i="18"/>
  <c r="AA54" i="18"/>
  <c r="Z54" i="18"/>
  <c r="Y62" i="18"/>
  <c r="AB54" i="18"/>
  <c r="S58" i="18"/>
  <c r="R58" i="18"/>
  <c r="T58" i="18"/>
  <c r="AA58" i="18"/>
  <c r="Z58" i="18"/>
  <c r="AB58" i="18"/>
  <c r="S67" i="18"/>
  <c r="R67" i="18"/>
  <c r="T67" i="18"/>
  <c r="AA67" i="18"/>
  <c r="Z67" i="18"/>
  <c r="AB67" i="18"/>
  <c r="S71" i="18"/>
  <c r="R71" i="18"/>
  <c r="T71" i="18"/>
  <c r="AA71" i="18"/>
  <c r="Z71" i="18"/>
  <c r="AB71" i="18"/>
  <c r="S75" i="18"/>
  <c r="R75" i="18"/>
  <c r="T75" i="18"/>
  <c r="AA75" i="18"/>
  <c r="Z75" i="18"/>
  <c r="AB75" i="18"/>
  <c r="S80" i="18"/>
  <c r="R80" i="18"/>
  <c r="T80" i="18"/>
  <c r="AA80" i="18"/>
  <c r="Z80" i="18"/>
  <c r="AB8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Q92" i="18"/>
  <c r="T93" i="18"/>
  <c r="AA93" i="18"/>
  <c r="Z93" i="18"/>
  <c r="Y92" i="18"/>
  <c r="AB93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S110" i="18"/>
  <c r="R110" i="18"/>
  <c r="Q118" i="18"/>
  <c r="T110" i="18"/>
  <c r="AA110" i="18"/>
  <c r="Z110" i="18"/>
  <c r="Y118" i="18"/>
  <c r="AB110" i="18"/>
  <c r="S114" i="18"/>
  <c r="R114" i="18"/>
  <c r="T114" i="18"/>
  <c r="AA114" i="18"/>
  <c r="Z114" i="18"/>
  <c r="AB114" i="18"/>
  <c r="S123" i="18"/>
  <c r="R123" i="18"/>
  <c r="T123" i="18"/>
  <c r="AA123" i="18"/>
  <c r="Z123" i="18"/>
  <c r="AB123" i="18"/>
  <c r="S127" i="18"/>
  <c r="R127" i="18"/>
  <c r="T127" i="18"/>
  <c r="AA127" i="18"/>
  <c r="Z127" i="18"/>
  <c r="AB127" i="18"/>
  <c r="S131" i="18"/>
  <c r="R131" i="18"/>
  <c r="T131" i="18"/>
  <c r="AA131" i="18"/>
  <c r="Z131" i="18"/>
  <c r="AB131" i="18"/>
  <c r="S136" i="18"/>
  <c r="R136" i="18"/>
  <c r="T136" i="18"/>
  <c r="AA136" i="18"/>
  <c r="Z136" i="18"/>
  <c r="AB136" i="18"/>
  <c r="S140" i="18"/>
  <c r="R140" i="18"/>
  <c r="T140" i="18"/>
  <c r="AA140" i="18"/>
  <c r="Z140" i="18"/>
  <c r="AB140" i="18"/>
  <c r="S144" i="18"/>
  <c r="R144" i="18"/>
  <c r="T144" i="18"/>
  <c r="AA144" i="18"/>
  <c r="Z144" i="18"/>
  <c r="AB144" i="18"/>
  <c r="S149" i="18"/>
  <c r="R149" i="18"/>
  <c r="Q148" i="18"/>
  <c r="T149" i="18"/>
  <c r="AA149" i="18"/>
  <c r="Z149" i="18"/>
  <c r="Y148" i="18"/>
  <c r="AB149" i="18"/>
  <c r="S153" i="18"/>
  <c r="R153" i="18"/>
  <c r="T153" i="18"/>
  <c r="AA153" i="18"/>
  <c r="Z153" i="18"/>
  <c r="AB153" i="18"/>
  <c r="S157" i="18"/>
  <c r="R157" i="18"/>
  <c r="T157" i="18"/>
  <c r="AA159" i="18"/>
  <c r="Z159" i="18"/>
  <c r="AB159" i="18"/>
  <c r="I26" i="17"/>
  <c r="L26" i="17"/>
  <c r="K26" i="17"/>
  <c r="J26" i="17"/>
  <c r="I34" i="17"/>
  <c r="L34" i="17"/>
  <c r="K34" i="17"/>
  <c r="J34" i="17"/>
  <c r="M34" i="17"/>
  <c r="I43" i="17"/>
  <c r="L43" i="17"/>
  <c r="J43" i="17"/>
  <c r="K43" i="17"/>
  <c r="I12" i="18"/>
  <c r="H20" i="18"/>
  <c r="K12" i="18"/>
  <c r="J12" i="18"/>
  <c r="I16" i="18"/>
  <c r="K16" i="18"/>
  <c r="J16" i="18"/>
  <c r="I25" i="18"/>
  <c r="K25" i="18"/>
  <c r="J25" i="18"/>
  <c r="I29" i="18"/>
  <c r="K29" i="18"/>
  <c r="J29" i="18"/>
  <c r="I33" i="18"/>
  <c r="K33" i="18"/>
  <c r="J33" i="18"/>
  <c r="I38" i="18"/>
  <c r="K38" i="18"/>
  <c r="J38" i="18"/>
  <c r="I42" i="18"/>
  <c r="K42" i="18"/>
  <c r="J42" i="18"/>
  <c r="I46" i="18"/>
  <c r="K46" i="18"/>
  <c r="J46" i="18"/>
  <c r="I51" i="18"/>
  <c r="H50" i="18"/>
  <c r="K51" i="18"/>
  <c r="J51" i="18"/>
  <c r="I55" i="18"/>
  <c r="K55" i="18"/>
  <c r="J55" i="18"/>
  <c r="I59" i="18"/>
  <c r="K59" i="18"/>
  <c r="J59" i="18"/>
  <c r="I68" i="18"/>
  <c r="H76" i="18"/>
  <c r="K68" i="18"/>
  <c r="J68" i="18"/>
  <c r="I72" i="18"/>
  <c r="K72" i="18"/>
  <c r="J72" i="18"/>
  <c r="I81" i="18"/>
  <c r="K81" i="18"/>
  <c r="J81" i="18"/>
  <c r="I85" i="18"/>
  <c r="K85" i="18"/>
  <c r="J85" i="18"/>
  <c r="I89" i="18"/>
  <c r="K89" i="18"/>
  <c r="J89" i="18"/>
  <c r="I94" i="18"/>
  <c r="K94" i="18"/>
  <c r="J94" i="18"/>
  <c r="I98" i="18"/>
  <c r="K98" i="18"/>
  <c r="J98" i="18"/>
  <c r="I102" i="18"/>
  <c r="K102" i="18"/>
  <c r="J102" i="18"/>
  <c r="I107" i="18"/>
  <c r="H106" i="18"/>
  <c r="K107" i="18"/>
  <c r="J107" i="18"/>
  <c r="I111" i="18"/>
  <c r="K111" i="18"/>
  <c r="J111" i="18"/>
  <c r="I115" i="18"/>
  <c r="K115" i="18"/>
  <c r="J115" i="18"/>
  <c r="I124" i="18"/>
  <c r="H132" i="18"/>
  <c r="K124" i="18"/>
  <c r="J124" i="18"/>
  <c r="I128" i="18"/>
  <c r="K128" i="18"/>
  <c r="J128" i="18"/>
  <c r="I137" i="18"/>
  <c r="K137" i="18"/>
  <c r="J137" i="18"/>
  <c r="I141" i="18"/>
  <c r="K141" i="18"/>
  <c r="J141" i="18"/>
  <c r="I145" i="18"/>
  <c r="K145" i="18"/>
  <c r="J145" i="18"/>
  <c r="I150" i="18"/>
  <c r="K150" i="18"/>
  <c r="J150" i="18"/>
  <c r="I154" i="18"/>
  <c r="K154" i="18"/>
  <c r="J154" i="18"/>
  <c r="J40" i="21"/>
  <c r="I40" i="21"/>
  <c r="H40" i="21"/>
  <c r="J80" i="21"/>
  <c r="I80" i="21"/>
  <c r="H80" i="21"/>
  <c r="M17" i="17"/>
  <c r="K17" i="17"/>
  <c r="I17" i="17"/>
  <c r="L17" i="17"/>
  <c r="J17" i="17"/>
  <c r="K29" i="17"/>
  <c r="L29" i="17"/>
  <c r="J29" i="17"/>
  <c r="I29" i="17"/>
  <c r="H37" i="17"/>
  <c r="K38" i="17"/>
  <c r="J38" i="17"/>
  <c r="I38" i="17"/>
  <c r="L38" i="17"/>
  <c r="M46" i="17"/>
  <c r="K46" i="17"/>
  <c r="L46" i="17"/>
  <c r="I46" i="17"/>
  <c r="J46" i="17"/>
  <c r="Q20" i="18"/>
  <c r="T12" i="18"/>
  <c r="S12" i="18"/>
  <c r="R12" i="18"/>
  <c r="Y20" i="18"/>
  <c r="AB12" i="18"/>
  <c r="Z12" i="18"/>
  <c r="AA12" i="18"/>
  <c r="T16" i="18"/>
  <c r="S16" i="18"/>
  <c r="R16" i="18"/>
  <c r="AB16" i="18"/>
  <c r="AA16" i="18"/>
  <c r="Z16" i="18"/>
  <c r="T25" i="18"/>
  <c r="S25" i="18"/>
  <c r="R25" i="18"/>
  <c r="AB25" i="18"/>
  <c r="AA25" i="18"/>
  <c r="Z25" i="18"/>
  <c r="T29" i="18"/>
  <c r="S29" i="18"/>
  <c r="R29" i="18"/>
  <c r="AB29" i="18"/>
  <c r="AA29" i="18"/>
  <c r="Z29" i="18"/>
  <c r="T33" i="18"/>
  <c r="S33" i="18"/>
  <c r="R33" i="18"/>
  <c r="AB33" i="18"/>
  <c r="AA33" i="18"/>
  <c r="Z33" i="18"/>
  <c r="T38" i="18"/>
  <c r="S38" i="18"/>
  <c r="R38" i="18"/>
  <c r="AB38" i="18"/>
  <c r="AA38" i="18"/>
  <c r="Z38" i="18"/>
  <c r="T42" i="18"/>
  <c r="S42" i="18"/>
  <c r="R42" i="18"/>
  <c r="AB42" i="18"/>
  <c r="AA42" i="18"/>
  <c r="Z42" i="18"/>
  <c r="T46" i="18"/>
  <c r="S46" i="18"/>
  <c r="R46" i="18"/>
  <c r="AB46" i="18"/>
  <c r="AA46" i="18"/>
  <c r="Z46" i="18"/>
  <c r="Q50" i="18"/>
  <c r="T51" i="18"/>
  <c r="S51" i="18"/>
  <c r="R51" i="18"/>
  <c r="Y50" i="18"/>
  <c r="AB51" i="18"/>
  <c r="AA51" i="18"/>
  <c r="Z51" i="18"/>
  <c r="T55" i="18"/>
  <c r="S55" i="18"/>
  <c r="R55" i="18"/>
  <c r="AB55" i="18"/>
  <c r="AA55" i="18"/>
  <c r="Z55" i="18"/>
  <c r="T59" i="18"/>
  <c r="S59" i="18"/>
  <c r="R59" i="18"/>
  <c r="AB59" i="18"/>
  <c r="AA59" i="18"/>
  <c r="Z59" i="18"/>
  <c r="Q76" i="18"/>
  <c r="T68" i="18"/>
  <c r="S68" i="18"/>
  <c r="R68" i="18"/>
  <c r="Y76" i="18"/>
  <c r="AB68" i="18"/>
  <c r="AA68" i="18"/>
  <c r="Z68" i="18"/>
  <c r="T72" i="18"/>
  <c r="S72" i="18"/>
  <c r="R72" i="18"/>
  <c r="AB72" i="18"/>
  <c r="AA72" i="18"/>
  <c r="Z72" i="18"/>
  <c r="T81" i="18"/>
  <c r="S81" i="18"/>
  <c r="R81" i="18"/>
  <c r="AB81" i="18"/>
  <c r="AA81" i="18"/>
  <c r="Z81" i="18"/>
  <c r="T85" i="18"/>
  <c r="S85" i="18"/>
  <c r="R85" i="18"/>
  <c r="AB85" i="18"/>
  <c r="AA85" i="18"/>
  <c r="Z85" i="18"/>
  <c r="T89" i="18"/>
  <c r="S89" i="18"/>
  <c r="R89" i="18"/>
  <c r="AB89" i="18"/>
  <c r="AA89" i="18"/>
  <c r="Z89" i="18"/>
  <c r="T94" i="18"/>
  <c r="S94" i="18"/>
  <c r="R94" i="18"/>
  <c r="AB94" i="18"/>
  <c r="AA94" i="18"/>
  <c r="Z94" i="18"/>
  <c r="T98" i="18"/>
  <c r="S98" i="18"/>
  <c r="R98" i="18"/>
  <c r="AB98" i="18"/>
  <c r="AA98" i="18"/>
  <c r="Z98" i="18"/>
  <c r="T102" i="18"/>
  <c r="S102" i="18"/>
  <c r="R102" i="18"/>
  <c r="AB102" i="18"/>
  <c r="AA102" i="18"/>
  <c r="Z102" i="18"/>
  <c r="Q106" i="18"/>
  <c r="T107" i="18"/>
  <c r="S107" i="18"/>
  <c r="R107" i="18"/>
  <c r="Y106" i="18"/>
  <c r="AB107" i="18"/>
  <c r="AA107" i="18"/>
  <c r="Z107" i="18"/>
  <c r="T111" i="18"/>
  <c r="S111" i="18"/>
  <c r="R111" i="18"/>
  <c r="AB111" i="18"/>
  <c r="AA111" i="18"/>
  <c r="Z111" i="18"/>
  <c r="T115" i="18"/>
  <c r="S115" i="18"/>
  <c r="R115" i="18"/>
  <c r="AB115" i="18"/>
  <c r="AA115" i="18"/>
  <c r="Z115" i="18"/>
  <c r="Q132" i="18"/>
  <c r="T124" i="18"/>
  <c r="S124" i="18"/>
  <c r="R124" i="18"/>
  <c r="Y132" i="18"/>
  <c r="AB124" i="18"/>
  <c r="AA124" i="18"/>
  <c r="Z124" i="18"/>
  <c r="T128" i="18"/>
  <c r="S128" i="18"/>
  <c r="R128" i="18"/>
  <c r="AB128" i="18"/>
  <c r="AA128" i="18"/>
  <c r="Z128" i="18"/>
  <c r="T137" i="18"/>
  <c r="S137" i="18"/>
  <c r="R137" i="18"/>
  <c r="AB137" i="18"/>
  <c r="AA137" i="18"/>
  <c r="Z137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T150" i="18"/>
  <c r="S150" i="18"/>
  <c r="R150" i="18"/>
  <c r="AB150" i="18"/>
  <c r="AA150" i="18"/>
  <c r="Z150" i="18"/>
  <c r="T154" i="18"/>
  <c r="S154" i="18"/>
  <c r="R154" i="18"/>
  <c r="AB154" i="18"/>
  <c r="AA154" i="18"/>
  <c r="Z154" i="18"/>
  <c r="R11" i="19"/>
  <c r="Q11" i="19"/>
  <c r="P11" i="19"/>
  <c r="J14" i="19"/>
  <c r="I14" i="19"/>
  <c r="H14" i="19"/>
  <c r="AA157" i="18"/>
  <c r="AB157" i="18"/>
  <c r="Z157" i="18"/>
  <c r="J31" i="21"/>
  <c r="I31" i="21"/>
  <c r="H31" i="21"/>
  <c r="J66" i="21"/>
  <c r="I66" i="21"/>
  <c r="H66" i="21"/>
  <c r="I158" i="18"/>
  <c r="K158" i="18"/>
  <c r="J158" i="18"/>
  <c r="J56" i="21"/>
  <c r="I56" i="21"/>
  <c r="H56" i="21"/>
  <c r="G64" i="21"/>
  <c r="J34" i="22"/>
  <c r="N34" i="22"/>
  <c r="M34" i="22"/>
  <c r="L34" i="22"/>
  <c r="K34" i="22"/>
  <c r="T158" i="18"/>
  <c r="S158" i="18"/>
  <c r="R158" i="18"/>
  <c r="AB158" i="18"/>
  <c r="AA158" i="18"/>
  <c r="Z158" i="18"/>
  <c r="J57" i="21"/>
  <c r="I57" i="21"/>
  <c r="H57" i="21"/>
  <c r="J18" i="21"/>
  <c r="I18" i="21"/>
  <c r="H18" i="21"/>
  <c r="J47" i="21"/>
  <c r="I47" i="21"/>
  <c r="H47" i="21"/>
  <c r="N160" i="22"/>
  <c r="M160" i="22"/>
  <c r="L160" i="22"/>
  <c r="K160" i="22"/>
  <c r="J160" i="22"/>
  <c r="J10" i="21"/>
  <c r="I10" i="21"/>
  <c r="H10" i="21"/>
  <c r="T18" i="21"/>
  <c r="S18" i="21"/>
  <c r="R18" i="21"/>
  <c r="J48" i="21"/>
  <c r="I48" i="21"/>
  <c r="H48" i="21"/>
  <c r="G92" i="21"/>
  <c r="J84" i="21"/>
  <c r="I84" i="21"/>
  <c r="H84" i="21"/>
  <c r="N12" i="22"/>
  <c r="M12" i="22"/>
  <c r="L12" i="22"/>
  <c r="K12" i="22"/>
  <c r="J12" i="22"/>
  <c r="N74" i="22"/>
  <c r="M74" i="22"/>
  <c r="L74" i="22"/>
  <c r="J74" i="22"/>
  <c r="K74" i="22"/>
  <c r="J14" i="21"/>
  <c r="I14" i="21"/>
  <c r="H14" i="21"/>
  <c r="G22" i="21"/>
  <c r="J39" i="21"/>
  <c r="I39" i="21"/>
  <c r="H39" i="21"/>
  <c r="J73" i="21"/>
  <c r="I73" i="21"/>
  <c r="H73" i="21"/>
  <c r="T13" i="21"/>
  <c r="S13" i="21"/>
  <c r="R13" i="21"/>
  <c r="T17" i="21"/>
  <c r="S17" i="21"/>
  <c r="R17" i="21"/>
  <c r="T21" i="21"/>
  <c r="S21" i="21"/>
  <c r="R21" i="21"/>
  <c r="J29" i="21"/>
  <c r="I29" i="21"/>
  <c r="H29" i="21"/>
  <c r="J38" i="21"/>
  <c r="I38" i="21"/>
  <c r="H38" i="21"/>
  <c r="J46" i="21"/>
  <c r="I46" i="21"/>
  <c r="H46" i="21"/>
  <c r="J55" i="21"/>
  <c r="I55" i="21"/>
  <c r="H55" i="21"/>
  <c r="J63" i="21"/>
  <c r="I63" i="21"/>
  <c r="H63" i="21"/>
  <c r="J72" i="21"/>
  <c r="I72" i="21"/>
  <c r="H72" i="21"/>
  <c r="J83" i="21"/>
  <c r="I83" i="21"/>
  <c r="H83" i="21"/>
  <c r="N19" i="22"/>
  <c r="M19" i="22"/>
  <c r="L19" i="22"/>
  <c r="K19" i="22"/>
  <c r="J19" i="22"/>
  <c r="N143" i="22"/>
  <c r="M143" i="22"/>
  <c r="L143" i="22"/>
  <c r="K143" i="22"/>
  <c r="J143" i="22"/>
  <c r="J13" i="21"/>
  <c r="I13" i="21"/>
  <c r="H13" i="21"/>
  <c r="J17" i="21"/>
  <c r="I17" i="21"/>
  <c r="H17" i="21"/>
  <c r="J21" i="21"/>
  <c r="I21" i="21"/>
  <c r="H21" i="21"/>
  <c r="J28" i="21"/>
  <c r="I28" i="21"/>
  <c r="H28" i="21"/>
  <c r="G36" i="21"/>
  <c r="J45" i="21"/>
  <c r="I45" i="21"/>
  <c r="H45" i="21"/>
  <c r="J54" i="21"/>
  <c r="I54" i="21"/>
  <c r="H54" i="21"/>
  <c r="J62" i="21"/>
  <c r="I62" i="21"/>
  <c r="H62" i="21"/>
  <c r="J71" i="21"/>
  <c r="I71" i="21"/>
  <c r="H71" i="21"/>
  <c r="N55" i="22"/>
  <c r="M55" i="22"/>
  <c r="L55" i="22"/>
  <c r="J55" i="22"/>
  <c r="I63" i="22"/>
  <c r="K55" i="22"/>
  <c r="N66" i="22"/>
  <c r="M66" i="22"/>
  <c r="L66" i="22"/>
  <c r="J66" i="22"/>
  <c r="K66" i="22"/>
  <c r="N102" i="22"/>
  <c r="M102" i="22"/>
  <c r="L102" i="22"/>
  <c r="K102" i="22"/>
  <c r="J102" i="22"/>
  <c r="T12" i="21"/>
  <c r="S12" i="21"/>
  <c r="R12" i="21"/>
  <c r="T16" i="21"/>
  <c r="S16" i="21"/>
  <c r="R16" i="21"/>
  <c r="T20" i="21"/>
  <c r="S20" i="21"/>
  <c r="R20" i="21"/>
  <c r="J27" i="21"/>
  <c r="I27" i="21"/>
  <c r="H27" i="21"/>
  <c r="J35" i="21"/>
  <c r="I35" i="21"/>
  <c r="H35" i="21"/>
  <c r="J44" i="21"/>
  <c r="I44" i="21"/>
  <c r="H44" i="21"/>
  <c r="J53" i="21"/>
  <c r="I53" i="21"/>
  <c r="H53" i="21"/>
  <c r="J61" i="21"/>
  <c r="I61" i="21"/>
  <c r="H61" i="21"/>
  <c r="J70" i="21"/>
  <c r="I70" i="21"/>
  <c r="H70" i="21"/>
  <c r="G78" i="21"/>
  <c r="J77" i="21"/>
  <c r="I77" i="21"/>
  <c r="H77" i="21"/>
  <c r="J82" i="21"/>
  <c r="I82" i="21"/>
  <c r="H82" i="21"/>
  <c r="J85" i="21"/>
  <c r="I85" i="21"/>
  <c r="H85" i="21"/>
  <c r="N11" i="22"/>
  <c r="M11" i="22"/>
  <c r="L11" i="22"/>
  <c r="K11" i="22"/>
  <c r="J11" i="22"/>
  <c r="N29" i="22"/>
  <c r="M29" i="22"/>
  <c r="L29" i="22"/>
  <c r="K29" i="22"/>
  <c r="J29" i="22"/>
  <c r="N126" i="22"/>
  <c r="M126" i="22"/>
  <c r="L126" i="22"/>
  <c r="K126" i="22"/>
  <c r="J126" i="22"/>
  <c r="J12" i="21"/>
  <c r="I12" i="21"/>
  <c r="H12" i="21"/>
  <c r="J16" i="21"/>
  <c r="I16" i="21"/>
  <c r="H16" i="21"/>
  <c r="J20" i="21"/>
  <c r="I20" i="21"/>
  <c r="H20" i="21"/>
  <c r="J26" i="21"/>
  <c r="I26" i="21"/>
  <c r="H26" i="21"/>
  <c r="J34" i="21"/>
  <c r="I34" i="21"/>
  <c r="H34" i="21"/>
  <c r="J43" i="21"/>
  <c r="I43" i="21"/>
  <c r="H43" i="21"/>
  <c r="J52" i="21"/>
  <c r="I52" i="21"/>
  <c r="H52" i="21"/>
  <c r="J60" i="21"/>
  <c r="I60" i="21"/>
  <c r="H60" i="21"/>
  <c r="J69" i="21"/>
  <c r="I69" i="21"/>
  <c r="H69" i="21"/>
  <c r="AB15" i="22"/>
  <c r="AA15" i="22"/>
  <c r="Z15" i="22"/>
  <c r="Y15" i="22"/>
  <c r="X15" i="22"/>
  <c r="N33" i="22"/>
  <c r="J33" i="22"/>
  <c r="M33" i="22"/>
  <c r="L33" i="22"/>
  <c r="K33" i="22"/>
  <c r="N42" i="22"/>
  <c r="M42" i="22"/>
  <c r="J42" i="22"/>
  <c r="L42" i="22"/>
  <c r="K42" i="22"/>
  <c r="N57" i="22"/>
  <c r="M57" i="22"/>
  <c r="L57" i="22"/>
  <c r="J57" i="22"/>
  <c r="K57" i="22"/>
  <c r="N85" i="22"/>
  <c r="M85" i="22"/>
  <c r="L85" i="22"/>
  <c r="K85" i="22"/>
  <c r="J85" i="22"/>
  <c r="N154" i="22"/>
  <c r="M154" i="22"/>
  <c r="L154" i="22"/>
  <c r="K154" i="22"/>
  <c r="J154" i="22"/>
  <c r="T11" i="21"/>
  <c r="R11" i="21"/>
  <c r="S11" i="21"/>
  <c r="T15" i="21"/>
  <c r="R15" i="21"/>
  <c r="S15" i="21"/>
  <c r="T19" i="21"/>
  <c r="R19" i="21"/>
  <c r="S19" i="21"/>
  <c r="J25" i="21"/>
  <c r="H25" i="21"/>
  <c r="I25" i="21"/>
  <c r="J33" i="21"/>
  <c r="H33" i="21"/>
  <c r="I33" i="21"/>
  <c r="J42" i="21"/>
  <c r="H42" i="21"/>
  <c r="G50" i="21"/>
  <c r="I42" i="21"/>
  <c r="J59" i="21"/>
  <c r="H59" i="21"/>
  <c r="I59" i="21"/>
  <c r="J68" i="21"/>
  <c r="H68" i="21"/>
  <c r="I68" i="21"/>
  <c r="J76" i="21"/>
  <c r="H76" i="21"/>
  <c r="I76" i="21"/>
  <c r="J81" i="21"/>
  <c r="H81" i="21"/>
  <c r="I81" i="21"/>
  <c r="N109" i="22"/>
  <c r="M109" i="22"/>
  <c r="L109" i="22"/>
  <c r="K109" i="22"/>
  <c r="J109" i="22"/>
  <c r="J11" i="21"/>
  <c r="I11" i="21"/>
  <c r="H11" i="21"/>
  <c r="J15" i="21"/>
  <c r="I15" i="21"/>
  <c r="H15" i="21"/>
  <c r="J19" i="21"/>
  <c r="I19" i="21"/>
  <c r="H19" i="21"/>
  <c r="J24" i="21"/>
  <c r="I24" i="21"/>
  <c r="H24" i="21"/>
  <c r="J32" i="21"/>
  <c r="I32" i="21"/>
  <c r="H32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75" i="21"/>
  <c r="I75" i="21"/>
  <c r="H75" i="21"/>
  <c r="N20" i="22"/>
  <c r="M20" i="22"/>
  <c r="L20" i="22"/>
  <c r="K20" i="22"/>
  <c r="J20" i="22"/>
  <c r="N137" i="22"/>
  <c r="M137" i="22"/>
  <c r="L137" i="22"/>
  <c r="K137" i="22"/>
  <c r="J137" i="22"/>
  <c r="N10" i="22"/>
  <c r="M10" i="22"/>
  <c r="L10" i="22"/>
  <c r="K10" i="22"/>
  <c r="J10" i="22"/>
  <c r="N18" i="22"/>
  <c r="M18" i="22"/>
  <c r="L18" i="22"/>
  <c r="K18" i="22"/>
  <c r="J18" i="22"/>
  <c r="N24" i="22"/>
  <c r="M24" i="22"/>
  <c r="L24" i="22"/>
  <c r="K24" i="22"/>
  <c r="J24" i="22"/>
  <c r="J26" i="22"/>
  <c r="N26" i="22"/>
  <c r="M26" i="22"/>
  <c r="L26" i="22"/>
  <c r="K26" i="22"/>
  <c r="N72" i="22"/>
  <c r="M72" i="22"/>
  <c r="L72" i="22"/>
  <c r="J72" i="22"/>
  <c r="K72" i="22"/>
  <c r="N81" i="22"/>
  <c r="M81" i="22"/>
  <c r="L81" i="22"/>
  <c r="K81" i="22"/>
  <c r="J81" i="22"/>
  <c r="N98" i="22"/>
  <c r="M98" i="22"/>
  <c r="L98" i="22"/>
  <c r="K98" i="22"/>
  <c r="J98" i="22"/>
  <c r="N115" i="22"/>
  <c r="M115" i="22"/>
  <c r="L115" i="22"/>
  <c r="K115" i="22"/>
  <c r="J115" i="22"/>
  <c r="N132" i="22"/>
  <c r="M132" i="22"/>
  <c r="L132" i="22"/>
  <c r="K132" i="22"/>
  <c r="J132" i="22"/>
  <c r="N150" i="22"/>
  <c r="M150" i="22"/>
  <c r="L150" i="22"/>
  <c r="K150" i="22"/>
  <c r="J150" i="22"/>
  <c r="M39" i="27"/>
  <c r="L39" i="27"/>
  <c r="K39" i="27"/>
  <c r="J39" i="27"/>
  <c r="I39" i="27"/>
  <c r="M9" i="22"/>
  <c r="L9" i="22"/>
  <c r="K9" i="22"/>
  <c r="J9" i="22"/>
  <c r="N9" i="22"/>
  <c r="M17" i="22"/>
  <c r="L17" i="22"/>
  <c r="K17" i="22"/>
  <c r="J17" i="22"/>
  <c r="N17" i="22"/>
  <c r="J37" i="22"/>
  <c r="N37" i="22"/>
  <c r="M37" i="22"/>
  <c r="L37" i="22"/>
  <c r="K37" i="22"/>
  <c r="N44" i="22"/>
  <c r="M44" i="22"/>
  <c r="L44" i="22"/>
  <c r="J44" i="22"/>
  <c r="K44" i="22"/>
  <c r="N87" i="22"/>
  <c r="M87" i="22"/>
  <c r="L87" i="22"/>
  <c r="K87" i="22"/>
  <c r="J87" i="22"/>
  <c r="N104" i="22"/>
  <c r="M104" i="22"/>
  <c r="L104" i="22"/>
  <c r="K104" i="22"/>
  <c r="J104" i="22"/>
  <c r="N122" i="22"/>
  <c r="M122" i="22"/>
  <c r="L122" i="22"/>
  <c r="K122" i="22"/>
  <c r="J122" i="22"/>
  <c r="N139" i="22"/>
  <c r="M139" i="22"/>
  <c r="L139" i="22"/>
  <c r="K139" i="22"/>
  <c r="J139" i="22"/>
  <c r="I147" i="22"/>
  <c r="N156" i="22"/>
  <c r="M156" i="22"/>
  <c r="L156" i="22"/>
  <c r="K156" i="22"/>
  <c r="J156" i="22"/>
  <c r="M45" i="26"/>
  <c r="L45" i="26"/>
  <c r="K45" i="26"/>
  <c r="J45" i="26"/>
  <c r="I45" i="26"/>
  <c r="L16" i="22"/>
  <c r="K16" i="22"/>
  <c r="J16" i="22"/>
  <c r="N16" i="22"/>
  <c r="M16" i="22"/>
  <c r="N27" i="22"/>
  <c r="L27" i="22"/>
  <c r="K27" i="22"/>
  <c r="J27" i="22"/>
  <c r="I35" i="22"/>
  <c r="M27" i="22"/>
  <c r="J30" i="22"/>
  <c r="M30" i="22"/>
  <c r="L30" i="22"/>
  <c r="K30" i="22"/>
  <c r="N30" i="22"/>
  <c r="N38" i="22"/>
  <c r="J38" i="22"/>
  <c r="M38" i="22"/>
  <c r="L38" i="22"/>
  <c r="K38" i="22"/>
  <c r="N40" i="22"/>
  <c r="M40" i="22"/>
  <c r="J40" i="22"/>
  <c r="L40" i="22"/>
  <c r="K40" i="22"/>
  <c r="N46" i="22"/>
  <c r="M46" i="22"/>
  <c r="L46" i="22"/>
  <c r="J46" i="22"/>
  <c r="K46" i="22"/>
  <c r="N61" i="22"/>
  <c r="M61" i="22"/>
  <c r="L61" i="22"/>
  <c r="J61" i="22"/>
  <c r="K61" i="22"/>
  <c r="N70" i="22"/>
  <c r="M70" i="22"/>
  <c r="L70" i="22"/>
  <c r="J70" i="22"/>
  <c r="K70" i="22"/>
  <c r="N76" i="22"/>
  <c r="M76" i="22"/>
  <c r="L76" i="22"/>
  <c r="K76" i="22"/>
  <c r="J76" i="22"/>
  <c r="N94" i="22"/>
  <c r="M94" i="22"/>
  <c r="L94" i="22"/>
  <c r="K94" i="22"/>
  <c r="J94" i="22"/>
  <c r="N111" i="22"/>
  <c r="M111" i="22"/>
  <c r="L111" i="22"/>
  <c r="K111" i="22"/>
  <c r="J111" i="22"/>
  <c r="I119" i="22"/>
  <c r="N128" i="22"/>
  <c r="M128" i="22"/>
  <c r="L128" i="22"/>
  <c r="K128" i="22"/>
  <c r="J128" i="22"/>
  <c r="N145" i="22"/>
  <c r="M145" i="22"/>
  <c r="L145" i="22"/>
  <c r="K145" i="22"/>
  <c r="J145" i="22"/>
  <c r="Y10" i="22"/>
  <c r="X10" i="22"/>
  <c r="AB10" i="22"/>
  <c r="AA10" i="22"/>
  <c r="Z10" i="22"/>
  <c r="K15" i="22"/>
  <c r="J15" i="22"/>
  <c r="N15" i="22"/>
  <c r="M15" i="22"/>
  <c r="L15" i="22"/>
  <c r="N48" i="22"/>
  <c r="M48" i="22"/>
  <c r="L48" i="22"/>
  <c r="J48" i="22"/>
  <c r="K48" i="22"/>
  <c r="N83" i="22"/>
  <c r="M83" i="22"/>
  <c r="L83" i="22"/>
  <c r="K83" i="22"/>
  <c r="J83" i="22"/>
  <c r="I91" i="22"/>
  <c r="N100" i="22"/>
  <c r="M100" i="22"/>
  <c r="L100" i="22"/>
  <c r="K100" i="22"/>
  <c r="J100" i="22"/>
  <c r="N117" i="22"/>
  <c r="M117" i="22"/>
  <c r="L117" i="22"/>
  <c r="K117" i="22"/>
  <c r="J117" i="22"/>
  <c r="N135" i="22"/>
  <c r="M135" i="22"/>
  <c r="L135" i="22"/>
  <c r="K135" i="22"/>
  <c r="J135" i="22"/>
  <c r="N152" i="22"/>
  <c r="M152" i="22"/>
  <c r="L152" i="22"/>
  <c r="K152" i="22"/>
  <c r="J152" i="22"/>
  <c r="J14" i="22"/>
  <c r="N14" i="22"/>
  <c r="M14" i="22"/>
  <c r="L14" i="22"/>
  <c r="K14" i="22"/>
  <c r="J23" i="22"/>
  <c r="N23" i="22"/>
  <c r="M23" i="22"/>
  <c r="L23" i="22"/>
  <c r="K23" i="22"/>
  <c r="J25" i="22"/>
  <c r="N25" i="22"/>
  <c r="M25" i="22"/>
  <c r="L25" i="22"/>
  <c r="K25" i="22"/>
  <c r="N31" i="22"/>
  <c r="J31" i="22"/>
  <c r="K31" i="22"/>
  <c r="M31" i="22"/>
  <c r="L31" i="22"/>
  <c r="N51" i="22"/>
  <c r="M51" i="22"/>
  <c r="L51" i="22"/>
  <c r="J51" i="22"/>
  <c r="K51" i="22"/>
  <c r="N59" i="22"/>
  <c r="M59" i="22"/>
  <c r="L59" i="22"/>
  <c r="J59" i="22"/>
  <c r="K59" i="22"/>
  <c r="N68" i="22"/>
  <c r="M68" i="22"/>
  <c r="L68" i="22"/>
  <c r="J68" i="22"/>
  <c r="K68" i="22"/>
  <c r="N89" i="22"/>
  <c r="M89" i="22"/>
  <c r="L89" i="22"/>
  <c r="K89" i="22"/>
  <c r="J89" i="22"/>
  <c r="N107" i="22"/>
  <c r="M107" i="22"/>
  <c r="L107" i="22"/>
  <c r="K107" i="22"/>
  <c r="J107" i="22"/>
  <c r="N124" i="22"/>
  <c r="M124" i="22"/>
  <c r="L124" i="22"/>
  <c r="K124" i="22"/>
  <c r="J124" i="22"/>
  <c r="N141" i="22"/>
  <c r="M141" i="22"/>
  <c r="L141" i="22"/>
  <c r="K141" i="22"/>
  <c r="J141" i="22"/>
  <c r="N158" i="22"/>
  <c r="M158" i="22"/>
  <c r="L158" i="22"/>
  <c r="K158" i="22"/>
  <c r="J158" i="22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H91" i="21"/>
  <c r="I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G106" i="21"/>
  <c r="J98" i="21"/>
  <c r="I98" i="21"/>
  <c r="H98" i="21"/>
  <c r="J99" i="21"/>
  <c r="I99" i="21"/>
  <c r="H99" i="21"/>
  <c r="J100" i="21"/>
  <c r="H100" i="21"/>
  <c r="I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H109" i="21"/>
  <c r="I109" i="21"/>
  <c r="J110" i="21"/>
  <c r="I110" i="21"/>
  <c r="H110" i="21"/>
  <c r="J111" i="21"/>
  <c r="I111" i="21"/>
  <c r="H111" i="21"/>
  <c r="G120" i="21"/>
  <c r="J112" i="21"/>
  <c r="I112" i="21"/>
  <c r="H112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G134" i="21"/>
  <c r="J126" i="21"/>
  <c r="I126" i="21"/>
  <c r="H126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G148" i="21"/>
  <c r="J140" i="21"/>
  <c r="I140" i="21"/>
  <c r="H140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G162" i="21"/>
  <c r="J154" i="21"/>
  <c r="I154" i="21"/>
  <c r="H154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I21" i="22"/>
  <c r="N13" i="22"/>
  <c r="M13" i="22"/>
  <c r="L13" i="22"/>
  <c r="J13" i="22"/>
  <c r="K13" i="22"/>
  <c r="J28" i="22"/>
  <c r="N28" i="22"/>
  <c r="M28" i="22"/>
  <c r="L28" i="22"/>
  <c r="K28" i="22"/>
  <c r="J32" i="22"/>
  <c r="N32" i="22"/>
  <c r="M32" i="22"/>
  <c r="L32" i="22"/>
  <c r="K32" i="22"/>
  <c r="N53" i="22"/>
  <c r="M53" i="22"/>
  <c r="L53" i="22"/>
  <c r="J53" i="22"/>
  <c r="K53" i="22"/>
  <c r="N79" i="22"/>
  <c r="M79" i="22"/>
  <c r="L79" i="22"/>
  <c r="K79" i="22"/>
  <c r="J79" i="22"/>
  <c r="N96" i="22"/>
  <c r="M96" i="22"/>
  <c r="L96" i="22"/>
  <c r="K96" i="22"/>
  <c r="J96" i="22"/>
  <c r="N113" i="22"/>
  <c r="M113" i="22"/>
  <c r="L113" i="22"/>
  <c r="K113" i="22"/>
  <c r="J113" i="22"/>
  <c r="N130" i="22"/>
  <c r="M130" i="22"/>
  <c r="L130" i="22"/>
  <c r="K130" i="22"/>
  <c r="J130" i="22"/>
  <c r="M149" i="26"/>
  <c r="L149" i="26"/>
  <c r="K149" i="26"/>
  <c r="J149" i="26"/>
  <c r="I149" i="26"/>
  <c r="M142" i="27"/>
  <c r="L142" i="27"/>
  <c r="K142" i="27"/>
  <c r="J142" i="27"/>
  <c r="I142" i="27"/>
  <c r="M14" i="26"/>
  <c r="L14" i="26"/>
  <c r="K14" i="26"/>
  <c r="J14" i="26"/>
  <c r="I14" i="26"/>
  <c r="M80" i="26"/>
  <c r="L80" i="26"/>
  <c r="K80" i="26"/>
  <c r="J80" i="26"/>
  <c r="I80" i="26"/>
  <c r="M73" i="27"/>
  <c r="L73" i="27"/>
  <c r="K73" i="27"/>
  <c r="J73" i="27"/>
  <c r="I73" i="27"/>
  <c r="J39" i="22"/>
  <c r="N39" i="22"/>
  <c r="M39" i="22"/>
  <c r="L39" i="22"/>
  <c r="K39" i="22"/>
  <c r="L41" i="22"/>
  <c r="J41" i="22"/>
  <c r="I49" i="22"/>
  <c r="N41" i="22"/>
  <c r="M41" i="22"/>
  <c r="K41" i="22"/>
  <c r="L43" i="22"/>
  <c r="J43" i="22"/>
  <c r="N43" i="22"/>
  <c r="K43" i="22"/>
  <c r="M43" i="22"/>
  <c r="L45" i="22"/>
  <c r="J45" i="22"/>
  <c r="N45" i="22"/>
  <c r="M45" i="22"/>
  <c r="K45" i="22"/>
  <c r="L47" i="22"/>
  <c r="J47" i="22"/>
  <c r="N47" i="22"/>
  <c r="M47" i="22"/>
  <c r="K47" i="22"/>
  <c r="L52" i="22"/>
  <c r="J52" i="22"/>
  <c r="N52" i="22"/>
  <c r="M52" i="22"/>
  <c r="K52" i="22"/>
  <c r="L54" i="22"/>
  <c r="J54" i="22"/>
  <c r="N54" i="22"/>
  <c r="M54" i="22"/>
  <c r="K54" i="22"/>
  <c r="L56" i="22"/>
  <c r="J56" i="22"/>
  <c r="N56" i="22"/>
  <c r="M56" i="22"/>
  <c r="K56" i="22"/>
  <c r="L58" i="22"/>
  <c r="K58" i="22"/>
  <c r="J58" i="22"/>
  <c r="N58" i="22"/>
  <c r="M58" i="22"/>
  <c r="L60" i="22"/>
  <c r="K60" i="22"/>
  <c r="J60" i="22"/>
  <c r="N60" i="22"/>
  <c r="M60" i="22"/>
  <c r="L62" i="22"/>
  <c r="K62" i="22"/>
  <c r="J62" i="22"/>
  <c r="N62" i="22"/>
  <c r="M62" i="22"/>
  <c r="L65" i="22"/>
  <c r="K65" i="22"/>
  <c r="J65" i="22"/>
  <c r="N65" i="22"/>
  <c r="M65" i="22"/>
  <c r="L67" i="22"/>
  <c r="K67" i="22"/>
  <c r="J67" i="22"/>
  <c r="N67" i="22"/>
  <c r="M67" i="22"/>
  <c r="L69" i="22"/>
  <c r="K69" i="22"/>
  <c r="J69" i="22"/>
  <c r="I77" i="22"/>
  <c r="N69" i="22"/>
  <c r="M69" i="22"/>
  <c r="L71" i="22"/>
  <c r="K71" i="22"/>
  <c r="J71" i="22"/>
  <c r="N71" i="22"/>
  <c r="M71" i="22"/>
  <c r="L73" i="22"/>
  <c r="K73" i="22"/>
  <c r="J73" i="22"/>
  <c r="N73" i="22"/>
  <c r="M73" i="22"/>
  <c r="L75" i="22"/>
  <c r="K75" i="22"/>
  <c r="J75" i="22"/>
  <c r="N75" i="22"/>
  <c r="M75" i="22"/>
  <c r="L80" i="22"/>
  <c r="K80" i="22"/>
  <c r="J80" i="22"/>
  <c r="N80" i="22"/>
  <c r="M80" i="22"/>
  <c r="L82" i="22"/>
  <c r="K82" i="22"/>
  <c r="J82" i="22"/>
  <c r="N82" i="22"/>
  <c r="M82" i="22"/>
  <c r="L84" i="22"/>
  <c r="K84" i="22"/>
  <c r="J84" i="22"/>
  <c r="N84" i="22"/>
  <c r="M84" i="22"/>
  <c r="L86" i="22"/>
  <c r="K86" i="22"/>
  <c r="J86" i="22"/>
  <c r="N86" i="22"/>
  <c r="M86" i="22"/>
  <c r="L88" i="22"/>
  <c r="K88" i="22"/>
  <c r="J88" i="22"/>
  <c r="N88" i="22"/>
  <c r="M88" i="22"/>
  <c r="L90" i="22"/>
  <c r="K90" i="22"/>
  <c r="J90" i="22"/>
  <c r="N90" i="22"/>
  <c r="M90" i="22"/>
  <c r="L93" i="22"/>
  <c r="K93" i="22"/>
  <c r="J93" i="22"/>
  <c r="N93" i="22"/>
  <c r="M93" i="22"/>
  <c r="L95" i="22"/>
  <c r="K95" i="22"/>
  <c r="J95" i="22"/>
  <c r="N95" i="22"/>
  <c r="M95" i="22"/>
  <c r="L97" i="22"/>
  <c r="K97" i="22"/>
  <c r="J97" i="22"/>
  <c r="I105" i="22"/>
  <c r="N97" i="22"/>
  <c r="M97" i="22"/>
  <c r="L99" i="22"/>
  <c r="K99" i="22"/>
  <c r="J99" i="22"/>
  <c r="N99" i="22"/>
  <c r="M99" i="22"/>
  <c r="L101" i="22"/>
  <c r="K101" i="22"/>
  <c r="J101" i="22"/>
  <c r="N101" i="22"/>
  <c r="M101" i="22"/>
  <c r="L103" i="22"/>
  <c r="K103" i="22"/>
  <c r="J103" i="22"/>
  <c r="N103" i="22"/>
  <c r="M103" i="22"/>
  <c r="L108" i="22"/>
  <c r="K108" i="22"/>
  <c r="J108" i="22"/>
  <c r="N108" i="22"/>
  <c r="M108" i="22"/>
  <c r="L110" i="22"/>
  <c r="K110" i="22"/>
  <c r="J110" i="22"/>
  <c r="N110" i="22"/>
  <c r="M110" i="22"/>
  <c r="L112" i="22"/>
  <c r="K112" i="22"/>
  <c r="J112" i="22"/>
  <c r="N112" i="22"/>
  <c r="M112" i="22"/>
  <c r="L114" i="22"/>
  <c r="K114" i="22"/>
  <c r="J114" i="22"/>
  <c r="N114" i="22"/>
  <c r="M114" i="22"/>
  <c r="L116" i="22"/>
  <c r="K116" i="22"/>
  <c r="J116" i="22"/>
  <c r="N116" i="22"/>
  <c r="M116" i="22"/>
  <c r="L118" i="22"/>
  <c r="K118" i="22"/>
  <c r="J118" i="22"/>
  <c r="N118" i="22"/>
  <c r="M118" i="22"/>
  <c r="L121" i="22"/>
  <c r="K121" i="22"/>
  <c r="J121" i="22"/>
  <c r="N121" i="22"/>
  <c r="M121" i="22"/>
  <c r="L123" i="22"/>
  <c r="K123" i="22"/>
  <c r="J123" i="22"/>
  <c r="N123" i="22"/>
  <c r="M123" i="22"/>
  <c r="L125" i="22"/>
  <c r="K125" i="22"/>
  <c r="J125" i="22"/>
  <c r="I133" i="22"/>
  <c r="N125" i="22"/>
  <c r="M125" i="22"/>
  <c r="L127" i="22"/>
  <c r="K127" i="22"/>
  <c r="J127" i="22"/>
  <c r="N127" i="22"/>
  <c r="M127" i="22"/>
  <c r="L129" i="22"/>
  <c r="K129" i="22"/>
  <c r="J129" i="22"/>
  <c r="N129" i="22"/>
  <c r="M129" i="22"/>
  <c r="L131" i="22"/>
  <c r="K131" i="22"/>
  <c r="J131" i="22"/>
  <c r="N131" i="22"/>
  <c r="M131" i="22"/>
  <c r="L136" i="22"/>
  <c r="K136" i="22"/>
  <c r="J136" i="22"/>
  <c r="N136" i="22"/>
  <c r="M136" i="22"/>
  <c r="L138" i="22"/>
  <c r="K138" i="22"/>
  <c r="J138" i="22"/>
  <c r="N138" i="22"/>
  <c r="M138" i="22"/>
  <c r="L140" i="22"/>
  <c r="K140" i="22"/>
  <c r="J140" i="22"/>
  <c r="N140" i="22"/>
  <c r="M140" i="22"/>
  <c r="L142" i="22"/>
  <c r="K142" i="22"/>
  <c r="J142" i="22"/>
  <c r="N142" i="22"/>
  <c r="M142" i="22"/>
  <c r="L144" i="22"/>
  <c r="K144" i="22"/>
  <c r="J144" i="22"/>
  <c r="N144" i="22"/>
  <c r="M144" i="22"/>
  <c r="L146" i="22"/>
  <c r="K146" i="22"/>
  <c r="J146" i="22"/>
  <c r="N146" i="22"/>
  <c r="M146" i="22"/>
  <c r="L149" i="22"/>
  <c r="K149" i="22"/>
  <c r="J149" i="22"/>
  <c r="N149" i="22"/>
  <c r="M149" i="22"/>
  <c r="L151" i="22"/>
  <c r="K151" i="22"/>
  <c r="J151" i="22"/>
  <c r="N151" i="22"/>
  <c r="M151" i="22"/>
  <c r="L153" i="22"/>
  <c r="K153" i="22"/>
  <c r="J153" i="22"/>
  <c r="I161" i="22"/>
  <c r="N153" i="22"/>
  <c r="M153" i="22"/>
  <c r="L155" i="22"/>
  <c r="K155" i="22"/>
  <c r="J155" i="22"/>
  <c r="N155" i="22"/>
  <c r="M155" i="22"/>
  <c r="L157" i="22"/>
  <c r="K157" i="22"/>
  <c r="J157" i="22"/>
  <c r="N157" i="22"/>
  <c r="M157" i="22"/>
  <c r="L159" i="22"/>
  <c r="K159" i="22"/>
  <c r="J159" i="22"/>
  <c r="N159" i="22"/>
  <c r="M159" i="22"/>
  <c r="M114" i="26"/>
  <c r="L114" i="26"/>
  <c r="K114" i="26"/>
  <c r="J114" i="26"/>
  <c r="I114" i="26"/>
  <c r="M108" i="27"/>
  <c r="L108" i="27"/>
  <c r="K108" i="27"/>
  <c r="J108" i="27"/>
  <c r="I108" i="27"/>
  <c r="M9" i="26"/>
  <c r="L9" i="26"/>
  <c r="K9" i="26"/>
  <c r="J9" i="26"/>
  <c r="I9" i="26"/>
  <c r="M17" i="26"/>
  <c r="L17" i="26"/>
  <c r="K17" i="26"/>
  <c r="J17" i="26"/>
  <c r="I17" i="26"/>
  <c r="M68" i="26"/>
  <c r="L68" i="26"/>
  <c r="K68" i="26"/>
  <c r="J68" i="26"/>
  <c r="H76" i="26"/>
  <c r="I68" i="26"/>
  <c r="M102" i="26"/>
  <c r="L102" i="26"/>
  <c r="K102" i="26"/>
  <c r="J102" i="26"/>
  <c r="I102" i="26"/>
  <c r="M137" i="26"/>
  <c r="L137" i="26"/>
  <c r="K137" i="26"/>
  <c r="J137" i="26"/>
  <c r="I137" i="26"/>
  <c r="M8" i="27"/>
  <c r="L8" i="27"/>
  <c r="K8" i="27"/>
  <c r="J8" i="27"/>
  <c r="I8" i="27"/>
  <c r="M42" i="27"/>
  <c r="L42" i="27"/>
  <c r="K42" i="27"/>
  <c r="J42" i="27"/>
  <c r="I42" i="27"/>
  <c r="M111" i="27"/>
  <c r="L111" i="27"/>
  <c r="K111" i="27"/>
  <c r="J111" i="27"/>
  <c r="I111" i="27"/>
  <c r="M145" i="27"/>
  <c r="L145" i="27"/>
  <c r="K145" i="27"/>
  <c r="J145" i="27"/>
  <c r="I145" i="27"/>
  <c r="M136" i="28"/>
  <c r="L136" i="28"/>
  <c r="K136" i="28"/>
  <c r="I136" i="28"/>
  <c r="J136" i="28"/>
  <c r="M12" i="26"/>
  <c r="L12" i="26"/>
  <c r="K12" i="26"/>
  <c r="J12" i="26"/>
  <c r="I12" i="26"/>
  <c r="H20" i="26"/>
  <c r="M22" i="26"/>
  <c r="L22" i="26"/>
  <c r="K22" i="26"/>
  <c r="J22" i="26"/>
  <c r="I22" i="26"/>
  <c r="M71" i="26"/>
  <c r="L71" i="26"/>
  <c r="K71" i="26"/>
  <c r="J71" i="26"/>
  <c r="I71" i="26"/>
  <c r="M106" i="26"/>
  <c r="L106" i="26"/>
  <c r="K106" i="26"/>
  <c r="J106" i="26"/>
  <c r="I106" i="26"/>
  <c r="M140" i="26"/>
  <c r="L140" i="26"/>
  <c r="K140" i="26"/>
  <c r="J140" i="26"/>
  <c r="I140" i="26"/>
  <c r="M30" i="27"/>
  <c r="L30" i="27"/>
  <c r="K30" i="27"/>
  <c r="J30" i="27"/>
  <c r="I30" i="27"/>
  <c r="M65" i="27"/>
  <c r="L65" i="27"/>
  <c r="K65" i="27"/>
  <c r="J65" i="27"/>
  <c r="I65" i="27"/>
  <c r="M99" i="27"/>
  <c r="L99" i="27"/>
  <c r="K99" i="27"/>
  <c r="J99" i="27"/>
  <c r="I99" i="27"/>
  <c r="M134" i="27"/>
  <c r="L134" i="27"/>
  <c r="K134" i="27"/>
  <c r="J134" i="27"/>
  <c r="I134" i="27"/>
  <c r="I138" i="28"/>
  <c r="M138" i="28"/>
  <c r="K138" i="28"/>
  <c r="H146" i="28"/>
  <c r="L138" i="28"/>
  <c r="J138" i="28"/>
  <c r="L15" i="26"/>
  <c r="K15" i="26"/>
  <c r="J15" i="26"/>
  <c r="I15" i="26"/>
  <c r="M15" i="26"/>
  <c r="M28" i="26"/>
  <c r="K28" i="26"/>
  <c r="J28" i="26"/>
  <c r="I28" i="26"/>
  <c r="L28" i="26"/>
  <c r="J32" i="26"/>
  <c r="I32" i="26"/>
  <c r="M32" i="26"/>
  <c r="L32" i="26"/>
  <c r="K32" i="26"/>
  <c r="M59" i="26"/>
  <c r="L59" i="26"/>
  <c r="K59" i="26"/>
  <c r="J59" i="26"/>
  <c r="I59" i="26"/>
  <c r="M94" i="26"/>
  <c r="L94" i="26"/>
  <c r="K94" i="26"/>
  <c r="J94" i="26"/>
  <c r="I94" i="26"/>
  <c r="M128" i="26"/>
  <c r="L128" i="26"/>
  <c r="K128" i="26"/>
  <c r="J128" i="26"/>
  <c r="I128" i="26"/>
  <c r="M33" i="27"/>
  <c r="L33" i="27"/>
  <c r="K33" i="27"/>
  <c r="J33" i="27"/>
  <c r="I33" i="27"/>
  <c r="M68" i="27"/>
  <c r="L68" i="27"/>
  <c r="K68" i="27"/>
  <c r="J68" i="27"/>
  <c r="I68" i="27"/>
  <c r="H76" i="27"/>
  <c r="M102" i="27"/>
  <c r="L102" i="27"/>
  <c r="K102" i="27"/>
  <c r="J102" i="27"/>
  <c r="I102" i="27"/>
  <c r="M137" i="27"/>
  <c r="L137" i="27"/>
  <c r="K137" i="27"/>
  <c r="J137" i="27"/>
  <c r="I137" i="27"/>
  <c r="M79" i="28"/>
  <c r="L79" i="28"/>
  <c r="K79" i="28"/>
  <c r="J79" i="28"/>
  <c r="I79" i="28"/>
  <c r="K10" i="26"/>
  <c r="J10" i="26"/>
  <c r="I10" i="26"/>
  <c r="M10" i="26"/>
  <c r="L10" i="26"/>
  <c r="K18" i="26"/>
  <c r="J18" i="26"/>
  <c r="I18" i="26"/>
  <c r="M18" i="26"/>
  <c r="L18" i="26"/>
  <c r="L23" i="26"/>
  <c r="K23" i="26"/>
  <c r="J23" i="26"/>
  <c r="I23" i="26"/>
  <c r="M23" i="26"/>
  <c r="L25" i="26"/>
  <c r="K25" i="26"/>
  <c r="J25" i="26"/>
  <c r="I25" i="26"/>
  <c r="M25" i="26"/>
  <c r="M37" i="26"/>
  <c r="K37" i="26"/>
  <c r="J37" i="26"/>
  <c r="I37" i="26"/>
  <c r="L37" i="26"/>
  <c r="J41" i="26"/>
  <c r="I41" i="26"/>
  <c r="M41" i="26"/>
  <c r="L41" i="26"/>
  <c r="K41" i="26"/>
  <c r="M97" i="26"/>
  <c r="L97" i="26"/>
  <c r="K97" i="26"/>
  <c r="J97" i="26"/>
  <c r="I97" i="26"/>
  <c r="M131" i="26"/>
  <c r="L131" i="26"/>
  <c r="K131" i="26"/>
  <c r="J131" i="26"/>
  <c r="I131" i="26"/>
  <c r="M22" i="27"/>
  <c r="L22" i="27"/>
  <c r="K22" i="27"/>
  <c r="J22" i="27"/>
  <c r="I22" i="27"/>
  <c r="M56" i="27"/>
  <c r="L56" i="27"/>
  <c r="K56" i="27"/>
  <c r="J56" i="27"/>
  <c r="I56" i="27"/>
  <c r="M125" i="27"/>
  <c r="L125" i="27"/>
  <c r="K125" i="27"/>
  <c r="J125" i="27"/>
  <c r="I125" i="27"/>
  <c r="M159" i="27"/>
  <c r="L159" i="27"/>
  <c r="K159" i="27"/>
  <c r="J159" i="27"/>
  <c r="I159" i="27"/>
  <c r="J13" i="26"/>
  <c r="I13" i="26"/>
  <c r="M13" i="26"/>
  <c r="L13" i="26"/>
  <c r="K13" i="26"/>
  <c r="I24" i="26"/>
  <c r="K24" i="26"/>
  <c r="J24" i="26"/>
  <c r="M24" i="26"/>
  <c r="L24" i="26"/>
  <c r="M51" i="26"/>
  <c r="L51" i="26"/>
  <c r="K51" i="26"/>
  <c r="J51" i="26"/>
  <c r="I51" i="26"/>
  <c r="M85" i="26"/>
  <c r="L85" i="26"/>
  <c r="K85" i="26"/>
  <c r="J85" i="26"/>
  <c r="I85" i="26"/>
  <c r="M120" i="26"/>
  <c r="L120" i="26"/>
  <c r="K120" i="26"/>
  <c r="J120" i="26"/>
  <c r="I120" i="26"/>
  <c r="M154" i="26"/>
  <c r="L154" i="26"/>
  <c r="K154" i="26"/>
  <c r="J154" i="26"/>
  <c r="I154" i="26"/>
  <c r="M25" i="27"/>
  <c r="L25" i="27"/>
  <c r="K25" i="27"/>
  <c r="J25" i="27"/>
  <c r="I25" i="27"/>
  <c r="M59" i="27"/>
  <c r="L59" i="27"/>
  <c r="K59" i="27"/>
  <c r="J59" i="27"/>
  <c r="I59" i="27"/>
  <c r="M94" i="27"/>
  <c r="L94" i="27"/>
  <c r="K94" i="27"/>
  <c r="J94" i="27"/>
  <c r="I94" i="27"/>
  <c r="M128" i="27"/>
  <c r="L128" i="27"/>
  <c r="K128" i="27"/>
  <c r="J128" i="27"/>
  <c r="I128" i="27"/>
  <c r="I8" i="26"/>
  <c r="M8" i="26"/>
  <c r="L8" i="26"/>
  <c r="K8" i="26"/>
  <c r="J8" i="26"/>
  <c r="I16" i="26"/>
  <c r="M16" i="26"/>
  <c r="L16" i="26"/>
  <c r="K16" i="26"/>
  <c r="J16" i="26"/>
  <c r="M54" i="26"/>
  <c r="L54" i="26"/>
  <c r="K54" i="26"/>
  <c r="J54" i="26"/>
  <c r="I54" i="26"/>
  <c r="H62" i="26"/>
  <c r="M88" i="26"/>
  <c r="L88" i="26"/>
  <c r="K88" i="26"/>
  <c r="J88" i="26"/>
  <c r="I88" i="26"/>
  <c r="M123" i="26"/>
  <c r="L123" i="26"/>
  <c r="K123" i="26"/>
  <c r="J123" i="26"/>
  <c r="I123" i="26"/>
  <c r="M157" i="26"/>
  <c r="L157" i="26"/>
  <c r="K157" i="26"/>
  <c r="J157" i="26"/>
  <c r="I157" i="26"/>
  <c r="M13" i="27"/>
  <c r="L13" i="27"/>
  <c r="K13" i="27"/>
  <c r="J13" i="27"/>
  <c r="I13" i="27"/>
  <c r="M47" i="27"/>
  <c r="L47" i="27"/>
  <c r="K47" i="27"/>
  <c r="J47" i="27"/>
  <c r="I47" i="27"/>
  <c r="M82" i="27"/>
  <c r="L82" i="27"/>
  <c r="K82" i="27"/>
  <c r="J82" i="27"/>
  <c r="I82" i="27"/>
  <c r="H90" i="27"/>
  <c r="M116" i="27"/>
  <c r="L116" i="27"/>
  <c r="K116" i="27"/>
  <c r="J116" i="27"/>
  <c r="I116" i="27"/>
  <c r="M151" i="27"/>
  <c r="L151" i="27"/>
  <c r="K151" i="27"/>
  <c r="J151" i="27"/>
  <c r="I151" i="27"/>
  <c r="I12" i="28"/>
  <c r="M12" i="28"/>
  <c r="L12" i="28"/>
  <c r="K12" i="28"/>
  <c r="H20" i="28"/>
  <c r="J12" i="28"/>
  <c r="M11" i="26"/>
  <c r="L11" i="26"/>
  <c r="K11" i="26"/>
  <c r="J11" i="26"/>
  <c r="I11" i="26"/>
  <c r="M19" i="26"/>
  <c r="L19" i="26"/>
  <c r="K19" i="26"/>
  <c r="J19" i="26"/>
  <c r="I19" i="26"/>
  <c r="L33" i="26"/>
  <c r="K33" i="26"/>
  <c r="J33" i="26"/>
  <c r="M33" i="26"/>
  <c r="I33" i="26"/>
  <c r="M42" i="26"/>
  <c r="L42" i="26"/>
  <c r="K42" i="26"/>
  <c r="J42" i="26"/>
  <c r="I42" i="26"/>
  <c r="M111" i="26"/>
  <c r="L111" i="26"/>
  <c r="K111" i="26"/>
  <c r="J111" i="26"/>
  <c r="I111" i="26"/>
  <c r="M145" i="26"/>
  <c r="L145" i="26"/>
  <c r="K145" i="26"/>
  <c r="J145" i="26"/>
  <c r="I145" i="26"/>
  <c r="M16" i="27"/>
  <c r="L16" i="27"/>
  <c r="K16" i="27"/>
  <c r="J16" i="27"/>
  <c r="I16" i="27"/>
  <c r="M51" i="27"/>
  <c r="L51" i="27"/>
  <c r="K51" i="27"/>
  <c r="J51" i="27"/>
  <c r="I51" i="27"/>
  <c r="M85" i="27"/>
  <c r="L85" i="27"/>
  <c r="K85" i="27"/>
  <c r="J85" i="27"/>
  <c r="I85" i="27"/>
  <c r="M120" i="27"/>
  <c r="L120" i="27"/>
  <c r="K120" i="27"/>
  <c r="J120" i="27"/>
  <c r="I120" i="27"/>
  <c r="M154" i="27"/>
  <c r="L154" i="27"/>
  <c r="K154" i="27"/>
  <c r="J154" i="27"/>
  <c r="I154" i="27"/>
  <c r="M27" i="28"/>
  <c r="L27" i="28"/>
  <c r="K27" i="28"/>
  <c r="J27" i="28"/>
  <c r="I27" i="28"/>
  <c r="M31" i="26"/>
  <c r="L31" i="26"/>
  <c r="J31" i="26"/>
  <c r="I31" i="26"/>
  <c r="K31" i="26"/>
  <c r="M40" i="26"/>
  <c r="L40" i="26"/>
  <c r="J40" i="26"/>
  <c r="I40" i="26"/>
  <c r="H48" i="26"/>
  <c r="K40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M83" i="26"/>
  <c r="L83" i="26"/>
  <c r="K83" i="26"/>
  <c r="J83" i="26"/>
  <c r="I83" i="26"/>
  <c r="M92" i="26"/>
  <c r="L92" i="26"/>
  <c r="K92" i="26"/>
  <c r="J92" i="26"/>
  <c r="I92" i="26"/>
  <c r="M100" i="26"/>
  <c r="L100" i="26"/>
  <c r="K100" i="26"/>
  <c r="J100" i="26"/>
  <c r="I100" i="26"/>
  <c r="M109" i="26"/>
  <c r="L109" i="26"/>
  <c r="K109" i="26"/>
  <c r="J109" i="26"/>
  <c r="I109" i="26"/>
  <c r="M117" i="26"/>
  <c r="L117" i="26"/>
  <c r="K117" i="26"/>
  <c r="J117" i="26"/>
  <c r="I117" i="26"/>
  <c r="M126" i="26"/>
  <c r="L126" i="26"/>
  <c r="K126" i="26"/>
  <c r="J126" i="26"/>
  <c r="I126" i="26"/>
  <c r="M135" i="26"/>
  <c r="L135" i="26"/>
  <c r="K135" i="26"/>
  <c r="J135" i="26"/>
  <c r="I135" i="26"/>
  <c r="M143" i="26"/>
  <c r="L143" i="26"/>
  <c r="K143" i="26"/>
  <c r="J143" i="26"/>
  <c r="I143" i="26"/>
  <c r="M152" i="26"/>
  <c r="L152" i="26"/>
  <c r="K152" i="26"/>
  <c r="J152" i="26"/>
  <c r="I152" i="26"/>
  <c r="H160" i="26"/>
  <c r="M11" i="27"/>
  <c r="L11" i="27"/>
  <c r="K11" i="27"/>
  <c r="J11" i="27"/>
  <c r="I11" i="27"/>
  <c r="M19" i="27"/>
  <c r="L19" i="27"/>
  <c r="K19" i="27"/>
  <c r="J19" i="27"/>
  <c r="I19" i="27"/>
  <c r="M28" i="27"/>
  <c r="L28" i="27"/>
  <c r="K28" i="27"/>
  <c r="J28" i="27"/>
  <c r="I28" i="27"/>
  <c r="M37" i="27"/>
  <c r="L37" i="27"/>
  <c r="K37" i="27"/>
  <c r="J37" i="27"/>
  <c r="I37" i="27"/>
  <c r="M45" i="27"/>
  <c r="L45" i="27"/>
  <c r="K45" i="27"/>
  <c r="J45" i="27"/>
  <c r="I45" i="27"/>
  <c r="M54" i="27"/>
  <c r="L54" i="27"/>
  <c r="K54" i="27"/>
  <c r="J54" i="27"/>
  <c r="I54" i="27"/>
  <c r="H62" i="27"/>
  <c r="M71" i="27"/>
  <c r="L71" i="27"/>
  <c r="K71" i="27"/>
  <c r="J71" i="27"/>
  <c r="I71" i="27"/>
  <c r="M80" i="27"/>
  <c r="L80" i="27"/>
  <c r="K80" i="27"/>
  <c r="J80" i="27"/>
  <c r="I80" i="27"/>
  <c r="M88" i="27"/>
  <c r="L88" i="27"/>
  <c r="K88" i="27"/>
  <c r="J88" i="27"/>
  <c r="I88" i="27"/>
  <c r="M97" i="27"/>
  <c r="L97" i="27"/>
  <c r="K97" i="27"/>
  <c r="J97" i="27"/>
  <c r="I97" i="27"/>
  <c r="M106" i="27"/>
  <c r="L106" i="27"/>
  <c r="K106" i="27"/>
  <c r="J106" i="27"/>
  <c r="I106" i="27"/>
  <c r="M114" i="27"/>
  <c r="L114" i="27"/>
  <c r="K114" i="27"/>
  <c r="J114" i="27"/>
  <c r="I114" i="27"/>
  <c r="M123" i="27"/>
  <c r="L123" i="27"/>
  <c r="K123" i="27"/>
  <c r="J123" i="27"/>
  <c r="I123" i="27"/>
  <c r="M131" i="27"/>
  <c r="L131" i="27"/>
  <c r="K131" i="27"/>
  <c r="J131" i="27"/>
  <c r="I131" i="27"/>
  <c r="M140" i="27"/>
  <c r="L140" i="27"/>
  <c r="K140" i="27"/>
  <c r="J140" i="27"/>
  <c r="I140" i="27"/>
  <c r="M149" i="27"/>
  <c r="L149" i="27"/>
  <c r="K149" i="27"/>
  <c r="J149" i="27"/>
  <c r="I149" i="27"/>
  <c r="M157" i="27"/>
  <c r="L157" i="27"/>
  <c r="K157" i="27"/>
  <c r="J157" i="27"/>
  <c r="I157" i="27"/>
  <c r="M18" i="28"/>
  <c r="L18" i="28"/>
  <c r="K18" i="28"/>
  <c r="J18" i="28"/>
  <c r="I18" i="28"/>
  <c r="M61" i="28"/>
  <c r="L61" i="28"/>
  <c r="K61" i="28"/>
  <c r="J61" i="28"/>
  <c r="I61" i="28"/>
  <c r="M125" i="28"/>
  <c r="K125" i="28"/>
  <c r="I125" i="28"/>
  <c r="L125" i="28"/>
  <c r="J125" i="28"/>
  <c r="L26" i="26"/>
  <c r="K26" i="26"/>
  <c r="I26" i="26"/>
  <c r="H34" i="26"/>
  <c r="M26" i="26"/>
  <c r="J26" i="26"/>
  <c r="L43" i="26"/>
  <c r="K43" i="26"/>
  <c r="J43" i="26"/>
  <c r="I43" i="26"/>
  <c r="M43" i="26"/>
  <c r="L52" i="26"/>
  <c r="K52" i="26"/>
  <c r="J52" i="26"/>
  <c r="I52" i="26"/>
  <c r="M52" i="26"/>
  <c r="L60" i="26"/>
  <c r="K60" i="26"/>
  <c r="J60" i="26"/>
  <c r="I60" i="26"/>
  <c r="M60" i="26"/>
  <c r="L69" i="26"/>
  <c r="K69" i="26"/>
  <c r="J69" i="26"/>
  <c r="I69" i="26"/>
  <c r="M69" i="26"/>
  <c r="L78" i="26"/>
  <c r="K78" i="26"/>
  <c r="J78" i="26"/>
  <c r="I78" i="26"/>
  <c r="M78" i="26"/>
  <c r="L86" i="26"/>
  <c r="K86" i="26"/>
  <c r="J86" i="26"/>
  <c r="I86" i="26"/>
  <c r="M86" i="26"/>
  <c r="L95" i="26"/>
  <c r="K95" i="26"/>
  <c r="J95" i="26"/>
  <c r="I95" i="26"/>
  <c r="M95" i="26"/>
  <c r="L103" i="26"/>
  <c r="K103" i="26"/>
  <c r="J103" i="26"/>
  <c r="I103" i="26"/>
  <c r="M103" i="26"/>
  <c r="L112" i="26"/>
  <c r="K112" i="26"/>
  <c r="J112" i="26"/>
  <c r="I112" i="26"/>
  <c r="M112" i="26"/>
  <c r="L121" i="26"/>
  <c r="K121" i="26"/>
  <c r="J121" i="26"/>
  <c r="I121" i="26"/>
  <c r="M121" i="26"/>
  <c r="L129" i="26"/>
  <c r="K129" i="26"/>
  <c r="J129" i="26"/>
  <c r="I129" i="26"/>
  <c r="M129" i="26"/>
  <c r="L138" i="26"/>
  <c r="K138" i="26"/>
  <c r="J138" i="26"/>
  <c r="I138" i="26"/>
  <c r="H146" i="26"/>
  <c r="M138" i="26"/>
  <c r="L155" i="26"/>
  <c r="K155" i="26"/>
  <c r="J155" i="26"/>
  <c r="I155" i="26"/>
  <c r="M155" i="26"/>
  <c r="L14" i="27"/>
  <c r="K14" i="27"/>
  <c r="J14" i="27"/>
  <c r="I14" i="27"/>
  <c r="M14" i="27"/>
  <c r="L23" i="27"/>
  <c r="K23" i="27"/>
  <c r="J23" i="27"/>
  <c r="I23" i="27"/>
  <c r="M23" i="27"/>
  <c r="L31" i="27"/>
  <c r="K31" i="27"/>
  <c r="J31" i="27"/>
  <c r="I31" i="27"/>
  <c r="M31" i="27"/>
  <c r="L40" i="27"/>
  <c r="K40" i="27"/>
  <c r="J40" i="27"/>
  <c r="I40" i="27"/>
  <c r="H48" i="27"/>
  <c r="M40" i="27"/>
  <c r="L57" i="27"/>
  <c r="K57" i="27"/>
  <c r="J57" i="27"/>
  <c r="I57" i="27"/>
  <c r="M57" i="27"/>
  <c r="L66" i="27"/>
  <c r="K66" i="27"/>
  <c r="J66" i="27"/>
  <c r="I66" i="27"/>
  <c r="M66" i="27"/>
  <c r="L74" i="27"/>
  <c r="K74" i="27"/>
  <c r="J74" i="27"/>
  <c r="I74" i="27"/>
  <c r="M74" i="27"/>
  <c r="L83" i="27"/>
  <c r="K83" i="27"/>
  <c r="J83" i="27"/>
  <c r="I83" i="27"/>
  <c r="M83" i="27"/>
  <c r="L92" i="27"/>
  <c r="K92" i="27"/>
  <c r="J92" i="27"/>
  <c r="I92" i="27"/>
  <c r="M92" i="27"/>
  <c r="L100" i="27"/>
  <c r="K100" i="27"/>
  <c r="J100" i="27"/>
  <c r="I100" i="27"/>
  <c r="M100" i="27"/>
  <c r="L109" i="27"/>
  <c r="K109" i="27"/>
  <c r="J109" i="27"/>
  <c r="I109" i="27"/>
  <c r="M109" i="27"/>
  <c r="L117" i="27"/>
  <c r="K117" i="27"/>
  <c r="J117" i="27"/>
  <c r="I117" i="27"/>
  <c r="M117" i="27"/>
  <c r="L126" i="27"/>
  <c r="K126" i="27"/>
  <c r="J126" i="27"/>
  <c r="I126" i="27"/>
  <c r="M126" i="27"/>
  <c r="L135" i="27"/>
  <c r="K135" i="27"/>
  <c r="J135" i="27"/>
  <c r="I135" i="27"/>
  <c r="M135" i="27"/>
  <c r="L143" i="27"/>
  <c r="K143" i="27"/>
  <c r="J143" i="27"/>
  <c r="I143" i="27"/>
  <c r="M143" i="27"/>
  <c r="L152" i="27"/>
  <c r="K152" i="27"/>
  <c r="J152" i="27"/>
  <c r="I152" i="27"/>
  <c r="H160" i="27"/>
  <c r="M152" i="27"/>
  <c r="I38" i="28"/>
  <c r="M38" i="28"/>
  <c r="L38" i="28"/>
  <c r="K38" i="28"/>
  <c r="J38" i="28"/>
  <c r="M87" i="28"/>
  <c r="L87" i="28"/>
  <c r="K87" i="28"/>
  <c r="J87" i="28"/>
  <c r="I87" i="28"/>
  <c r="K29" i="26"/>
  <c r="J29" i="26"/>
  <c r="I29" i="26"/>
  <c r="M29" i="26"/>
  <c r="L29" i="26"/>
  <c r="K38" i="26"/>
  <c r="J38" i="26"/>
  <c r="M38" i="26"/>
  <c r="L38" i="26"/>
  <c r="I38" i="26"/>
  <c r="K46" i="26"/>
  <c r="J46" i="26"/>
  <c r="I46" i="26"/>
  <c r="M46" i="26"/>
  <c r="L46" i="26"/>
  <c r="K55" i="26"/>
  <c r="J55" i="26"/>
  <c r="I55" i="26"/>
  <c r="M55" i="26"/>
  <c r="L55" i="26"/>
  <c r="K64" i="26"/>
  <c r="J64" i="26"/>
  <c r="I64" i="26"/>
  <c r="L64" i="26"/>
  <c r="M64" i="26"/>
  <c r="K72" i="26"/>
  <c r="J72" i="26"/>
  <c r="I72" i="26"/>
  <c r="M72" i="26"/>
  <c r="L72" i="26"/>
  <c r="K81" i="26"/>
  <c r="J81" i="26"/>
  <c r="I81" i="26"/>
  <c r="M81" i="26"/>
  <c r="L81" i="26"/>
  <c r="K89" i="26"/>
  <c r="J89" i="26"/>
  <c r="I89" i="26"/>
  <c r="M89" i="26"/>
  <c r="L89" i="26"/>
  <c r="K98" i="26"/>
  <c r="J98" i="26"/>
  <c r="I98" i="26"/>
  <c r="L98" i="26"/>
  <c r="M98" i="26"/>
  <c r="K107" i="26"/>
  <c r="J107" i="26"/>
  <c r="I107" i="26"/>
  <c r="M107" i="26"/>
  <c r="L107" i="26"/>
  <c r="K115" i="26"/>
  <c r="J115" i="26"/>
  <c r="I115" i="26"/>
  <c r="M115" i="26"/>
  <c r="L115" i="26"/>
  <c r="K124" i="26"/>
  <c r="J124" i="26"/>
  <c r="I124" i="26"/>
  <c r="H132" i="26"/>
  <c r="M124" i="26"/>
  <c r="L124" i="26"/>
  <c r="K141" i="26"/>
  <c r="J141" i="26"/>
  <c r="I141" i="26"/>
  <c r="M141" i="26"/>
  <c r="L141" i="26"/>
  <c r="K150" i="26"/>
  <c r="J150" i="26"/>
  <c r="I150" i="26"/>
  <c r="M150" i="26"/>
  <c r="L150" i="26"/>
  <c r="K158" i="26"/>
  <c r="J158" i="26"/>
  <c r="I158" i="26"/>
  <c r="M158" i="26"/>
  <c r="L158" i="26"/>
  <c r="K9" i="27"/>
  <c r="J9" i="27"/>
  <c r="I9" i="27"/>
  <c r="M9" i="27"/>
  <c r="L9" i="27"/>
  <c r="K17" i="27"/>
  <c r="J17" i="27"/>
  <c r="I17" i="27"/>
  <c r="M17" i="27"/>
  <c r="L17" i="27"/>
  <c r="K26" i="27"/>
  <c r="J26" i="27"/>
  <c r="I26" i="27"/>
  <c r="H34" i="27"/>
  <c r="M26" i="27"/>
  <c r="L26" i="27"/>
  <c r="K43" i="27"/>
  <c r="J43" i="27"/>
  <c r="I43" i="27"/>
  <c r="M43" i="27"/>
  <c r="L43" i="27"/>
  <c r="K52" i="27"/>
  <c r="J52" i="27"/>
  <c r="I52" i="27"/>
  <c r="M52" i="27"/>
  <c r="L52" i="27"/>
  <c r="K60" i="27"/>
  <c r="J60" i="27"/>
  <c r="I60" i="27"/>
  <c r="M60" i="27"/>
  <c r="L60" i="27"/>
  <c r="K69" i="27"/>
  <c r="J69" i="27"/>
  <c r="I69" i="27"/>
  <c r="M69" i="27"/>
  <c r="L69" i="27"/>
  <c r="K78" i="27"/>
  <c r="J78" i="27"/>
  <c r="I78" i="27"/>
  <c r="M78" i="27"/>
  <c r="L78" i="27"/>
  <c r="K86" i="27"/>
  <c r="J86" i="27"/>
  <c r="I86" i="27"/>
  <c r="M86" i="27"/>
  <c r="L86" i="27"/>
  <c r="K95" i="27"/>
  <c r="J95" i="27"/>
  <c r="I95" i="27"/>
  <c r="M95" i="27"/>
  <c r="L95" i="27"/>
  <c r="K103" i="27"/>
  <c r="J103" i="27"/>
  <c r="I103" i="27"/>
  <c r="M103" i="27"/>
  <c r="L103" i="27"/>
  <c r="K112" i="27"/>
  <c r="J112" i="27"/>
  <c r="I112" i="27"/>
  <c r="M112" i="27"/>
  <c r="L112" i="27"/>
  <c r="K121" i="27"/>
  <c r="J121" i="27"/>
  <c r="I121" i="27"/>
  <c r="M121" i="27"/>
  <c r="L121" i="27"/>
  <c r="K129" i="27"/>
  <c r="J129" i="27"/>
  <c r="I129" i="27"/>
  <c r="M129" i="27"/>
  <c r="L129" i="27"/>
  <c r="K138" i="27"/>
  <c r="J138" i="27"/>
  <c r="I138" i="27"/>
  <c r="H146" i="27"/>
  <c r="M138" i="27"/>
  <c r="L138" i="27"/>
  <c r="K155" i="27"/>
  <c r="J155" i="27"/>
  <c r="I155" i="27"/>
  <c r="M155" i="27"/>
  <c r="L155" i="27"/>
  <c r="M10" i="28"/>
  <c r="L10" i="28"/>
  <c r="K10" i="28"/>
  <c r="J10" i="28"/>
  <c r="I10" i="28"/>
  <c r="M44" i="28"/>
  <c r="L44" i="28"/>
  <c r="K44" i="28"/>
  <c r="J44" i="28"/>
  <c r="I44" i="28"/>
  <c r="J50" i="26"/>
  <c r="I50" i="26"/>
  <c r="M50" i="26"/>
  <c r="L50" i="26"/>
  <c r="K50" i="26"/>
  <c r="J58" i="26"/>
  <c r="I58" i="26"/>
  <c r="M58" i="26"/>
  <c r="L58" i="26"/>
  <c r="K58" i="26"/>
  <c r="J67" i="26"/>
  <c r="I67" i="26"/>
  <c r="M67" i="26"/>
  <c r="K67" i="26"/>
  <c r="L67" i="26"/>
  <c r="J75" i="26"/>
  <c r="I75" i="26"/>
  <c r="M75" i="26"/>
  <c r="L75" i="26"/>
  <c r="K75" i="26"/>
  <c r="J84" i="26"/>
  <c r="I84" i="26"/>
  <c r="M84" i="26"/>
  <c r="L84" i="26"/>
  <c r="K84" i="26"/>
  <c r="J93" i="26"/>
  <c r="I93" i="26"/>
  <c r="M93" i="26"/>
  <c r="L93" i="26"/>
  <c r="K93" i="26"/>
  <c r="J101" i="26"/>
  <c r="I101" i="26"/>
  <c r="M101" i="26"/>
  <c r="K101" i="26"/>
  <c r="L101" i="26"/>
  <c r="J110" i="26"/>
  <c r="I110" i="26"/>
  <c r="H118" i="26"/>
  <c r="M110" i="26"/>
  <c r="L110" i="26"/>
  <c r="K110" i="26"/>
  <c r="J127" i="26"/>
  <c r="I127" i="26"/>
  <c r="M127" i="26"/>
  <c r="L127" i="26"/>
  <c r="K127" i="26"/>
  <c r="J136" i="26"/>
  <c r="I136" i="26"/>
  <c r="M136" i="26"/>
  <c r="K136" i="26"/>
  <c r="L136" i="26"/>
  <c r="J144" i="26"/>
  <c r="I144" i="26"/>
  <c r="M144" i="26"/>
  <c r="L144" i="26"/>
  <c r="K144" i="26"/>
  <c r="J153" i="26"/>
  <c r="I153" i="26"/>
  <c r="M153" i="26"/>
  <c r="L153" i="26"/>
  <c r="K153" i="26"/>
  <c r="J12" i="27"/>
  <c r="I12" i="27"/>
  <c r="H20" i="27"/>
  <c r="M12" i="27"/>
  <c r="L12" i="27"/>
  <c r="K12" i="27"/>
  <c r="J29" i="27"/>
  <c r="I29" i="27"/>
  <c r="M29" i="27"/>
  <c r="L29" i="27"/>
  <c r="K29" i="27"/>
  <c r="J38" i="27"/>
  <c r="I38" i="27"/>
  <c r="M38" i="27"/>
  <c r="L38" i="27"/>
  <c r="K38" i="27"/>
  <c r="J46" i="27"/>
  <c r="I46" i="27"/>
  <c r="M46" i="27"/>
  <c r="L46" i="27"/>
  <c r="K46" i="27"/>
  <c r="J55" i="27"/>
  <c r="I55" i="27"/>
  <c r="M55" i="27"/>
  <c r="L55" i="27"/>
  <c r="K55" i="27"/>
  <c r="J64" i="27"/>
  <c r="I64" i="27"/>
  <c r="M64" i="27"/>
  <c r="L64" i="27"/>
  <c r="K64" i="27"/>
  <c r="J72" i="27"/>
  <c r="I72" i="27"/>
  <c r="M72" i="27"/>
  <c r="L72" i="27"/>
  <c r="K72" i="27"/>
  <c r="J81" i="27"/>
  <c r="I81" i="27"/>
  <c r="M81" i="27"/>
  <c r="L81" i="27"/>
  <c r="K81" i="27"/>
  <c r="J89" i="27"/>
  <c r="I89" i="27"/>
  <c r="M89" i="27"/>
  <c r="L89" i="27"/>
  <c r="K89" i="27"/>
  <c r="J98" i="27"/>
  <c r="I98" i="27"/>
  <c r="M98" i="27"/>
  <c r="L98" i="27"/>
  <c r="K98" i="27"/>
  <c r="J107" i="27"/>
  <c r="I107" i="27"/>
  <c r="M107" i="27"/>
  <c r="L107" i="27"/>
  <c r="K107" i="27"/>
  <c r="J115" i="27"/>
  <c r="I115" i="27"/>
  <c r="M115" i="27"/>
  <c r="L115" i="27"/>
  <c r="K115" i="27"/>
  <c r="J124" i="27"/>
  <c r="I124" i="27"/>
  <c r="H132" i="27"/>
  <c r="M124" i="27"/>
  <c r="L124" i="27"/>
  <c r="K124" i="27"/>
  <c r="J141" i="27"/>
  <c r="I141" i="27"/>
  <c r="M141" i="27"/>
  <c r="L141" i="27"/>
  <c r="K141" i="27"/>
  <c r="J150" i="27"/>
  <c r="I150" i="27"/>
  <c r="M150" i="27"/>
  <c r="L150" i="27"/>
  <c r="K150" i="27"/>
  <c r="J158" i="27"/>
  <c r="I158" i="27"/>
  <c r="M158" i="27"/>
  <c r="L158" i="27"/>
  <c r="K158" i="27"/>
  <c r="I29" i="28"/>
  <c r="M29" i="28"/>
  <c r="L29" i="28"/>
  <c r="K29" i="28"/>
  <c r="J29" i="28"/>
  <c r="M70" i="28"/>
  <c r="L70" i="28"/>
  <c r="K70" i="28"/>
  <c r="J70" i="28"/>
  <c r="I70" i="28"/>
  <c r="I27" i="26"/>
  <c r="M27" i="26"/>
  <c r="L27" i="26"/>
  <c r="J27" i="26"/>
  <c r="K27" i="26"/>
  <c r="I36" i="26"/>
  <c r="M36" i="26"/>
  <c r="L36" i="26"/>
  <c r="K36" i="26"/>
  <c r="J36" i="26"/>
  <c r="I44" i="26"/>
  <c r="M44" i="26"/>
  <c r="L44" i="26"/>
  <c r="K44" i="26"/>
  <c r="J44" i="26"/>
  <c r="I53" i="26"/>
  <c r="M53" i="26"/>
  <c r="L53" i="26"/>
  <c r="K53" i="26"/>
  <c r="J53" i="26"/>
  <c r="I61" i="26"/>
  <c r="M61" i="26"/>
  <c r="L61" i="26"/>
  <c r="K61" i="26"/>
  <c r="J61" i="26"/>
  <c r="I70" i="26"/>
  <c r="M70" i="26"/>
  <c r="L70" i="26"/>
  <c r="J70" i="26"/>
  <c r="K70" i="26"/>
  <c r="I79" i="26"/>
  <c r="M79" i="26"/>
  <c r="L79" i="26"/>
  <c r="K79" i="26"/>
  <c r="J79" i="26"/>
  <c r="I87" i="26"/>
  <c r="M87" i="26"/>
  <c r="L87" i="26"/>
  <c r="K87" i="26"/>
  <c r="J87" i="26"/>
  <c r="I96" i="26"/>
  <c r="H104" i="26"/>
  <c r="M96" i="26"/>
  <c r="L96" i="26"/>
  <c r="K96" i="26"/>
  <c r="J96" i="26"/>
  <c r="I113" i="26"/>
  <c r="M113" i="26"/>
  <c r="L113" i="26"/>
  <c r="K113" i="26"/>
  <c r="J113" i="26"/>
  <c r="I122" i="26"/>
  <c r="M122" i="26"/>
  <c r="L122" i="26"/>
  <c r="K122" i="26"/>
  <c r="J122" i="26"/>
  <c r="I130" i="26"/>
  <c r="M130" i="26"/>
  <c r="L130" i="26"/>
  <c r="K130" i="26"/>
  <c r="J130" i="26"/>
  <c r="I139" i="26"/>
  <c r="M139" i="26"/>
  <c r="L139" i="26"/>
  <c r="J139" i="26"/>
  <c r="K139" i="26"/>
  <c r="I148" i="26"/>
  <c r="M148" i="26"/>
  <c r="L148" i="26"/>
  <c r="K148" i="26"/>
  <c r="J148" i="26"/>
  <c r="I156" i="26"/>
  <c r="M156" i="26"/>
  <c r="L156" i="26"/>
  <c r="K156" i="26"/>
  <c r="J156" i="26"/>
  <c r="I15" i="27"/>
  <c r="M15" i="27"/>
  <c r="L15" i="27"/>
  <c r="K15" i="27"/>
  <c r="J15" i="27"/>
  <c r="I24" i="27"/>
  <c r="M24" i="27"/>
  <c r="L24" i="27"/>
  <c r="K24" i="27"/>
  <c r="J24" i="27"/>
  <c r="I32" i="27"/>
  <c r="M32" i="27"/>
  <c r="L32" i="27"/>
  <c r="K32" i="27"/>
  <c r="J32" i="27"/>
  <c r="I41" i="27"/>
  <c r="M41" i="27"/>
  <c r="L41" i="27"/>
  <c r="K41" i="27"/>
  <c r="J41" i="27"/>
  <c r="I50" i="27"/>
  <c r="M50" i="27"/>
  <c r="L50" i="27"/>
  <c r="K50" i="27"/>
  <c r="J50" i="27"/>
  <c r="I58" i="27"/>
  <c r="M58" i="27"/>
  <c r="L58" i="27"/>
  <c r="K58" i="27"/>
  <c r="J58" i="27"/>
  <c r="I67" i="27"/>
  <c r="M67" i="27"/>
  <c r="L67" i="27"/>
  <c r="K67" i="27"/>
  <c r="J67" i="27"/>
  <c r="I75" i="27"/>
  <c r="M75" i="27"/>
  <c r="L75" i="27"/>
  <c r="K75" i="27"/>
  <c r="J75" i="27"/>
  <c r="I84" i="27"/>
  <c r="M84" i="27"/>
  <c r="L84" i="27"/>
  <c r="K84" i="27"/>
  <c r="J84" i="27"/>
  <c r="I93" i="27"/>
  <c r="M93" i="27"/>
  <c r="L93" i="27"/>
  <c r="K93" i="27"/>
  <c r="J93" i="27"/>
  <c r="I101" i="27"/>
  <c r="M101" i="27"/>
  <c r="L101" i="27"/>
  <c r="K101" i="27"/>
  <c r="J101" i="27"/>
  <c r="I110" i="27"/>
  <c r="H118" i="27"/>
  <c r="M110" i="27"/>
  <c r="L110" i="27"/>
  <c r="K110" i="27"/>
  <c r="J110" i="27"/>
  <c r="I127" i="27"/>
  <c r="M127" i="27"/>
  <c r="L127" i="27"/>
  <c r="K127" i="27"/>
  <c r="J127" i="27"/>
  <c r="I136" i="27"/>
  <c r="M136" i="27"/>
  <c r="L136" i="27"/>
  <c r="K136" i="27"/>
  <c r="J136" i="27"/>
  <c r="I144" i="27"/>
  <c r="M144" i="27"/>
  <c r="L144" i="27"/>
  <c r="K144" i="27"/>
  <c r="J144" i="27"/>
  <c r="I153" i="27"/>
  <c r="M153" i="27"/>
  <c r="L153" i="27"/>
  <c r="K153" i="27"/>
  <c r="J153" i="27"/>
  <c r="M36" i="28"/>
  <c r="L36" i="28"/>
  <c r="K36" i="28"/>
  <c r="J36" i="28"/>
  <c r="I36" i="28"/>
  <c r="M96" i="28"/>
  <c r="L96" i="28"/>
  <c r="K96" i="28"/>
  <c r="J96" i="28"/>
  <c r="I96" i="28"/>
  <c r="H104" i="28"/>
  <c r="M30" i="26"/>
  <c r="L30" i="26"/>
  <c r="K30" i="26"/>
  <c r="J30" i="26"/>
  <c r="I30" i="26"/>
  <c r="M39" i="26"/>
  <c r="L39" i="26"/>
  <c r="K39" i="26"/>
  <c r="J39" i="26"/>
  <c r="I39" i="26"/>
  <c r="M47" i="26"/>
  <c r="L47" i="26"/>
  <c r="K47" i="26"/>
  <c r="J47" i="26"/>
  <c r="I47" i="26"/>
  <c r="M56" i="26"/>
  <c r="L56" i="26"/>
  <c r="K56" i="26"/>
  <c r="J56" i="26"/>
  <c r="I56" i="26"/>
  <c r="M65" i="26"/>
  <c r="L65" i="26"/>
  <c r="K65" i="26"/>
  <c r="J65" i="26"/>
  <c r="I65" i="26"/>
  <c r="M73" i="26"/>
  <c r="L73" i="26"/>
  <c r="K73" i="26"/>
  <c r="I73" i="26"/>
  <c r="J73" i="26"/>
  <c r="H90" i="26"/>
  <c r="M82" i="26"/>
  <c r="L82" i="26"/>
  <c r="K82" i="26"/>
  <c r="J82" i="26"/>
  <c r="I82" i="26"/>
  <c r="M99" i="26"/>
  <c r="L99" i="26"/>
  <c r="K99" i="26"/>
  <c r="J99" i="26"/>
  <c r="I99" i="26"/>
  <c r="M108" i="26"/>
  <c r="L108" i="26"/>
  <c r="K108" i="26"/>
  <c r="I108" i="26"/>
  <c r="J108" i="26"/>
  <c r="M116" i="26"/>
  <c r="L116" i="26"/>
  <c r="K116" i="26"/>
  <c r="J116" i="26"/>
  <c r="I116" i="26"/>
  <c r="M125" i="26"/>
  <c r="L125" i="26"/>
  <c r="K125" i="26"/>
  <c r="J125" i="26"/>
  <c r="I125" i="26"/>
  <c r="M134" i="26"/>
  <c r="L134" i="26"/>
  <c r="K134" i="26"/>
  <c r="J134" i="26"/>
  <c r="I134" i="26"/>
  <c r="M142" i="26"/>
  <c r="L142" i="26"/>
  <c r="K142" i="26"/>
  <c r="I142" i="26"/>
  <c r="J142" i="26"/>
  <c r="M151" i="26"/>
  <c r="L151" i="26"/>
  <c r="K151" i="26"/>
  <c r="J151" i="26"/>
  <c r="I151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M27" i="27"/>
  <c r="L27" i="27"/>
  <c r="K27" i="27"/>
  <c r="J27" i="27"/>
  <c r="I27" i="27"/>
  <c r="M36" i="27"/>
  <c r="L36" i="27"/>
  <c r="K36" i="27"/>
  <c r="J36" i="27"/>
  <c r="I36" i="27"/>
  <c r="M44" i="27"/>
  <c r="L44" i="27"/>
  <c r="K44" i="27"/>
  <c r="J44" i="27"/>
  <c r="I44" i="27"/>
  <c r="M53" i="27"/>
  <c r="L53" i="27"/>
  <c r="K53" i="27"/>
  <c r="J53" i="27"/>
  <c r="I53" i="27"/>
  <c r="M61" i="27"/>
  <c r="L61" i="27"/>
  <c r="K61" i="27"/>
  <c r="J61" i="27"/>
  <c r="I61" i="27"/>
  <c r="M70" i="27"/>
  <c r="L70" i="27"/>
  <c r="K70" i="27"/>
  <c r="J70" i="27"/>
  <c r="I70" i="27"/>
  <c r="M79" i="27"/>
  <c r="L79" i="27"/>
  <c r="K79" i="27"/>
  <c r="J79" i="27"/>
  <c r="I79" i="27"/>
  <c r="M87" i="27"/>
  <c r="L87" i="27"/>
  <c r="K87" i="27"/>
  <c r="J87" i="27"/>
  <c r="I87" i="27"/>
  <c r="H104" i="27"/>
  <c r="M96" i="27"/>
  <c r="L96" i="27"/>
  <c r="K96" i="27"/>
  <c r="J96" i="27"/>
  <c r="I96" i="27"/>
  <c r="M113" i="27"/>
  <c r="L113" i="27"/>
  <c r="K113" i="27"/>
  <c r="J113" i="27"/>
  <c r="I113" i="27"/>
  <c r="M122" i="27"/>
  <c r="L122" i="27"/>
  <c r="K122" i="27"/>
  <c r="J122" i="27"/>
  <c r="I122" i="27"/>
  <c r="M130" i="27"/>
  <c r="L130" i="27"/>
  <c r="K130" i="27"/>
  <c r="J130" i="27"/>
  <c r="I130" i="27"/>
  <c r="M139" i="27"/>
  <c r="L139" i="27"/>
  <c r="K139" i="27"/>
  <c r="J139" i="27"/>
  <c r="I139" i="27"/>
  <c r="M148" i="27"/>
  <c r="L148" i="27"/>
  <c r="K148" i="27"/>
  <c r="J148" i="27"/>
  <c r="I148" i="27"/>
  <c r="M156" i="27"/>
  <c r="L156" i="27"/>
  <c r="K156" i="27"/>
  <c r="J156" i="27"/>
  <c r="I156" i="27"/>
  <c r="I129" i="28"/>
  <c r="M129" i="28"/>
  <c r="K129" i="28"/>
  <c r="J129" i="28"/>
  <c r="L129" i="28"/>
  <c r="M53" i="28"/>
  <c r="L53" i="28"/>
  <c r="K53" i="28"/>
  <c r="J53" i="28"/>
  <c r="I53" i="28"/>
  <c r="M134" i="28"/>
  <c r="K134" i="28"/>
  <c r="J134" i="28"/>
  <c r="I134" i="28"/>
  <c r="L134" i="28"/>
  <c r="O193" i="30"/>
  <c r="N193" i="30"/>
  <c r="O19" i="30"/>
  <c r="N19" i="30"/>
  <c r="O79" i="30"/>
  <c r="N79" i="30"/>
  <c r="O84" i="30"/>
  <c r="N84" i="30"/>
  <c r="O38" i="30"/>
  <c r="N38" i="30"/>
  <c r="O57" i="30"/>
  <c r="N57" i="30"/>
  <c r="O11" i="30"/>
  <c r="N11" i="30"/>
  <c r="O76" i="30"/>
  <c r="N76" i="30"/>
  <c r="N9" i="30"/>
  <c r="O9" i="30"/>
  <c r="O16" i="30"/>
  <c r="N16" i="30"/>
  <c r="O35" i="30"/>
  <c r="N35" i="30"/>
  <c r="O100" i="30"/>
  <c r="N100" i="30"/>
  <c r="O13" i="30"/>
  <c r="N13" i="30"/>
  <c r="O32" i="30"/>
  <c r="N32" i="30"/>
  <c r="O40" i="30"/>
  <c r="N40" i="30"/>
  <c r="O97" i="30"/>
  <c r="N97" i="30"/>
  <c r="O237" i="30"/>
  <c r="N237" i="30"/>
  <c r="O10" i="30"/>
  <c r="N10" i="30"/>
  <c r="O18" i="30"/>
  <c r="N18" i="30"/>
  <c r="O37" i="30"/>
  <c r="N37" i="30"/>
  <c r="O15" i="30"/>
  <c r="N15" i="30"/>
  <c r="O34" i="30"/>
  <c r="N34" i="30"/>
  <c r="O42" i="30"/>
  <c r="N42" i="30"/>
  <c r="O99" i="30"/>
  <c r="N99" i="30"/>
  <c r="O12" i="30"/>
  <c r="N12" i="30"/>
  <c r="O20" i="30"/>
  <c r="N20" i="30"/>
  <c r="O31" i="30"/>
  <c r="N31" i="30"/>
  <c r="O39" i="30"/>
  <c r="N39" i="30"/>
  <c r="N258" i="30"/>
  <c r="O258" i="30"/>
  <c r="N17" i="30"/>
  <c r="O17" i="30"/>
  <c r="N36" i="30"/>
  <c r="O36" i="30"/>
  <c r="N55" i="30"/>
  <c r="O55" i="30"/>
  <c r="N63" i="30"/>
  <c r="O63" i="30"/>
  <c r="O105" i="30"/>
  <c r="N105" i="30"/>
  <c r="O14" i="30"/>
  <c r="N14" i="30"/>
  <c r="O33" i="30"/>
  <c r="N33" i="30"/>
  <c r="O41" i="30"/>
  <c r="N41" i="30"/>
  <c r="O98" i="30"/>
  <c r="N98" i="30"/>
  <c r="L100" i="30"/>
  <c r="H101" i="30"/>
  <c r="J260" i="30"/>
  <c r="O274" i="30"/>
  <c r="N274" i="30"/>
  <c r="F102" i="30"/>
  <c r="O102" i="30"/>
  <c r="N102" i="30"/>
  <c r="L104" i="30"/>
  <c r="J106" i="30"/>
  <c r="H108" i="30"/>
  <c r="F275" i="30"/>
  <c r="L277" i="30"/>
  <c r="O16" i="31"/>
  <c r="N16" i="31"/>
  <c r="J103" i="30"/>
  <c r="H105" i="30"/>
  <c r="F107" i="30"/>
  <c r="O107" i="30"/>
  <c r="N107" i="30"/>
  <c r="L109" i="30"/>
  <c r="H280" i="30"/>
  <c r="O282" i="30"/>
  <c r="N282" i="30"/>
  <c r="J12" i="31"/>
  <c r="F34" i="31"/>
  <c r="H102" i="30"/>
  <c r="F104" i="30"/>
  <c r="O104" i="30"/>
  <c r="N104" i="30"/>
  <c r="L106" i="30"/>
  <c r="J108" i="30"/>
  <c r="L273" i="30"/>
  <c r="O275" i="30"/>
  <c r="N275" i="30"/>
  <c r="F283" i="30"/>
  <c r="L285" i="30"/>
  <c r="J59" i="31"/>
  <c r="O35" i="31"/>
  <c r="N35" i="31"/>
  <c r="O101" i="30"/>
  <c r="N101" i="30"/>
  <c r="L103" i="30"/>
  <c r="J105" i="30"/>
  <c r="H107" i="30"/>
  <c r="F109" i="30"/>
  <c r="O284" i="30"/>
  <c r="N284" i="30"/>
  <c r="J278" i="30"/>
  <c r="O18" i="31"/>
  <c r="N18" i="31"/>
  <c r="J37" i="31"/>
  <c r="O15" i="33"/>
  <c r="N15" i="33"/>
  <c r="J102" i="30"/>
  <c r="H104" i="30"/>
  <c r="F106" i="30"/>
  <c r="O106" i="30"/>
  <c r="N106" i="30"/>
  <c r="L108" i="30"/>
  <c r="H281" i="30"/>
  <c r="O283" i="30"/>
  <c r="N283" i="30"/>
  <c r="H14" i="31"/>
  <c r="N103" i="30"/>
  <c r="O103" i="30"/>
  <c r="L105" i="30"/>
  <c r="J107" i="30"/>
  <c r="H109" i="30"/>
  <c r="F274" i="30"/>
  <c r="L276" i="30"/>
  <c r="O37" i="33"/>
  <c r="N37" i="33"/>
  <c r="L102" i="30"/>
  <c r="J104" i="30"/>
  <c r="H106" i="30"/>
  <c r="F108" i="30"/>
  <c r="O108" i="30"/>
  <c r="N108" i="30"/>
  <c r="J279" i="30"/>
  <c r="L10" i="31"/>
  <c r="J10" i="31"/>
  <c r="H12" i="31"/>
  <c r="F14" i="31"/>
  <c r="N14" i="31"/>
  <c r="O14" i="31"/>
  <c r="L16" i="31"/>
  <c r="O41" i="33"/>
  <c r="N41" i="33"/>
  <c r="J274" i="30"/>
  <c r="H276" i="30"/>
  <c r="F278" i="30"/>
  <c r="O278" i="30"/>
  <c r="N278" i="30"/>
  <c r="H9" i="31"/>
  <c r="F11" i="31"/>
  <c r="O11" i="31"/>
  <c r="N11" i="31"/>
  <c r="L13" i="31"/>
  <c r="J15" i="31"/>
  <c r="H17" i="31"/>
  <c r="L18" i="31"/>
  <c r="H32" i="31"/>
  <c r="L35" i="31"/>
  <c r="L43" i="31"/>
  <c r="O31" i="33"/>
  <c r="N31" i="33"/>
  <c r="O125" i="37"/>
  <c r="N125" i="37"/>
  <c r="M125" i="37"/>
  <c r="L125" i="37"/>
  <c r="K125" i="37"/>
  <c r="I7" i="38"/>
  <c r="J7" i="38"/>
  <c r="H7" i="38"/>
  <c r="L274" i="30"/>
  <c r="J276" i="30"/>
  <c r="H278" i="30"/>
  <c r="F280" i="30"/>
  <c r="N280" i="30"/>
  <c r="O280" i="30"/>
  <c r="J9" i="31"/>
  <c r="H11" i="31"/>
  <c r="F13" i="31"/>
  <c r="O13" i="31"/>
  <c r="N13" i="31"/>
  <c r="L15" i="31"/>
  <c r="J17" i="31"/>
  <c r="H21" i="31"/>
  <c r="H64" i="31"/>
  <c r="L37" i="31"/>
  <c r="H39" i="31"/>
  <c r="L65" i="31"/>
  <c r="F10" i="31"/>
  <c r="O10" i="31"/>
  <c r="N10" i="31"/>
  <c r="L12" i="31"/>
  <c r="J14" i="31"/>
  <c r="H16" i="31"/>
  <c r="F18" i="31"/>
  <c r="H20" i="31"/>
  <c r="H31" i="31"/>
  <c r="H61" i="31"/>
  <c r="O42" i="33"/>
  <c r="N42" i="33"/>
  <c r="O33" i="33"/>
  <c r="N33" i="33"/>
  <c r="O57" i="33"/>
  <c r="N57" i="33"/>
  <c r="L9" i="31"/>
  <c r="J11" i="31"/>
  <c r="H13" i="31"/>
  <c r="F15" i="31"/>
  <c r="O15" i="31"/>
  <c r="N15" i="31"/>
  <c r="L17" i="31"/>
  <c r="J20" i="31"/>
  <c r="L60" i="31"/>
  <c r="J31" i="31"/>
  <c r="O39" i="33"/>
  <c r="N39" i="33"/>
  <c r="J275" i="30"/>
  <c r="H277" i="30"/>
  <c r="F279" i="30"/>
  <c r="N279" i="30"/>
  <c r="O279" i="30"/>
  <c r="H10" i="31"/>
  <c r="F12" i="31"/>
  <c r="N12" i="31"/>
  <c r="O12" i="31"/>
  <c r="L14" i="31"/>
  <c r="J16" i="31"/>
  <c r="H18" i="31"/>
  <c r="L20" i="31"/>
  <c r="H33" i="31"/>
  <c r="L36" i="31"/>
  <c r="H40" i="31"/>
  <c r="L57" i="31"/>
  <c r="H274" i="30"/>
  <c r="F276" i="30"/>
  <c r="O276" i="30"/>
  <c r="N276" i="30"/>
  <c r="L278" i="30"/>
  <c r="F9" i="31"/>
  <c r="O9" i="31"/>
  <c r="N9" i="31"/>
  <c r="L11" i="31"/>
  <c r="J13" i="31"/>
  <c r="H15" i="31"/>
  <c r="F17" i="31"/>
  <c r="O17" i="31"/>
  <c r="N17" i="31"/>
  <c r="J18" i="31"/>
  <c r="J19" i="31"/>
  <c r="O35" i="33"/>
  <c r="N35" i="33"/>
  <c r="O18" i="35"/>
  <c r="P18" i="35"/>
  <c r="F19" i="31"/>
  <c r="O19" i="31"/>
  <c r="N19" i="31"/>
  <c r="L21" i="31"/>
  <c r="AQ15" i="35"/>
  <c r="AR15" i="35"/>
  <c r="AP15" i="35"/>
  <c r="AO15" i="35"/>
  <c r="AN15" i="35"/>
  <c r="I9" i="35"/>
  <c r="H9" i="35"/>
  <c r="I13" i="35"/>
  <c r="H13" i="35"/>
  <c r="H41" i="31"/>
  <c r="H19" i="31"/>
  <c r="F21" i="31"/>
  <c r="AF18" i="35"/>
  <c r="AE18" i="35"/>
  <c r="I11" i="35"/>
  <c r="H11" i="35"/>
  <c r="I15" i="35"/>
  <c r="H15" i="35"/>
  <c r="AO35" i="35"/>
  <c r="AN35" i="35"/>
  <c r="F20" i="31"/>
  <c r="N20" i="31"/>
  <c r="O20" i="31"/>
  <c r="Y16" i="35"/>
  <c r="X16" i="35"/>
  <c r="AO32" i="35"/>
  <c r="AN32" i="35"/>
  <c r="L19" i="31"/>
  <c r="J21" i="31"/>
  <c r="I10" i="35"/>
  <c r="H10" i="35"/>
  <c r="I14" i="35"/>
  <c r="H14" i="35"/>
  <c r="I30" i="35"/>
  <c r="H30" i="35"/>
  <c r="I36" i="35"/>
  <c r="H36" i="35"/>
  <c r="F9" i="40"/>
  <c r="Y30" i="35"/>
  <c r="X30" i="35"/>
  <c r="Y38" i="35"/>
  <c r="X38" i="35"/>
  <c r="F10" i="38"/>
  <c r="I134" i="38"/>
  <c r="H134" i="38"/>
  <c r="G134" i="38"/>
  <c r="J8" i="39"/>
  <c r="I8" i="39"/>
  <c r="M8" i="39"/>
  <c r="H8" i="39"/>
  <c r="L9" i="39"/>
  <c r="N9" i="39"/>
  <c r="I33" i="35"/>
  <c r="H33" i="35"/>
  <c r="I34" i="35"/>
  <c r="H34" i="35"/>
  <c r="Y31" i="35"/>
  <c r="X31" i="35"/>
  <c r="M11" i="38"/>
  <c r="L11" i="38"/>
  <c r="N11" i="38"/>
  <c r="T12" i="39"/>
  <c r="S12" i="39"/>
  <c r="R12" i="39"/>
  <c r="Q12" i="39"/>
  <c r="P12" i="39"/>
  <c r="Y33" i="35"/>
  <c r="X33" i="35"/>
  <c r="Y35" i="35"/>
  <c r="X35" i="35"/>
  <c r="I136" i="38"/>
  <c r="H136" i="38"/>
  <c r="G136" i="38"/>
  <c r="J7" i="40"/>
  <c r="H7" i="40"/>
  <c r="I7" i="40"/>
  <c r="R6" i="37"/>
  <c r="Q6" i="37"/>
  <c r="P6" i="37"/>
  <c r="O6" i="37"/>
  <c r="I7" i="37"/>
  <c r="H7" i="37"/>
  <c r="G7" i="37"/>
  <c r="T7" i="37"/>
  <c r="S7" i="37"/>
  <c r="R7" i="37"/>
  <c r="Q7" i="37"/>
  <c r="P7" i="37"/>
  <c r="O7" i="37"/>
  <c r="J11" i="37"/>
  <c r="M9" i="37"/>
  <c r="L9" i="37"/>
  <c r="K9" i="37"/>
  <c r="N9" i="38"/>
  <c r="L9" i="38"/>
  <c r="H7" i="39"/>
  <c r="J7" i="39"/>
  <c r="I7" i="39"/>
  <c r="O135" i="39"/>
  <c r="N135" i="39"/>
  <c r="M135" i="39"/>
  <c r="L135" i="39"/>
  <c r="K135" i="39"/>
  <c r="N11" i="40"/>
  <c r="M11" i="40"/>
  <c r="L11" i="40"/>
  <c r="O134" i="40"/>
  <c r="N134" i="40"/>
  <c r="M134" i="40"/>
  <c r="K134" i="40"/>
  <c r="L134" i="40"/>
  <c r="Y32" i="35"/>
  <c r="X32" i="35"/>
  <c r="C11" i="37"/>
  <c r="F8" i="38"/>
  <c r="Q11" i="38"/>
  <c r="T11" i="38"/>
  <c r="S11" i="38"/>
  <c r="R11" i="38"/>
  <c r="P11" i="38"/>
  <c r="O138" i="39"/>
  <c r="N138" i="39"/>
  <c r="M138" i="39"/>
  <c r="L138" i="39"/>
  <c r="K138" i="39"/>
  <c r="N9" i="40"/>
  <c r="L9" i="40"/>
  <c r="F15" i="41"/>
  <c r="I137" i="41"/>
  <c r="H137" i="41"/>
  <c r="K137" i="41" s="1"/>
  <c r="G137" i="41"/>
  <c r="P15" i="42"/>
  <c r="T15" i="42"/>
  <c r="R15" i="42"/>
  <c r="S15" i="42"/>
  <c r="Q15" i="42"/>
  <c r="H6" i="37"/>
  <c r="G6" i="37"/>
  <c r="I8" i="37"/>
  <c r="H8" i="37"/>
  <c r="G8" i="37"/>
  <c r="R8" i="37"/>
  <c r="Q8" i="37"/>
  <c r="P8" i="37"/>
  <c r="O8" i="37"/>
  <c r="T8" i="37"/>
  <c r="S8" i="37"/>
  <c r="D11" i="37"/>
  <c r="M10" i="37"/>
  <c r="L10" i="37"/>
  <c r="K10" i="37"/>
  <c r="T8" i="39"/>
  <c r="S8" i="39"/>
  <c r="R8" i="39"/>
  <c r="Q8" i="39"/>
  <c r="P8" i="39"/>
  <c r="J14" i="41"/>
  <c r="I14" i="41"/>
  <c r="H14" i="41"/>
  <c r="G16" i="43"/>
  <c r="J6" i="43"/>
  <c r="I6" i="43"/>
  <c r="H6" i="43"/>
  <c r="E11" i="37"/>
  <c r="F6" i="38"/>
  <c r="Q9" i="38"/>
  <c r="P9" i="38"/>
  <c r="T9" i="38"/>
  <c r="S9" i="38"/>
  <c r="R9" i="38"/>
  <c r="O135" i="38"/>
  <c r="N135" i="38"/>
  <c r="M135" i="38"/>
  <c r="L135" i="38"/>
  <c r="K135" i="38"/>
  <c r="G137" i="38"/>
  <c r="I137" i="38"/>
  <c r="H137" i="38"/>
  <c r="P7" i="39"/>
  <c r="AA19" i="39"/>
  <c r="T7" i="39"/>
  <c r="S7" i="39"/>
  <c r="R7" i="39"/>
  <c r="Q7" i="39"/>
  <c r="I134" i="39"/>
  <c r="H134" i="39"/>
  <c r="G134" i="39"/>
  <c r="N6" i="40"/>
  <c r="M6" i="40"/>
  <c r="L6" i="40"/>
  <c r="M8" i="40"/>
  <c r="J8" i="40"/>
  <c r="I8" i="40"/>
  <c r="H8" i="40"/>
  <c r="F12" i="40"/>
  <c r="O144" i="41"/>
  <c r="N144" i="41"/>
  <c r="M144" i="41"/>
  <c r="L144" i="41"/>
  <c r="L7" i="37"/>
  <c r="K7" i="37"/>
  <c r="M7" i="37"/>
  <c r="H9" i="37"/>
  <c r="G9" i="37"/>
  <c r="F11" i="37"/>
  <c r="I9" i="37"/>
  <c r="P9" i="37"/>
  <c r="O9" i="37"/>
  <c r="T9" i="37"/>
  <c r="S9" i="37"/>
  <c r="N11" i="37"/>
  <c r="R9" i="37"/>
  <c r="Q9" i="37"/>
  <c r="E129" i="37"/>
  <c r="Q7" i="38"/>
  <c r="AA19" i="38"/>
  <c r="T7" i="38"/>
  <c r="R7" i="38"/>
  <c r="P7" i="38"/>
  <c r="S7" i="38"/>
  <c r="I11" i="38"/>
  <c r="J11" i="38"/>
  <c r="H11" i="38"/>
  <c r="T7" i="40"/>
  <c r="AA19" i="40" s="1"/>
  <c r="S7" i="40"/>
  <c r="R7" i="40"/>
  <c r="Q7" i="40"/>
  <c r="P7" i="40"/>
  <c r="N15" i="41"/>
  <c r="M15" i="41"/>
  <c r="L15" i="41"/>
  <c r="F9" i="42"/>
  <c r="K6" i="37"/>
  <c r="L6" i="37"/>
  <c r="J12" i="39"/>
  <c r="I12" i="39"/>
  <c r="H12" i="39"/>
  <c r="T8" i="40"/>
  <c r="S8" i="40"/>
  <c r="R8" i="40"/>
  <c r="Q8" i="40"/>
  <c r="P8" i="40"/>
  <c r="N10" i="40"/>
  <c r="M10" i="40"/>
  <c r="L10" i="40"/>
  <c r="M8" i="37"/>
  <c r="L8" i="37"/>
  <c r="K8" i="37"/>
  <c r="I10" i="37"/>
  <c r="H10" i="37"/>
  <c r="G10" i="37"/>
  <c r="T10" i="37"/>
  <c r="S10" i="37"/>
  <c r="R10" i="37"/>
  <c r="Q10" i="37"/>
  <c r="P10" i="37"/>
  <c r="O10" i="37"/>
  <c r="O137" i="38"/>
  <c r="M137" i="38"/>
  <c r="L137" i="38"/>
  <c r="K137" i="38"/>
  <c r="N137" i="38"/>
  <c r="N11" i="39"/>
  <c r="M11" i="39"/>
  <c r="L11" i="39"/>
  <c r="I136" i="39"/>
  <c r="H136" i="39"/>
  <c r="G136" i="39"/>
  <c r="H12" i="40"/>
  <c r="J12" i="40"/>
  <c r="I12" i="40"/>
  <c r="N8" i="41"/>
  <c r="M8" i="41"/>
  <c r="L8" i="41"/>
  <c r="I142" i="41"/>
  <c r="H142" i="41"/>
  <c r="G142" i="41"/>
  <c r="C16" i="42"/>
  <c r="F11" i="38"/>
  <c r="M12" i="38"/>
  <c r="L12" i="38"/>
  <c r="N12" i="38"/>
  <c r="H138" i="38"/>
  <c r="G138" i="38"/>
  <c r="I138" i="38"/>
  <c r="N137" i="39"/>
  <c r="M137" i="39"/>
  <c r="L137" i="39"/>
  <c r="K137" i="39"/>
  <c r="O137" i="39"/>
  <c r="I136" i="40"/>
  <c r="H136" i="40"/>
  <c r="G136" i="40"/>
  <c r="O137" i="40"/>
  <c r="N137" i="40"/>
  <c r="M137" i="40"/>
  <c r="L137" i="40"/>
  <c r="K137" i="40"/>
  <c r="I145" i="41"/>
  <c r="H145" i="41"/>
  <c r="G145" i="41"/>
  <c r="T12" i="42"/>
  <c r="R12" i="42"/>
  <c r="P12" i="42"/>
  <c r="S12" i="42"/>
  <c r="Q12" i="42"/>
  <c r="I135" i="38"/>
  <c r="G135" i="38"/>
  <c r="H135" i="38"/>
  <c r="J6" i="39"/>
  <c r="H6" i="39"/>
  <c r="I6" i="39"/>
  <c r="R6" i="39"/>
  <c r="P6" i="39"/>
  <c r="S6" i="39"/>
  <c r="Q6" i="39"/>
  <c r="T6" i="39"/>
  <c r="J10" i="39"/>
  <c r="I10" i="39"/>
  <c r="H10" i="39"/>
  <c r="AA20" i="39"/>
  <c r="R10" i="39"/>
  <c r="Q10" i="39"/>
  <c r="P10" i="39"/>
  <c r="T10" i="39"/>
  <c r="S10" i="39"/>
  <c r="F11" i="39"/>
  <c r="N12" i="39"/>
  <c r="M12" i="39"/>
  <c r="L12" i="39"/>
  <c r="M134" i="39"/>
  <c r="L134" i="39"/>
  <c r="K134" i="39"/>
  <c r="O134" i="39"/>
  <c r="N134" i="39"/>
  <c r="I138" i="39"/>
  <c r="H138" i="39"/>
  <c r="G138" i="39"/>
  <c r="F11" i="40"/>
  <c r="R11" i="40"/>
  <c r="P11" i="40"/>
  <c r="T11" i="40"/>
  <c r="S11" i="40"/>
  <c r="Q11" i="40"/>
  <c r="F7" i="41"/>
  <c r="N12" i="41"/>
  <c r="M12" i="41"/>
  <c r="L12" i="41"/>
  <c r="G143" i="41"/>
  <c r="I143" i="41"/>
  <c r="H143" i="41"/>
  <c r="K143" i="41" s="1"/>
  <c r="K16" i="42"/>
  <c r="N6" i="42"/>
  <c r="M6" i="42"/>
  <c r="L6" i="42"/>
  <c r="J8" i="42"/>
  <c r="I8" i="42"/>
  <c r="H8" i="42"/>
  <c r="F12" i="38"/>
  <c r="L136" i="38"/>
  <c r="O136" i="38"/>
  <c r="N136" i="38"/>
  <c r="M136" i="38"/>
  <c r="K136" i="38"/>
  <c r="H135" i="39"/>
  <c r="G135" i="39"/>
  <c r="I135" i="39"/>
  <c r="I6" i="40"/>
  <c r="H6" i="40"/>
  <c r="J6" i="40"/>
  <c r="Q6" i="40"/>
  <c r="P6" i="40"/>
  <c r="T6" i="40"/>
  <c r="S6" i="40"/>
  <c r="R6" i="40"/>
  <c r="N12" i="40"/>
  <c r="L12" i="40"/>
  <c r="M12" i="40"/>
  <c r="F14" i="41"/>
  <c r="E16" i="41"/>
  <c r="F16" i="41" s="1"/>
  <c r="F6" i="41"/>
  <c r="C146" i="41"/>
  <c r="L10" i="42"/>
  <c r="N10" i="42"/>
  <c r="M10" i="42"/>
  <c r="D146" i="43"/>
  <c r="H11" i="39"/>
  <c r="J11" i="39"/>
  <c r="I11" i="39"/>
  <c r="P11" i="39"/>
  <c r="T11" i="39"/>
  <c r="S11" i="39"/>
  <c r="R11" i="39"/>
  <c r="Q11" i="39"/>
  <c r="F12" i="39"/>
  <c r="K136" i="39"/>
  <c r="O136" i="39"/>
  <c r="N136" i="39"/>
  <c r="M136" i="39"/>
  <c r="L136" i="39"/>
  <c r="J11" i="40"/>
  <c r="H11" i="40"/>
  <c r="I11" i="40"/>
  <c r="M136" i="40"/>
  <c r="L136" i="40"/>
  <c r="K136" i="40"/>
  <c r="N136" i="40"/>
  <c r="O136" i="40"/>
  <c r="F11" i="41"/>
  <c r="T14" i="41"/>
  <c r="S14" i="41"/>
  <c r="R14" i="41"/>
  <c r="Q14" i="41"/>
  <c r="P14" i="41"/>
  <c r="D146" i="41"/>
  <c r="O138" i="41"/>
  <c r="N138" i="41"/>
  <c r="M138" i="41"/>
  <c r="L138" i="41"/>
  <c r="T8" i="42"/>
  <c r="S8" i="42"/>
  <c r="R8" i="42"/>
  <c r="Q8" i="42"/>
  <c r="P8" i="42"/>
  <c r="T13" i="42"/>
  <c r="R13" i="42"/>
  <c r="P13" i="42"/>
  <c r="S13" i="42"/>
  <c r="Q13" i="42"/>
  <c r="O142" i="42"/>
  <c r="N142" i="42"/>
  <c r="M142" i="42"/>
  <c r="L142" i="42"/>
  <c r="J12" i="38"/>
  <c r="H12" i="38"/>
  <c r="I12" i="38"/>
  <c r="T12" i="38"/>
  <c r="S12" i="38"/>
  <c r="R12" i="38"/>
  <c r="Q12" i="38"/>
  <c r="P12" i="38"/>
  <c r="O138" i="38"/>
  <c r="N138" i="38"/>
  <c r="M138" i="38"/>
  <c r="L138" i="38"/>
  <c r="K138" i="38"/>
  <c r="I137" i="39"/>
  <c r="H137" i="39"/>
  <c r="G137" i="39"/>
  <c r="I138" i="40"/>
  <c r="H138" i="40"/>
  <c r="G138" i="40"/>
  <c r="O141" i="41"/>
  <c r="N141" i="41"/>
  <c r="M141" i="41"/>
  <c r="L141" i="41"/>
  <c r="F11" i="42"/>
  <c r="N14" i="42"/>
  <c r="L14" i="42"/>
  <c r="M14" i="42"/>
  <c r="I135" i="40"/>
  <c r="H135" i="40"/>
  <c r="G135" i="40"/>
  <c r="D16" i="42"/>
  <c r="F10" i="42"/>
  <c r="H11" i="42"/>
  <c r="J11" i="42"/>
  <c r="I11" i="42"/>
  <c r="I141" i="42"/>
  <c r="H141" i="42"/>
  <c r="G141" i="42"/>
  <c r="I138" i="42"/>
  <c r="H138" i="42"/>
  <c r="G138" i="42"/>
  <c r="T6" i="43"/>
  <c r="O16" i="43"/>
  <c r="S6" i="43"/>
  <c r="R6" i="43"/>
  <c r="Q6" i="43"/>
  <c r="P6" i="43"/>
  <c r="J10" i="43"/>
  <c r="I10" i="43"/>
  <c r="H10" i="43"/>
  <c r="I142" i="43"/>
  <c r="H142" i="43"/>
  <c r="G142" i="43"/>
  <c r="F8" i="41"/>
  <c r="I136" i="41"/>
  <c r="F146" i="41"/>
  <c r="H136" i="41"/>
  <c r="K136" i="41" s="1"/>
  <c r="G136" i="41"/>
  <c r="N140" i="41"/>
  <c r="M140" i="41"/>
  <c r="L140" i="41"/>
  <c r="O140" i="41"/>
  <c r="F6" i="42"/>
  <c r="E16" i="42"/>
  <c r="F16" i="42" s="1"/>
  <c r="N7" i="42"/>
  <c r="M7" i="42"/>
  <c r="L7" i="42"/>
  <c r="J9" i="42"/>
  <c r="I9" i="42"/>
  <c r="H9" i="42"/>
  <c r="S9" i="42"/>
  <c r="R9" i="42"/>
  <c r="Q9" i="42"/>
  <c r="P9" i="42"/>
  <c r="T9" i="42"/>
  <c r="R10" i="42"/>
  <c r="T10" i="42"/>
  <c r="S10" i="42"/>
  <c r="Q10" i="42"/>
  <c r="P10" i="42"/>
  <c r="F12" i="42"/>
  <c r="F7" i="43"/>
  <c r="T10" i="43"/>
  <c r="S10" i="43"/>
  <c r="R10" i="43"/>
  <c r="Q10" i="43"/>
  <c r="P10" i="43"/>
  <c r="J14" i="43"/>
  <c r="I14" i="43"/>
  <c r="H14" i="43"/>
  <c r="H137" i="40"/>
  <c r="G137" i="40"/>
  <c r="I137" i="40"/>
  <c r="J10" i="42"/>
  <c r="I10" i="42"/>
  <c r="H10" i="42"/>
  <c r="L11" i="42"/>
  <c r="N11" i="42"/>
  <c r="M11" i="42"/>
  <c r="J12" i="42"/>
  <c r="H12" i="42"/>
  <c r="I12" i="42"/>
  <c r="F13" i="42"/>
  <c r="O145" i="42"/>
  <c r="N145" i="42"/>
  <c r="M145" i="42"/>
  <c r="L145" i="42"/>
  <c r="F11" i="43"/>
  <c r="T14" i="43"/>
  <c r="S14" i="43"/>
  <c r="R14" i="43"/>
  <c r="Q14" i="43"/>
  <c r="P14" i="43"/>
  <c r="O138" i="43"/>
  <c r="N138" i="43"/>
  <c r="M138" i="43"/>
  <c r="L138" i="43"/>
  <c r="P12" i="40"/>
  <c r="T12" i="40"/>
  <c r="Q12" i="40"/>
  <c r="S12" i="40"/>
  <c r="R12" i="40"/>
  <c r="K138" i="40"/>
  <c r="O138" i="40"/>
  <c r="N138" i="40"/>
  <c r="M138" i="40"/>
  <c r="L138" i="40"/>
  <c r="I6" i="42"/>
  <c r="H6" i="42"/>
  <c r="G16" i="42"/>
  <c r="J6" i="42"/>
  <c r="Q6" i="42"/>
  <c r="O16" i="42"/>
  <c r="P6" i="42"/>
  <c r="T6" i="42"/>
  <c r="S6" i="42"/>
  <c r="R6" i="42"/>
  <c r="F7" i="42"/>
  <c r="M8" i="42"/>
  <c r="L8" i="42"/>
  <c r="N8" i="42"/>
  <c r="J13" i="42"/>
  <c r="H13" i="42"/>
  <c r="I13" i="42"/>
  <c r="F14" i="42"/>
  <c r="H15" i="42"/>
  <c r="J15" i="42"/>
  <c r="I15" i="42"/>
  <c r="F15" i="43"/>
  <c r="I145" i="43"/>
  <c r="H145" i="43"/>
  <c r="G145" i="43"/>
  <c r="N135" i="40"/>
  <c r="K135" i="40"/>
  <c r="O135" i="40"/>
  <c r="M135" i="40"/>
  <c r="L135" i="40"/>
  <c r="N12" i="42"/>
  <c r="L12" i="42"/>
  <c r="M12" i="42"/>
  <c r="J14" i="42"/>
  <c r="H14" i="42"/>
  <c r="I14" i="42"/>
  <c r="N8" i="43"/>
  <c r="M8" i="43"/>
  <c r="L8" i="43"/>
  <c r="N7" i="41"/>
  <c r="M7" i="41"/>
  <c r="L7" i="41"/>
  <c r="F10" i="41"/>
  <c r="O136" i="41"/>
  <c r="N136" i="41"/>
  <c r="M136" i="41"/>
  <c r="J146" i="41"/>
  <c r="L136" i="41"/>
  <c r="I140" i="41"/>
  <c r="H140" i="41"/>
  <c r="K140" i="41" s="1"/>
  <c r="G140" i="41"/>
  <c r="J7" i="42"/>
  <c r="H7" i="42"/>
  <c r="I7" i="42"/>
  <c r="T7" i="42"/>
  <c r="S7" i="42"/>
  <c r="R7" i="42"/>
  <c r="Q7" i="42"/>
  <c r="P7" i="42"/>
  <c r="F8" i="42"/>
  <c r="N9" i="42"/>
  <c r="M9" i="42"/>
  <c r="L9" i="42"/>
  <c r="P11" i="42"/>
  <c r="T11" i="42"/>
  <c r="R11" i="42"/>
  <c r="S11" i="42"/>
  <c r="Q11" i="42"/>
  <c r="L13" i="42"/>
  <c r="N13" i="42"/>
  <c r="M13" i="42"/>
  <c r="N15" i="42"/>
  <c r="M15" i="42"/>
  <c r="L15" i="42"/>
  <c r="N12" i="43"/>
  <c r="M12" i="43"/>
  <c r="L12" i="43"/>
  <c r="O141" i="43"/>
  <c r="N141" i="43"/>
  <c r="M141" i="43"/>
  <c r="L141" i="43"/>
  <c r="E146" i="43"/>
  <c r="D9" i="44"/>
  <c r="D13" i="44"/>
  <c r="D17" i="44"/>
  <c r="D21" i="44"/>
  <c r="D10" i="45"/>
  <c r="D14" i="45"/>
  <c r="D18" i="45"/>
  <c r="D11" i="46"/>
  <c r="D15" i="46"/>
  <c r="D19" i="46"/>
  <c r="O136" i="42"/>
  <c r="N136" i="42"/>
  <c r="M136" i="42"/>
  <c r="J146" i="42"/>
  <c r="L136" i="42"/>
  <c r="I140" i="42"/>
  <c r="H140" i="42"/>
  <c r="K140" i="42" s="1"/>
  <c r="G140" i="42"/>
  <c r="J7" i="43"/>
  <c r="I7" i="43"/>
  <c r="H7" i="43"/>
  <c r="T7" i="43"/>
  <c r="S7" i="43"/>
  <c r="R7" i="43"/>
  <c r="Q7" i="43"/>
  <c r="P7" i="43"/>
  <c r="F8" i="43"/>
  <c r="N9" i="43"/>
  <c r="M9" i="43"/>
  <c r="L9" i="43"/>
  <c r="J11" i="43"/>
  <c r="I11" i="43"/>
  <c r="H11" i="43"/>
  <c r="T11" i="43"/>
  <c r="S11" i="43"/>
  <c r="R11" i="43"/>
  <c r="Q11" i="43"/>
  <c r="P11" i="43"/>
  <c r="F12" i="43"/>
  <c r="N13" i="43"/>
  <c r="M13" i="43"/>
  <c r="L13" i="43"/>
  <c r="J15" i="43"/>
  <c r="I15" i="43"/>
  <c r="H15" i="43"/>
  <c r="T15" i="43"/>
  <c r="S15" i="43"/>
  <c r="R15" i="43"/>
  <c r="Q15" i="43"/>
  <c r="P15" i="43"/>
  <c r="D10" i="44"/>
  <c r="D14" i="44"/>
  <c r="D18" i="44"/>
  <c r="D11" i="45"/>
  <c r="D15" i="45"/>
  <c r="D19" i="45"/>
  <c r="D8" i="46"/>
  <c r="D12" i="46"/>
  <c r="D16" i="46"/>
  <c r="D20" i="46"/>
  <c r="R14" i="42"/>
  <c r="P14" i="42"/>
  <c r="T14" i="42"/>
  <c r="S14" i="42"/>
  <c r="Q14" i="42"/>
  <c r="F15" i="42"/>
  <c r="C16" i="43"/>
  <c r="N6" i="43"/>
  <c r="M6" i="43"/>
  <c r="L6" i="43"/>
  <c r="K16" i="43"/>
  <c r="J8" i="43"/>
  <c r="I8" i="43"/>
  <c r="H8" i="43"/>
  <c r="R8" i="43"/>
  <c r="Q8" i="43"/>
  <c r="P8" i="43"/>
  <c r="T8" i="43"/>
  <c r="S8" i="43"/>
  <c r="F9" i="43"/>
  <c r="N10" i="43"/>
  <c r="M10" i="43"/>
  <c r="L10" i="43"/>
  <c r="J12" i="43"/>
  <c r="I12" i="43"/>
  <c r="H12" i="43"/>
  <c r="R12" i="43"/>
  <c r="Q12" i="43"/>
  <c r="P12" i="43"/>
  <c r="T12" i="43"/>
  <c r="S12" i="43"/>
  <c r="F13" i="43"/>
  <c r="N14" i="43"/>
  <c r="M14" i="43"/>
  <c r="L14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G136" i="42"/>
  <c r="I136" i="42"/>
  <c r="F146" i="42"/>
  <c r="H136" i="42"/>
  <c r="K136" i="42" s="1"/>
  <c r="O140" i="42"/>
  <c r="N140" i="42"/>
  <c r="M140" i="42"/>
  <c r="L140" i="42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R13" i="43"/>
  <c r="Q13" i="43"/>
  <c r="F14" i="43"/>
  <c r="L15" i="43"/>
  <c r="N15" i="43"/>
  <c r="M15" i="43"/>
  <c r="C146" i="43"/>
  <c r="D8" i="44"/>
  <c r="D12" i="44"/>
  <c r="D16" i="44"/>
  <c r="D20" i="44"/>
  <c r="D9" i="45"/>
  <c r="D13" i="45"/>
  <c r="D17" i="45"/>
  <c r="D21" i="45"/>
  <c r="D10" i="46"/>
  <c r="D14" i="46"/>
  <c r="D18" i="46"/>
  <c r="G17" i="2"/>
  <c r="E18" i="2"/>
  <c r="N31" i="2"/>
  <c r="J6" i="2"/>
  <c r="G18" i="2"/>
  <c r="X5" i="12"/>
  <c r="W5" i="12"/>
  <c r="V5" i="12"/>
  <c r="U5" i="12"/>
  <c r="L152" i="3"/>
  <c r="L6" i="2"/>
  <c r="J31" i="2"/>
  <c r="M6" i="2"/>
  <c r="K31" i="2"/>
  <c r="L79" i="3"/>
  <c r="M152" i="3"/>
  <c r="M31" i="2"/>
  <c r="N6" i="2"/>
  <c r="E17" i="2"/>
  <c r="L31" i="2"/>
  <c r="M56" i="2"/>
  <c r="L56" i="2"/>
  <c r="K56" i="2"/>
  <c r="J56" i="2"/>
  <c r="V6" i="6"/>
  <c r="L6" i="5"/>
  <c r="T6" i="5"/>
  <c r="W6" i="6"/>
  <c r="M6" i="5"/>
  <c r="U6" i="5"/>
  <c r="R20" i="13"/>
  <c r="V6" i="5"/>
  <c r="I6" i="6"/>
  <c r="J6" i="3"/>
  <c r="J79" i="3"/>
  <c r="J152" i="3"/>
  <c r="W6" i="5"/>
  <c r="J6" i="6"/>
  <c r="G48" i="13"/>
  <c r="D53" i="12"/>
  <c r="D57" i="12" s="1"/>
  <c r="D54" i="12"/>
  <c r="D55" i="12"/>
  <c r="I6" i="5"/>
  <c r="L6" i="6"/>
  <c r="T6" i="6"/>
  <c r="G146" i="13"/>
  <c r="G160" i="13"/>
  <c r="G118" i="13"/>
  <c r="G132" i="13"/>
  <c r="G62" i="13"/>
  <c r="G20" i="13"/>
  <c r="G76" i="13"/>
  <c r="G90" i="13"/>
  <c r="G104" i="13"/>
  <c r="I6" i="13"/>
  <c r="G34" i="13"/>
  <c r="M5" i="12"/>
  <c r="G53" i="12"/>
  <c r="C55" i="12"/>
  <c r="E56" i="12"/>
  <c r="W13" i="12"/>
  <c r="W18" i="12"/>
  <c r="W22" i="12"/>
  <c r="W26" i="12"/>
  <c r="W30" i="12"/>
  <c r="W34" i="12"/>
  <c r="W38" i="12"/>
  <c r="W42" i="12"/>
  <c r="W46" i="12"/>
  <c r="W50" i="12"/>
  <c r="W54" i="12"/>
  <c r="AA6" i="13"/>
  <c r="T20" i="13"/>
  <c r="C90" i="13"/>
  <c r="D104" i="13"/>
  <c r="D118" i="13"/>
  <c r="N5" i="12"/>
  <c r="W7" i="12"/>
  <c r="F56" i="12"/>
  <c r="W12" i="12"/>
  <c r="U20" i="13"/>
  <c r="C76" i="13"/>
  <c r="D90" i="13"/>
  <c r="E104" i="13"/>
  <c r="E118" i="13"/>
  <c r="D146" i="13"/>
  <c r="G56" i="12"/>
  <c r="W17" i="12"/>
  <c r="W21" i="12"/>
  <c r="W25" i="12"/>
  <c r="W29" i="12"/>
  <c r="W33" i="12"/>
  <c r="W37" i="12"/>
  <c r="W41" i="12"/>
  <c r="W45" i="12"/>
  <c r="W49" i="12"/>
  <c r="W53" i="12"/>
  <c r="W57" i="12"/>
  <c r="J6" i="13"/>
  <c r="C20" i="13"/>
  <c r="C62" i="13"/>
  <c r="D76" i="13"/>
  <c r="E90" i="13"/>
  <c r="F104" i="13"/>
  <c r="F118" i="13"/>
  <c r="W6" i="12"/>
  <c r="F55" i="12"/>
  <c r="W10" i="12"/>
  <c r="A15" i="12"/>
  <c r="C146" i="13"/>
  <c r="C160" i="13"/>
  <c r="K6" i="13"/>
  <c r="D20" i="13"/>
  <c r="C48" i="13"/>
  <c r="D62" i="13"/>
  <c r="E76" i="13"/>
  <c r="F90" i="13"/>
  <c r="I5" i="12"/>
  <c r="C53" i="12"/>
  <c r="C57" i="12" s="1"/>
  <c r="E54" i="12"/>
  <c r="G55" i="12"/>
  <c r="A14" i="12"/>
  <c r="W16" i="12"/>
  <c r="W20" i="12"/>
  <c r="W24" i="12"/>
  <c r="W28" i="12"/>
  <c r="W32" i="12"/>
  <c r="W36" i="12"/>
  <c r="W40" i="12"/>
  <c r="W44" i="12"/>
  <c r="W48" i="12"/>
  <c r="W52" i="12"/>
  <c r="W56" i="12"/>
  <c r="D132" i="13"/>
  <c r="D160" i="13"/>
  <c r="L6" i="13"/>
  <c r="W6" i="13"/>
  <c r="E20" i="13"/>
  <c r="C34" i="13"/>
  <c r="D48" i="13"/>
  <c r="E62" i="13"/>
  <c r="F76" i="13"/>
  <c r="AA7" i="16"/>
  <c r="Y7" i="16"/>
  <c r="X7" i="16"/>
  <c r="Z7" i="16"/>
  <c r="W7" i="16"/>
  <c r="J5" i="12"/>
  <c r="F54" i="12"/>
  <c r="F57" i="12" s="1"/>
  <c r="W9" i="12"/>
  <c r="A13" i="12"/>
  <c r="E132" i="13"/>
  <c r="E146" i="13"/>
  <c r="M6" i="13"/>
  <c r="X6" i="13"/>
  <c r="F20" i="13"/>
  <c r="Q20" i="13"/>
  <c r="D34" i="13"/>
  <c r="E48" i="13"/>
  <c r="F62" i="13"/>
  <c r="C132" i="13"/>
  <c r="E160" i="13"/>
  <c r="K5" i="12"/>
  <c r="E53" i="12"/>
  <c r="G54" i="12"/>
  <c r="W15" i="12"/>
  <c r="W19" i="12"/>
  <c r="W23" i="12"/>
  <c r="W27" i="12"/>
  <c r="W31" i="12"/>
  <c r="W35" i="12"/>
  <c r="W39" i="12"/>
  <c r="W43" i="12"/>
  <c r="W47" i="12"/>
  <c r="W51" i="12"/>
  <c r="F132" i="13"/>
  <c r="F146" i="13"/>
  <c r="F160" i="13"/>
  <c r="Y6" i="13"/>
  <c r="E34" i="13"/>
  <c r="F48" i="13"/>
  <c r="M7" i="15"/>
  <c r="K7" i="15"/>
  <c r="J7" i="15"/>
  <c r="L7" i="15"/>
  <c r="T21" i="15"/>
  <c r="G133" i="17"/>
  <c r="P23" i="14"/>
  <c r="S21" i="15"/>
  <c r="R21" i="15"/>
  <c r="Q21" i="15"/>
  <c r="F147" i="17"/>
  <c r="F121" i="17"/>
  <c r="F161" i="17"/>
  <c r="F135" i="17"/>
  <c r="F149" i="17"/>
  <c r="F63" i="17"/>
  <c r="F77" i="17"/>
  <c r="F51" i="17"/>
  <c r="F105" i="17"/>
  <c r="F79" i="17"/>
  <c r="F133" i="17"/>
  <c r="F91" i="17"/>
  <c r="F107" i="17"/>
  <c r="F65" i="17"/>
  <c r="F119" i="17"/>
  <c r="Q23" i="14"/>
  <c r="G161" i="17"/>
  <c r="G135" i="17"/>
  <c r="G149" i="17"/>
  <c r="G63" i="17"/>
  <c r="G77" i="17"/>
  <c r="G51" i="17"/>
  <c r="G91" i="17"/>
  <c r="G65" i="17"/>
  <c r="G119" i="17"/>
  <c r="G93" i="17"/>
  <c r="G107" i="17"/>
  <c r="G147" i="17"/>
  <c r="G105" i="17"/>
  <c r="K7" i="17"/>
  <c r="G121" i="17"/>
  <c r="G79" i="17"/>
  <c r="I7" i="17"/>
  <c r="X7" i="17"/>
  <c r="F93" i="17"/>
  <c r="R23" i="14"/>
  <c r="M7" i="16"/>
  <c r="S9" i="16"/>
  <c r="Q21" i="16"/>
  <c r="AA7" i="17"/>
  <c r="T21" i="17"/>
  <c r="E79" i="17"/>
  <c r="C161" i="17"/>
  <c r="AA6" i="18"/>
  <c r="T9" i="16"/>
  <c r="R21" i="16"/>
  <c r="U21" i="17"/>
  <c r="D63" i="17"/>
  <c r="C65" i="17"/>
  <c r="D105" i="17"/>
  <c r="C105" i="17"/>
  <c r="C79" i="17"/>
  <c r="C119" i="17"/>
  <c r="C93" i="17"/>
  <c r="C133" i="17"/>
  <c r="C107" i="17"/>
  <c r="C147" i="17"/>
  <c r="C121" i="17"/>
  <c r="C149" i="17"/>
  <c r="C63" i="17"/>
  <c r="C91" i="17"/>
  <c r="M161" i="19"/>
  <c r="M149" i="19"/>
  <c r="M147" i="19"/>
  <c r="M135" i="19"/>
  <c r="M133" i="19"/>
  <c r="M121" i="19"/>
  <c r="M119" i="19"/>
  <c r="M107" i="19"/>
  <c r="M77" i="19"/>
  <c r="M65" i="19"/>
  <c r="M63" i="19"/>
  <c r="M51" i="19"/>
  <c r="M49" i="19"/>
  <c r="M37" i="19"/>
  <c r="M35" i="19"/>
  <c r="M23" i="19"/>
  <c r="M105" i="19"/>
  <c r="M79" i="19"/>
  <c r="M91" i="19"/>
  <c r="L7" i="19"/>
  <c r="M9" i="19"/>
  <c r="M21" i="19"/>
  <c r="I7" i="16"/>
  <c r="U21" i="16"/>
  <c r="D119" i="17"/>
  <c r="D93" i="17"/>
  <c r="D133" i="17"/>
  <c r="D107" i="17"/>
  <c r="D147" i="17"/>
  <c r="D121" i="17"/>
  <c r="D161" i="17"/>
  <c r="D135" i="17"/>
  <c r="D77" i="17"/>
  <c r="D51" i="17"/>
  <c r="L7" i="17"/>
  <c r="W7" i="17"/>
  <c r="R9" i="17"/>
  <c r="C51" i="17"/>
  <c r="D91" i="17"/>
  <c r="D149" i="17"/>
  <c r="E133" i="17"/>
  <c r="E107" i="17"/>
  <c r="E147" i="17"/>
  <c r="E121" i="17"/>
  <c r="E161" i="17"/>
  <c r="E135" i="17"/>
  <c r="E149" i="17"/>
  <c r="E63" i="17"/>
  <c r="E91" i="17"/>
  <c r="E65" i="17"/>
  <c r="M7" i="17"/>
  <c r="S9" i="17"/>
  <c r="Q21" i="17"/>
  <c r="E51" i="17"/>
  <c r="E93" i="17"/>
  <c r="N149" i="19"/>
  <c r="N161" i="19"/>
  <c r="N135" i="19"/>
  <c r="N147" i="19"/>
  <c r="N133" i="19"/>
  <c r="N105" i="19"/>
  <c r="N79" i="19"/>
  <c r="N119" i="19"/>
  <c r="N91" i="19"/>
  <c r="N121" i="19"/>
  <c r="N107" i="19"/>
  <c r="N93" i="19"/>
  <c r="R7" i="19"/>
  <c r="P7" i="19"/>
  <c r="F9" i="19"/>
  <c r="N35" i="19"/>
  <c r="F51" i="19"/>
  <c r="N65" i="19"/>
  <c r="F77" i="19"/>
  <c r="E7" i="19"/>
  <c r="F161" i="19"/>
  <c r="F135" i="19"/>
  <c r="F147" i="19"/>
  <c r="F149" i="19"/>
  <c r="F91" i="19"/>
  <c r="F107" i="19"/>
  <c r="F133" i="19"/>
  <c r="F93" i="19"/>
  <c r="F119" i="19"/>
  <c r="N21" i="19"/>
  <c r="F23" i="19"/>
  <c r="N37" i="19"/>
  <c r="F49" i="19"/>
  <c r="N51" i="19"/>
  <c r="F63" i="19"/>
  <c r="N77" i="19"/>
  <c r="J7" i="19"/>
  <c r="H7" i="19"/>
  <c r="F79" i="19"/>
  <c r="F105" i="19"/>
  <c r="R6" i="18"/>
  <c r="Z6" i="18"/>
  <c r="V7" i="19"/>
  <c r="N63" i="19"/>
  <c r="X7" i="19"/>
  <c r="N9" i="19"/>
  <c r="F21" i="19"/>
  <c r="N23" i="19"/>
  <c r="F35" i="19"/>
  <c r="N49" i="19"/>
  <c r="T8" i="21"/>
  <c r="S8" i="21"/>
  <c r="R8" i="21"/>
  <c r="J8" i="21"/>
  <c r="I8" i="21"/>
  <c r="AA7" i="22"/>
  <c r="AB7" i="22"/>
  <c r="L7" i="22"/>
  <c r="S21" i="22"/>
  <c r="T21" i="22"/>
  <c r="I6" i="26"/>
  <c r="J6" i="26"/>
  <c r="K6" i="26"/>
  <c r="L6" i="27"/>
  <c r="C146" i="28"/>
  <c r="C48" i="28"/>
  <c r="C62" i="28"/>
  <c r="C76" i="28"/>
  <c r="C90" i="28"/>
  <c r="C104" i="28"/>
  <c r="C118" i="28"/>
  <c r="C160" i="28"/>
  <c r="C20" i="28"/>
  <c r="F76" i="28"/>
  <c r="M6" i="27"/>
  <c r="E146" i="28"/>
  <c r="E160" i="28"/>
  <c r="E76" i="28"/>
  <c r="E90" i="28"/>
  <c r="E104" i="28"/>
  <c r="E118" i="28"/>
  <c r="E20" i="28"/>
  <c r="E34" i="28"/>
  <c r="E132" i="28"/>
  <c r="E48" i="28"/>
  <c r="C34" i="28"/>
  <c r="G90" i="28"/>
  <c r="F132" i="28"/>
  <c r="F146" i="28"/>
  <c r="F160" i="28"/>
  <c r="F90" i="28"/>
  <c r="F104" i="28"/>
  <c r="F118" i="28"/>
  <c r="F20" i="28"/>
  <c r="F34" i="28"/>
  <c r="F48" i="28"/>
  <c r="F62" i="28"/>
  <c r="G146" i="28"/>
  <c r="G160" i="28"/>
  <c r="G104" i="28"/>
  <c r="G118" i="28"/>
  <c r="G20" i="28"/>
  <c r="G34" i="28"/>
  <c r="G48" i="28"/>
  <c r="G132" i="28"/>
  <c r="G62" i="28"/>
  <c r="G76" i="28"/>
  <c r="J6" i="28"/>
  <c r="D34" i="28"/>
  <c r="J83" i="30"/>
  <c r="J75" i="30"/>
  <c r="J64" i="30"/>
  <c r="J56" i="30"/>
  <c r="J86" i="30"/>
  <c r="J78" i="30"/>
  <c r="J59" i="30"/>
  <c r="J52" i="30"/>
  <c r="J81" i="30"/>
  <c r="J62" i="30"/>
  <c r="J54" i="30"/>
  <c r="J84" i="30"/>
  <c r="J76" i="30"/>
  <c r="J65" i="30"/>
  <c r="J57" i="30"/>
  <c r="J87" i="30"/>
  <c r="J79" i="30"/>
  <c r="J60" i="30"/>
  <c r="J82" i="30"/>
  <c r="J63" i="30"/>
  <c r="J55" i="30"/>
  <c r="J85" i="30"/>
  <c r="J77" i="30"/>
  <c r="J58" i="30"/>
  <c r="D20" i="28"/>
  <c r="D132" i="28"/>
  <c r="D160" i="28"/>
  <c r="L6" i="28"/>
  <c r="D118" i="28"/>
  <c r="J30" i="30"/>
  <c r="J61" i="30"/>
  <c r="D104" i="28"/>
  <c r="F218" i="30"/>
  <c r="H216" i="30"/>
  <c r="J214" i="30"/>
  <c r="L212" i="30"/>
  <c r="F210" i="30"/>
  <c r="H208" i="30"/>
  <c r="H219" i="30"/>
  <c r="J217" i="30"/>
  <c r="L215" i="30"/>
  <c r="F213" i="30"/>
  <c r="H211" i="30"/>
  <c r="J209" i="30"/>
  <c r="L207" i="30"/>
  <c r="L218" i="30"/>
  <c r="F216" i="30"/>
  <c r="H214" i="30"/>
  <c r="J212" i="30"/>
  <c r="L210" i="30"/>
  <c r="F208" i="30"/>
  <c r="F219" i="30"/>
  <c r="H217" i="30"/>
  <c r="J215" i="30"/>
  <c r="L213" i="30"/>
  <c r="F211" i="30"/>
  <c r="H209" i="30"/>
  <c r="J207" i="30"/>
  <c r="J218" i="30"/>
  <c r="L216" i="30"/>
  <c r="F214" i="30"/>
  <c r="H212" i="30"/>
  <c r="J210" i="30"/>
  <c r="L208" i="30"/>
  <c r="L219" i="30"/>
  <c r="F217" i="30"/>
  <c r="H215" i="30"/>
  <c r="J213" i="30"/>
  <c r="L211" i="30"/>
  <c r="F209" i="30"/>
  <c r="H207" i="30"/>
  <c r="H218" i="30"/>
  <c r="J216" i="30"/>
  <c r="L214" i="30"/>
  <c r="F212" i="30"/>
  <c r="H210" i="30"/>
  <c r="J208" i="30"/>
  <c r="J219" i="30"/>
  <c r="L209" i="30"/>
  <c r="H213" i="30"/>
  <c r="L217" i="30"/>
  <c r="F207" i="30"/>
  <c r="J211" i="30"/>
  <c r="D90" i="28"/>
  <c r="D76" i="28"/>
  <c r="D62" i="28"/>
  <c r="D146" i="28"/>
  <c r="O96" i="30"/>
  <c r="N96" i="30"/>
  <c r="O52" i="30"/>
  <c r="F54" i="30"/>
  <c r="L56" i="30"/>
  <c r="F62" i="30"/>
  <c r="L64" i="30"/>
  <c r="L75" i="30"/>
  <c r="H79" i="30"/>
  <c r="F81" i="30"/>
  <c r="L83" i="30"/>
  <c r="H87" i="30"/>
  <c r="L129" i="30"/>
  <c r="L151" i="30"/>
  <c r="F163" i="30"/>
  <c r="J189" i="30"/>
  <c r="F240" i="30"/>
  <c r="H238" i="30"/>
  <c r="J236" i="30"/>
  <c r="L234" i="30"/>
  <c r="F232" i="30"/>
  <c r="H230" i="30"/>
  <c r="H241" i="30"/>
  <c r="J239" i="30"/>
  <c r="L237" i="30"/>
  <c r="F235" i="30"/>
  <c r="H233" i="30"/>
  <c r="J231" i="30"/>
  <c r="L229" i="30"/>
  <c r="L240" i="30"/>
  <c r="F238" i="30"/>
  <c r="H236" i="30"/>
  <c r="J234" i="30"/>
  <c r="L232" i="30"/>
  <c r="F230" i="30"/>
  <c r="F241" i="30"/>
  <c r="H239" i="30"/>
  <c r="J237" i="30"/>
  <c r="L235" i="30"/>
  <c r="F233" i="30"/>
  <c r="H231" i="30"/>
  <c r="J229" i="30"/>
  <c r="J240" i="30"/>
  <c r="L238" i="30"/>
  <c r="F236" i="30"/>
  <c r="H234" i="30"/>
  <c r="J232" i="30"/>
  <c r="L230" i="30"/>
  <c r="L241" i="30"/>
  <c r="F239" i="30"/>
  <c r="H237" i="30"/>
  <c r="J235" i="30"/>
  <c r="L233" i="30"/>
  <c r="F231" i="30"/>
  <c r="H229" i="30"/>
  <c r="H240" i="30"/>
  <c r="J238" i="30"/>
  <c r="L236" i="30"/>
  <c r="F234" i="30"/>
  <c r="H232" i="30"/>
  <c r="J230" i="30"/>
  <c r="F237" i="30"/>
  <c r="O30" i="30"/>
  <c r="F59" i="30"/>
  <c r="L61" i="30"/>
  <c r="H76" i="30"/>
  <c r="F78" i="30"/>
  <c r="L80" i="30"/>
  <c r="H84" i="30"/>
  <c r="F86" i="30"/>
  <c r="H125" i="30"/>
  <c r="H147" i="30"/>
  <c r="L173" i="30"/>
  <c r="H54" i="30"/>
  <c r="F56" i="30"/>
  <c r="L58" i="30"/>
  <c r="H62" i="30"/>
  <c r="F64" i="30"/>
  <c r="F75" i="30"/>
  <c r="L77" i="30"/>
  <c r="H81" i="30"/>
  <c r="F83" i="30"/>
  <c r="L85" i="30"/>
  <c r="H169" i="30"/>
  <c r="L195" i="30"/>
  <c r="J233" i="30"/>
  <c r="F52" i="30"/>
  <c r="F53" i="30"/>
  <c r="L55" i="30"/>
  <c r="F61" i="30"/>
  <c r="L63" i="30"/>
  <c r="H74" i="30"/>
  <c r="H78" i="30"/>
  <c r="F80" i="30"/>
  <c r="L82" i="30"/>
  <c r="H86" i="30"/>
  <c r="J96" i="30"/>
  <c r="L121" i="30"/>
  <c r="J131" i="30"/>
  <c r="L143" i="30"/>
  <c r="J153" i="30"/>
  <c r="H52" i="30"/>
  <c r="H56" i="30"/>
  <c r="F58" i="30"/>
  <c r="L60" i="30"/>
  <c r="H64" i="30"/>
  <c r="H75" i="30"/>
  <c r="F77" i="30"/>
  <c r="L79" i="30"/>
  <c r="H83" i="30"/>
  <c r="F85" i="30"/>
  <c r="L87" i="30"/>
  <c r="L165" i="30"/>
  <c r="L239" i="30"/>
  <c r="F55" i="30"/>
  <c r="F63" i="30"/>
  <c r="F82" i="30"/>
  <c r="L84" i="30"/>
  <c r="F130" i="30"/>
  <c r="H128" i="30"/>
  <c r="J126" i="30"/>
  <c r="L124" i="30"/>
  <c r="F122" i="30"/>
  <c r="H120" i="30"/>
  <c r="H131" i="30"/>
  <c r="J129" i="30"/>
  <c r="L127" i="30"/>
  <c r="F125" i="30"/>
  <c r="H123" i="30"/>
  <c r="J121" i="30"/>
  <c r="L119" i="30"/>
  <c r="L130" i="30"/>
  <c r="F128" i="30"/>
  <c r="H126" i="30"/>
  <c r="J124" i="30"/>
  <c r="L122" i="30"/>
  <c r="F120" i="30"/>
  <c r="F131" i="30"/>
  <c r="H129" i="30"/>
  <c r="J127" i="30"/>
  <c r="L125" i="30"/>
  <c r="F123" i="30"/>
  <c r="H121" i="30"/>
  <c r="J119" i="30"/>
  <c r="J130" i="30"/>
  <c r="L128" i="30"/>
  <c r="F126" i="30"/>
  <c r="H124" i="30"/>
  <c r="J122" i="30"/>
  <c r="L120" i="30"/>
  <c r="L131" i="30"/>
  <c r="F129" i="30"/>
  <c r="H127" i="30"/>
  <c r="J125" i="30"/>
  <c r="L123" i="30"/>
  <c r="F121" i="30"/>
  <c r="H119" i="30"/>
  <c r="H130" i="30"/>
  <c r="J128" i="30"/>
  <c r="L126" i="30"/>
  <c r="F124" i="30"/>
  <c r="H122" i="30"/>
  <c r="J120" i="30"/>
  <c r="F152" i="30"/>
  <c r="H150" i="30"/>
  <c r="J148" i="30"/>
  <c r="L146" i="30"/>
  <c r="F144" i="30"/>
  <c r="H142" i="30"/>
  <c r="H153" i="30"/>
  <c r="J151" i="30"/>
  <c r="L149" i="30"/>
  <c r="F147" i="30"/>
  <c r="H145" i="30"/>
  <c r="J143" i="30"/>
  <c r="L141" i="30"/>
  <c r="L152" i="30"/>
  <c r="F150" i="30"/>
  <c r="H148" i="30"/>
  <c r="J146" i="30"/>
  <c r="L144" i="30"/>
  <c r="F142" i="30"/>
  <c r="F153" i="30"/>
  <c r="H151" i="30"/>
  <c r="J149" i="30"/>
  <c r="L147" i="30"/>
  <c r="F145" i="30"/>
  <c r="H143" i="30"/>
  <c r="J141" i="30"/>
  <c r="J152" i="30"/>
  <c r="L150" i="30"/>
  <c r="F148" i="30"/>
  <c r="H146" i="30"/>
  <c r="J144" i="30"/>
  <c r="L142" i="30"/>
  <c r="L153" i="30"/>
  <c r="F151" i="30"/>
  <c r="H149" i="30"/>
  <c r="J147" i="30"/>
  <c r="L145" i="30"/>
  <c r="F143" i="30"/>
  <c r="H141" i="30"/>
  <c r="H152" i="30"/>
  <c r="J150" i="30"/>
  <c r="L148" i="30"/>
  <c r="F146" i="30"/>
  <c r="H144" i="30"/>
  <c r="J142" i="30"/>
  <c r="F174" i="30"/>
  <c r="H172" i="30"/>
  <c r="J170" i="30"/>
  <c r="L168" i="30"/>
  <c r="F166" i="30"/>
  <c r="H164" i="30"/>
  <c r="H175" i="30"/>
  <c r="J173" i="30"/>
  <c r="L171" i="30"/>
  <c r="F169" i="30"/>
  <c r="H167" i="30"/>
  <c r="J165" i="30"/>
  <c r="L163" i="30"/>
  <c r="L174" i="30"/>
  <c r="F172" i="30"/>
  <c r="H170" i="30"/>
  <c r="J168" i="30"/>
  <c r="L166" i="30"/>
  <c r="F164" i="30"/>
  <c r="F175" i="30"/>
  <c r="H173" i="30"/>
  <c r="J171" i="30"/>
  <c r="L169" i="30"/>
  <c r="F167" i="30"/>
  <c r="H165" i="30"/>
  <c r="J163" i="30"/>
  <c r="J174" i="30"/>
  <c r="L172" i="30"/>
  <c r="F170" i="30"/>
  <c r="H168" i="30"/>
  <c r="J166" i="30"/>
  <c r="L164" i="30"/>
  <c r="L175" i="30"/>
  <c r="F173" i="30"/>
  <c r="H171" i="30"/>
  <c r="J169" i="30"/>
  <c r="L167" i="30"/>
  <c r="F165" i="30"/>
  <c r="H163" i="30"/>
  <c r="H174" i="30"/>
  <c r="J172" i="30"/>
  <c r="L170" i="30"/>
  <c r="F168" i="30"/>
  <c r="H166" i="30"/>
  <c r="J164" i="30"/>
  <c r="F171" i="30"/>
  <c r="L52" i="30"/>
  <c r="L54" i="30"/>
  <c r="H58" i="30"/>
  <c r="F60" i="30"/>
  <c r="L62" i="30"/>
  <c r="N74" i="30"/>
  <c r="H77" i="30"/>
  <c r="F79" i="30"/>
  <c r="J123" i="30"/>
  <c r="J145" i="30"/>
  <c r="F196" i="30"/>
  <c r="H194" i="30"/>
  <c r="J192" i="30"/>
  <c r="L190" i="30"/>
  <c r="F188" i="30"/>
  <c r="H186" i="30"/>
  <c r="H197" i="30"/>
  <c r="J195" i="30"/>
  <c r="L193" i="30"/>
  <c r="F191" i="30"/>
  <c r="H189" i="30"/>
  <c r="J187" i="30"/>
  <c r="L185" i="30"/>
  <c r="L196" i="30"/>
  <c r="F194" i="30"/>
  <c r="H192" i="30"/>
  <c r="J190" i="30"/>
  <c r="L188" i="30"/>
  <c r="F186" i="30"/>
  <c r="F197" i="30"/>
  <c r="H195" i="30"/>
  <c r="J193" i="30"/>
  <c r="L191" i="30"/>
  <c r="F189" i="30"/>
  <c r="H187" i="30"/>
  <c r="J185" i="30"/>
  <c r="J196" i="30"/>
  <c r="L194" i="30"/>
  <c r="F192" i="30"/>
  <c r="H190" i="30"/>
  <c r="J188" i="30"/>
  <c r="L186" i="30"/>
  <c r="L197" i="30"/>
  <c r="F195" i="30"/>
  <c r="H193" i="30"/>
  <c r="J191" i="30"/>
  <c r="L189" i="30"/>
  <c r="F187" i="30"/>
  <c r="H185" i="30"/>
  <c r="H196" i="30"/>
  <c r="J194" i="30"/>
  <c r="L192" i="30"/>
  <c r="F190" i="30"/>
  <c r="H188" i="30"/>
  <c r="J186" i="30"/>
  <c r="F193" i="30"/>
  <c r="H252" i="30"/>
  <c r="F253" i="30"/>
  <c r="L255" i="30"/>
  <c r="J256" i="30"/>
  <c r="F262" i="30"/>
  <c r="F66" i="31"/>
  <c r="F58" i="31"/>
  <c r="F36" i="31"/>
  <c r="F61" i="31"/>
  <c r="F39" i="31"/>
  <c r="F31" i="31"/>
  <c r="F30" i="31"/>
  <c r="F64" i="31"/>
  <c r="F56" i="31"/>
  <c r="F59" i="31"/>
  <c r="F37" i="31"/>
  <c r="F62" i="31"/>
  <c r="F54" i="31"/>
  <c r="F40" i="31"/>
  <c r="F32" i="31"/>
  <c r="F65" i="31"/>
  <c r="F57" i="31"/>
  <c r="F43" i="31"/>
  <c r="F60" i="31"/>
  <c r="F38" i="31"/>
  <c r="F63" i="31"/>
  <c r="F35" i="31"/>
  <c r="F33" i="31"/>
  <c r="F42" i="31"/>
  <c r="F41" i="31"/>
  <c r="L251" i="30"/>
  <c r="J252" i="30"/>
  <c r="F258" i="30"/>
  <c r="L260" i="30"/>
  <c r="J261" i="30"/>
  <c r="H262" i="30"/>
  <c r="O250" i="30"/>
  <c r="F254" i="30"/>
  <c r="L256" i="30"/>
  <c r="J257" i="30"/>
  <c r="H258" i="30"/>
  <c r="F55" i="31"/>
  <c r="N118" i="30"/>
  <c r="N140" i="30"/>
  <c r="L252" i="30"/>
  <c r="J253" i="30"/>
  <c r="H254" i="30"/>
  <c r="J262" i="30"/>
  <c r="H263" i="30"/>
  <c r="J272" i="30"/>
  <c r="J258" i="30"/>
  <c r="H259" i="30"/>
  <c r="F260" i="30"/>
  <c r="L262" i="30"/>
  <c r="J254" i="30"/>
  <c r="H255" i="30"/>
  <c r="F256" i="30"/>
  <c r="L258" i="30"/>
  <c r="F272" i="30"/>
  <c r="O272" i="30"/>
  <c r="F263" i="30"/>
  <c r="H261" i="30"/>
  <c r="J259" i="30"/>
  <c r="L257" i="30"/>
  <c r="F255" i="30"/>
  <c r="H253" i="30"/>
  <c r="J251" i="30"/>
  <c r="J263" i="30"/>
  <c r="L261" i="30"/>
  <c r="F259" i="30"/>
  <c r="H257" i="30"/>
  <c r="J255" i="30"/>
  <c r="L253" i="30"/>
  <c r="F251" i="30"/>
  <c r="H251" i="30"/>
  <c r="F252" i="30"/>
  <c r="L254" i="30"/>
  <c r="H260" i="30"/>
  <c r="F261" i="30"/>
  <c r="L263" i="30"/>
  <c r="F273" i="30"/>
  <c r="L275" i="30"/>
  <c r="J277" i="30"/>
  <c r="H279" i="30"/>
  <c r="F281" i="30"/>
  <c r="L283" i="30"/>
  <c r="J285" i="30"/>
  <c r="J30" i="31"/>
  <c r="L280" i="30"/>
  <c r="J282" i="30"/>
  <c r="H284" i="30"/>
  <c r="L282" i="30"/>
  <c r="J284" i="30"/>
  <c r="N8" i="31"/>
  <c r="J273" i="30"/>
  <c r="H275" i="30"/>
  <c r="F277" i="30"/>
  <c r="L279" i="30"/>
  <c r="J281" i="30"/>
  <c r="H283" i="30"/>
  <c r="F285" i="30"/>
  <c r="J62" i="31"/>
  <c r="J54" i="31"/>
  <c r="J40" i="31"/>
  <c r="J32" i="31"/>
  <c r="J65" i="31"/>
  <c r="J57" i="31"/>
  <c r="J43" i="31"/>
  <c r="J35" i="31"/>
  <c r="J60" i="31"/>
  <c r="J63" i="31"/>
  <c r="J55" i="31"/>
  <c r="J41" i="31"/>
  <c r="J33" i="31"/>
  <c r="J66" i="31"/>
  <c r="J58" i="31"/>
  <c r="J36" i="31"/>
  <c r="J61" i="31"/>
  <c r="J39" i="31"/>
  <c r="J64" i="31"/>
  <c r="J56" i="31"/>
  <c r="J42" i="31"/>
  <c r="J34" i="31"/>
  <c r="N53" i="31"/>
  <c r="L53" i="31"/>
  <c r="O8" i="33"/>
  <c r="N8" i="33"/>
  <c r="L281" i="30"/>
  <c r="J283" i="30"/>
  <c r="H285" i="30"/>
  <c r="O30" i="31"/>
  <c r="J280" i="30"/>
  <c r="H282" i="30"/>
  <c r="F284" i="30"/>
  <c r="J38" i="31"/>
  <c r="L30" i="31"/>
  <c r="L32" i="31"/>
  <c r="H36" i="31"/>
  <c r="L40" i="31"/>
  <c r="L54" i="31"/>
  <c r="H58" i="31"/>
  <c r="L62" i="31"/>
  <c r="H66" i="31"/>
  <c r="H55" i="31"/>
  <c r="L59" i="31"/>
  <c r="H63" i="31"/>
  <c r="L34" i="31"/>
  <c r="H38" i="31"/>
  <c r="L42" i="31"/>
  <c r="L56" i="31"/>
  <c r="H60" i="31"/>
  <c r="L64" i="31"/>
  <c r="I7" i="35"/>
  <c r="H7" i="35"/>
  <c r="AQ7" i="35"/>
  <c r="L31" i="31"/>
  <c r="H35" i="31"/>
  <c r="L39" i="31"/>
  <c r="H43" i="31"/>
  <c r="H57" i="31"/>
  <c r="L61" i="31"/>
  <c r="H65" i="31"/>
  <c r="H54" i="31"/>
  <c r="L58" i="31"/>
  <c r="H62" i="31"/>
  <c r="L66" i="31"/>
  <c r="L33" i="31"/>
  <c r="H37" i="31"/>
  <c r="L41" i="31"/>
  <c r="L55" i="31"/>
  <c r="H59" i="31"/>
  <c r="L63" i="31"/>
  <c r="O30" i="33"/>
  <c r="H30" i="31"/>
  <c r="H34" i="31"/>
  <c r="L38" i="31"/>
  <c r="H42" i="31"/>
  <c r="H56" i="31"/>
  <c r="N52" i="33"/>
  <c r="P7" i="35"/>
  <c r="AR7" i="35"/>
  <c r="AZ7" i="35"/>
  <c r="BA7" i="35"/>
  <c r="F7" i="39"/>
  <c r="I5" i="39"/>
  <c r="F10" i="39"/>
  <c r="F6" i="39"/>
  <c r="F8" i="39"/>
  <c r="F9" i="39"/>
  <c r="F5" i="39"/>
  <c r="AO29" i="35"/>
  <c r="AN29" i="35"/>
  <c r="O123" i="37"/>
  <c r="N123" i="37"/>
  <c r="M123" i="37"/>
  <c r="L123" i="37"/>
  <c r="K123" i="37"/>
  <c r="AE7" i="35"/>
  <c r="AO7" i="35"/>
  <c r="X29" i="35"/>
  <c r="X7" i="35"/>
  <c r="AF7" i="35"/>
  <c r="AP7" i="35"/>
  <c r="G5" i="37"/>
  <c r="O5" i="37"/>
  <c r="K133" i="38"/>
  <c r="O133" i="38"/>
  <c r="N133" i="38"/>
  <c r="H5" i="39"/>
  <c r="H5" i="37"/>
  <c r="P5" i="37"/>
  <c r="C129" i="37"/>
  <c r="M5" i="38"/>
  <c r="L133" i="38"/>
  <c r="O133" i="39"/>
  <c r="N133" i="39"/>
  <c r="Q5" i="37"/>
  <c r="D129" i="37"/>
  <c r="M133" i="38"/>
  <c r="L5" i="39"/>
  <c r="Q5" i="39"/>
  <c r="R5" i="37"/>
  <c r="G123" i="37"/>
  <c r="F9" i="38"/>
  <c r="F7" i="38"/>
  <c r="M5" i="39"/>
  <c r="I29" i="35"/>
  <c r="K5" i="37"/>
  <c r="S5" i="37"/>
  <c r="H123" i="37"/>
  <c r="F5" i="38"/>
  <c r="P5" i="38"/>
  <c r="R5" i="39"/>
  <c r="N5" i="39"/>
  <c r="Q5" i="38"/>
  <c r="F8" i="40"/>
  <c r="F7" i="40"/>
  <c r="I5" i="40"/>
  <c r="H5" i="40"/>
  <c r="F10" i="40"/>
  <c r="F6" i="40"/>
  <c r="F5" i="40"/>
  <c r="N5" i="40"/>
  <c r="T5" i="41"/>
  <c r="S5" i="41"/>
  <c r="R5" i="41"/>
  <c r="G133" i="38"/>
  <c r="P5" i="39"/>
  <c r="P5" i="41"/>
  <c r="E146" i="42"/>
  <c r="G135" i="42"/>
  <c r="H133" i="40"/>
  <c r="J5" i="41"/>
  <c r="S5" i="40"/>
  <c r="G133" i="40"/>
  <c r="H5" i="41"/>
  <c r="E146" i="41"/>
  <c r="F12" i="41"/>
  <c r="L5" i="41"/>
  <c r="H5" i="42"/>
  <c r="P5" i="42"/>
  <c r="M5" i="41"/>
  <c r="C16" i="41"/>
  <c r="F9" i="41"/>
  <c r="F13" i="41"/>
  <c r="I5" i="42"/>
  <c r="Q5" i="42"/>
  <c r="F5" i="41"/>
  <c r="N5" i="41"/>
  <c r="D16" i="41"/>
  <c r="N135" i="41"/>
  <c r="R5" i="42"/>
  <c r="C146" i="42"/>
  <c r="O135" i="42"/>
  <c r="N135" i="42"/>
  <c r="J5" i="43"/>
  <c r="R5" i="43"/>
  <c r="S5" i="43"/>
  <c r="K135" i="43"/>
  <c r="H135" i="42"/>
  <c r="L5" i="43"/>
  <c r="T5" i="43"/>
  <c r="L135" i="43"/>
  <c r="D146" i="42"/>
  <c r="M5" i="43"/>
  <c r="M135" i="43"/>
  <c r="N135" i="43"/>
  <c r="G135" i="43"/>
  <c r="O135" i="43"/>
  <c r="L135" i="42"/>
  <c r="H135" i="43"/>
  <c r="M26" i="17" l="1"/>
  <c r="M18" i="17"/>
  <c r="J48" i="19"/>
  <c r="J28" i="19"/>
  <c r="M41" i="17"/>
  <c r="K86" i="18"/>
  <c r="M44" i="17"/>
  <c r="K56" i="18"/>
  <c r="M27" i="17"/>
  <c r="M13" i="16"/>
  <c r="M132" i="16"/>
  <c r="J96" i="19"/>
  <c r="M58" i="17"/>
  <c r="M71" i="16"/>
  <c r="AA12" i="16"/>
  <c r="T13" i="18"/>
  <c r="M24" i="17"/>
  <c r="M29" i="16"/>
  <c r="K138" i="42"/>
  <c r="M11" i="17"/>
  <c r="M42" i="17"/>
  <c r="M19" i="17"/>
  <c r="M13" i="17"/>
  <c r="J144" i="19"/>
  <c r="E57" i="12"/>
  <c r="K145" i="43"/>
  <c r="M29" i="17"/>
  <c r="M39" i="17"/>
  <c r="T9" i="18"/>
  <c r="M152" i="16"/>
  <c r="M14" i="16"/>
  <c r="M145" i="16"/>
  <c r="M127" i="17"/>
  <c r="M97" i="16"/>
  <c r="K43" i="18"/>
  <c r="M115" i="16"/>
  <c r="K108" i="18"/>
  <c r="M131" i="16"/>
  <c r="J13" i="19"/>
  <c r="M154" i="16"/>
  <c r="AB10" i="18"/>
  <c r="M31" i="17"/>
  <c r="J17" i="19"/>
  <c r="J45" i="19"/>
  <c r="M16" i="17"/>
  <c r="K30" i="18"/>
  <c r="K39" i="18"/>
  <c r="K112" i="18"/>
  <c r="M154" i="17"/>
  <c r="M59" i="16"/>
  <c r="M53" i="17"/>
  <c r="M80" i="16"/>
  <c r="M136" i="17"/>
  <c r="M111" i="16"/>
  <c r="AB26" i="18"/>
  <c r="K141" i="42"/>
  <c r="M45" i="17"/>
  <c r="J61" i="19"/>
  <c r="J57" i="19"/>
  <c r="K9" i="18"/>
  <c r="M15" i="17"/>
  <c r="M10" i="17"/>
  <c r="M14" i="17"/>
  <c r="M61" i="17"/>
  <c r="K121" i="18"/>
  <c r="T17" i="18"/>
  <c r="K65" i="18"/>
  <c r="M33" i="17"/>
  <c r="M126" i="16"/>
  <c r="M66" i="16"/>
  <c r="M122" i="17"/>
  <c r="M141" i="16"/>
  <c r="M76" i="16"/>
  <c r="M28" i="16"/>
  <c r="M87" i="17"/>
  <c r="M128" i="16"/>
  <c r="M25" i="17"/>
  <c r="K142" i="18"/>
  <c r="M25" i="16"/>
  <c r="M67" i="17"/>
  <c r="K142" i="43"/>
  <c r="M38" i="17"/>
  <c r="M43" i="17"/>
  <c r="J11" i="19"/>
  <c r="M47" i="17"/>
  <c r="J70" i="19"/>
  <c r="J53" i="19"/>
  <c r="AB17" i="18"/>
  <c r="M130" i="17"/>
  <c r="M59" i="17"/>
  <c r="J44" i="19"/>
  <c r="K26" i="18"/>
  <c r="M46" i="16"/>
  <c r="AA16" i="16"/>
  <c r="K73" i="18"/>
  <c r="M140" i="16"/>
  <c r="M42" i="16"/>
  <c r="K17" i="18"/>
  <c r="M96" i="17"/>
  <c r="M20" i="17"/>
  <c r="M94" i="16"/>
  <c r="M45" i="16"/>
  <c r="K52" i="18"/>
  <c r="M85" i="16"/>
  <c r="M81" i="16"/>
  <c r="G57" i="12"/>
  <c r="K145" i="41"/>
  <c r="K142" i="41"/>
  <c r="M40" i="17"/>
  <c r="J66" i="19"/>
  <c r="J20" i="19"/>
  <c r="K151" i="18"/>
  <c r="K13" i="18"/>
  <c r="K129" i="18"/>
  <c r="M128" i="17"/>
  <c r="M32" i="17"/>
  <c r="AB47" i="18"/>
  <c r="M109" i="16"/>
  <c r="M74" i="16"/>
  <c r="M48" i="16"/>
  <c r="M94" i="17"/>
  <c r="M72" i="16"/>
  <c r="M15" i="16"/>
  <c r="M124" i="16"/>
  <c r="M88" i="16"/>
  <c r="M55" i="16"/>
  <c r="M85" i="17"/>
  <c r="M33" i="16"/>
  <c r="M150" i="16"/>
  <c r="M101" i="17"/>
  <c r="M12" i="17"/>
  <c r="I137" i="43"/>
  <c r="H137" i="43"/>
  <c r="G137" i="43"/>
  <c r="O137" i="42"/>
  <c r="N137" i="42"/>
  <c r="M137" i="42"/>
  <c r="L137" i="42"/>
  <c r="O144" i="43"/>
  <c r="N144" i="43"/>
  <c r="M144" i="43"/>
  <c r="L144" i="43"/>
  <c r="G140" i="43"/>
  <c r="I140" i="43"/>
  <c r="H140" i="43"/>
  <c r="K140" i="43" s="1"/>
  <c r="O136" i="43"/>
  <c r="N136" i="43"/>
  <c r="M136" i="43"/>
  <c r="L136" i="43"/>
  <c r="J146" i="43"/>
  <c r="G144" i="42"/>
  <c r="I144" i="42"/>
  <c r="H144" i="42"/>
  <c r="K144" i="42" s="1"/>
  <c r="H143" i="43"/>
  <c r="K143" i="43" s="1"/>
  <c r="G143" i="43"/>
  <c r="I143" i="43"/>
  <c r="L139" i="43"/>
  <c r="O139" i="43"/>
  <c r="N139" i="43"/>
  <c r="M139" i="43"/>
  <c r="L143" i="42"/>
  <c r="O143" i="42"/>
  <c r="N143" i="42"/>
  <c r="M143" i="42"/>
  <c r="H139" i="42"/>
  <c r="K139" i="42" s="1"/>
  <c r="G139" i="42"/>
  <c r="I139" i="42"/>
  <c r="M142" i="43"/>
  <c r="L142" i="43"/>
  <c r="O142" i="43"/>
  <c r="N142" i="43"/>
  <c r="I138" i="43"/>
  <c r="H138" i="43"/>
  <c r="K138" i="43" s="1"/>
  <c r="G138" i="43"/>
  <c r="I142" i="42"/>
  <c r="H142" i="42"/>
  <c r="K142" i="42" s="1"/>
  <c r="G142" i="42"/>
  <c r="M138" i="42"/>
  <c r="L138" i="42"/>
  <c r="O138" i="42"/>
  <c r="N138" i="42"/>
  <c r="N145" i="43"/>
  <c r="M145" i="43"/>
  <c r="L145" i="43"/>
  <c r="O145" i="43"/>
  <c r="I141" i="43"/>
  <c r="H141" i="43"/>
  <c r="K141" i="43" s="1"/>
  <c r="G141" i="43"/>
  <c r="N137" i="43"/>
  <c r="M137" i="43"/>
  <c r="L137" i="43"/>
  <c r="O137" i="43"/>
  <c r="I145" i="42"/>
  <c r="H145" i="42"/>
  <c r="K145" i="42" s="1"/>
  <c r="G145" i="42"/>
  <c r="N141" i="42"/>
  <c r="M141" i="42"/>
  <c r="L141" i="42"/>
  <c r="O141" i="42"/>
  <c r="I137" i="42"/>
  <c r="H137" i="42"/>
  <c r="K137" i="42" s="1"/>
  <c r="G137" i="42"/>
  <c r="I144" i="43"/>
  <c r="H144" i="43"/>
  <c r="G144" i="43"/>
  <c r="O140" i="43"/>
  <c r="N140" i="43"/>
  <c r="M140" i="43"/>
  <c r="L140" i="43"/>
  <c r="I136" i="43"/>
  <c r="F146" i="43"/>
  <c r="H136" i="43"/>
  <c r="K136" i="43" s="1"/>
  <c r="G136" i="43"/>
  <c r="O144" i="42"/>
  <c r="N144" i="42"/>
  <c r="M144" i="42"/>
  <c r="L144" i="42"/>
  <c r="O143" i="43"/>
  <c r="N143" i="43"/>
  <c r="M143" i="43"/>
  <c r="L143" i="43"/>
  <c r="I139" i="43"/>
  <c r="H139" i="43"/>
  <c r="K139" i="43" s="1"/>
  <c r="G139" i="43"/>
  <c r="I143" i="42"/>
  <c r="H143" i="42"/>
  <c r="K143" i="42" s="1"/>
  <c r="G143" i="42"/>
  <c r="O139" i="42"/>
  <c r="N139" i="42"/>
  <c r="M139" i="42"/>
  <c r="L139" i="42"/>
  <c r="N11" i="41"/>
  <c r="L11" i="41"/>
  <c r="M11" i="41"/>
  <c r="O139" i="41"/>
  <c r="N139" i="41"/>
  <c r="M139" i="41"/>
  <c r="L139" i="41"/>
  <c r="L142" i="41"/>
  <c r="O142" i="41"/>
  <c r="N142" i="41"/>
  <c r="M142" i="41"/>
  <c r="H138" i="41"/>
  <c r="K138" i="41" s="1"/>
  <c r="G138" i="41"/>
  <c r="I138" i="41"/>
  <c r="M14" i="41"/>
  <c r="L14" i="41"/>
  <c r="N14" i="41"/>
  <c r="M10" i="41"/>
  <c r="L10" i="41"/>
  <c r="N10" i="41"/>
  <c r="L6" i="41"/>
  <c r="K16" i="41"/>
  <c r="N6" i="41"/>
  <c r="M6" i="41"/>
  <c r="M145" i="41"/>
  <c r="L145" i="41"/>
  <c r="O145" i="41"/>
  <c r="N145" i="41"/>
  <c r="I141" i="41"/>
  <c r="H141" i="41"/>
  <c r="K141" i="41" s="1"/>
  <c r="G141" i="41"/>
  <c r="M137" i="41"/>
  <c r="L137" i="41"/>
  <c r="O137" i="41"/>
  <c r="N137" i="41"/>
  <c r="I144" i="41"/>
  <c r="H144" i="41"/>
  <c r="K144" i="41" s="1"/>
  <c r="G144" i="41"/>
  <c r="N13" i="41"/>
  <c r="M13" i="41"/>
  <c r="L13" i="41"/>
  <c r="N9" i="41"/>
  <c r="M9" i="41"/>
  <c r="L9" i="41"/>
  <c r="O143" i="41"/>
  <c r="N143" i="41"/>
  <c r="M143" i="41"/>
  <c r="L143" i="41"/>
  <c r="I139" i="41"/>
  <c r="H139" i="41"/>
  <c r="K139" i="41" s="1"/>
  <c r="G139" i="41"/>
  <c r="G16" i="41"/>
  <c r="J6" i="41"/>
  <c r="I6" i="41"/>
  <c r="H6" i="41"/>
  <c r="J7" i="41"/>
  <c r="I7" i="41"/>
  <c r="H7" i="41"/>
  <c r="J11" i="41"/>
  <c r="I11" i="41"/>
  <c r="H11" i="41"/>
  <c r="J15" i="41"/>
  <c r="I15" i="41"/>
  <c r="H15" i="41"/>
  <c r="I8" i="41"/>
  <c r="H8" i="41"/>
  <c r="J8" i="41"/>
  <c r="I12" i="41"/>
  <c r="H12" i="41"/>
  <c r="J12" i="41"/>
  <c r="J9" i="41"/>
  <c r="I9" i="41"/>
  <c r="H9" i="41"/>
  <c r="J13" i="41"/>
  <c r="H13" i="41"/>
  <c r="I13" i="41"/>
  <c r="G134" i="40"/>
  <c r="H134" i="40"/>
  <c r="I134" i="40"/>
  <c r="T10" i="40"/>
  <c r="AA20" i="40" s="1"/>
  <c r="Q10" i="40"/>
  <c r="P10" i="40"/>
  <c r="R10" i="40"/>
  <c r="S10" i="40"/>
  <c r="I10" i="40"/>
  <c r="H10" i="40"/>
  <c r="J10" i="40"/>
  <c r="L8" i="40"/>
  <c r="N8" i="40"/>
  <c r="T10" i="41"/>
  <c r="S10" i="41"/>
  <c r="R10" i="41"/>
  <c r="Q10" i="41"/>
  <c r="P10" i="41"/>
  <c r="S9" i="40"/>
  <c r="R9" i="40"/>
  <c r="Q9" i="40"/>
  <c r="P9" i="40"/>
  <c r="T9" i="40"/>
  <c r="J9" i="40"/>
  <c r="I9" i="40"/>
  <c r="H9" i="40"/>
  <c r="M9" i="40"/>
  <c r="N7" i="40"/>
  <c r="M7" i="40"/>
  <c r="L7" i="40"/>
  <c r="J10" i="41"/>
  <c r="I10" i="41"/>
  <c r="H10" i="41"/>
  <c r="T6" i="41"/>
  <c r="O16" i="41"/>
  <c r="S6" i="41"/>
  <c r="R6" i="41"/>
  <c r="Q6" i="41"/>
  <c r="P6" i="41"/>
  <c r="S7" i="41"/>
  <c r="R7" i="41"/>
  <c r="Q7" i="41"/>
  <c r="P7" i="41"/>
  <c r="T7" i="41"/>
  <c r="S11" i="41"/>
  <c r="R11" i="41"/>
  <c r="Q11" i="41"/>
  <c r="P11" i="41"/>
  <c r="T11" i="41"/>
  <c r="S15" i="41"/>
  <c r="R15" i="41"/>
  <c r="Q15" i="41"/>
  <c r="P15" i="41"/>
  <c r="T15" i="41"/>
  <c r="Q8" i="41"/>
  <c r="P8" i="41"/>
  <c r="T8" i="41"/>
  <c r="S8" i="41"/>
  <c r="R8" i="41"/>
  <c r="Q12" i="41"/>
  <c r="P12" i="41"/>
  <c r="T12" i="41"/>
  <c r="S12" i="41"/>
  <c r="R12" i="41"/>
  <c r="T9" i="41"/>
  <c r="S9" i="41"/>
  <c r="R9" i="41"/>
  <c r="P9" i="41"/>
  <c r="Q9" i="41"/>
  <c r="T13" i="41"/>
  <c r="S13" i="41"/>
  <c r="R13" i="41"/>
  <c r="Q13" i="41"/>
  <c r="P13" i="41"/>
  <c r="T9" i="39"/>
  <c r="R9" i="39"/>
  <c r="Q9" i="39"/>
  <c r="P9" i="39"/>
  <c r="S9" i="39"/>
  <c r="J9" i="39"/>
  <c r="I9" i="39"/>
  <c r="H9" i="39"/>
  <c r="M9" i="39"/>
  <c r="M9" i="38"/>
  <c r="I9" i="38"/>
  <c r="H9" i="38"/>
  <c r="J9" i="38"/>
  <c r="J6" i="38"/>
  <c r="I6" i="38"/>
  <c r="H6" i="38"/>
  <c r="J10" i="38"/>
  <c r="I10" i="38"/>
  <c r="H10" i="38"/>
  <c r="J8" i="38"/>
  <c r="M8" i="38"/>
  <c r="I8" i="38"/>
  <c r="H8" i="38"/>
  <c r="N10" i="39"/>
  <c r="M10" i="39"/>
  <c r="L10" i="39"/>
  <c r="S6" i="38"/>
  <c r="T6" i="38"/>
  <c r="R6" i="38"/>
  <c r="Q6" i="38"/>
  <c r="P6" i="38"/>
  <c r="S10" i="38"/>
  <c r="P10" i="38"/>
  <c r="AA20" i="38"/>
  <c r="T10" i="38"/>
  <c r="R10" i="38"/>
  <c r="Q10" i="38"/>
  <c r="S8" i="38"/>
  <c r="R8" i="38"/>
  <c r="T8" i="38"/>
  <c r="Q8" i="38"/>
  <c r="P8" i="38"/>
  <c r="G127" i="37"/>
  <c r="I127" i="37"/>
  <c r="F129" i="37"/>
  <c r="H127" i="37"/>
  <c r="H39" i="35"/>
  <c r="I39" i="35"/>
  <c r="X36" i="35"/>
  <c r="Y36" i="35"/>
  <c r="H31" i="35"/>
  <c r="I31" i="35"/>
  <c r="Y39" i="35"/>
  <c r="X39" i="35"/>
  <c r="N6" i="39"/>
  <c r="M6" i="39"/>
  <c r="L6" i="39"/>
  <c r="N7" i="39"/>
  <c r="M7" i="39"/>
  <c r="L7" i="39"/>
  <c r="N8" i="39"/>
  <c r="L8" i="39"/>
  <c r="I125" i="37"/>
  <c r="H125" i="37"/>
  <c r="G125" i="37"/>
  <c r="I37" i="35"/>
  <c r="H37" i="35"/>
  <c r="Y34" i="35"/>
  <c r="X34" i="35"/>
  <c r="M7" i="38"/>
  <c r="L7" i="38"/>
  <c r="N7" i="38"/>
  <c r="L8" i="38"/>
  <c r="N8" i="38"/>
  <c r="N6" i="38"/>
  <c r="M6" i="38"/>
  <c r="L6" i="38"/>
  <c r="N10" i="38"/>
  <c r="M10" i="38"/>
  <c r="L10" i="38"/>
  <c r="I128" i="37"/>
  <c r="H128" i="37"/>
  <c r="G128" i="37"/>
  <c r="I40" i="35"/>
  <c r="H40" i="35"/>
  <c r="Y37" i="35"/>
  <c r="X37" i="35"/>
  <c r="H32" i="35"/>
  <c r="I32" i="35"/>
  <c r="N134" i="38"/>
  <c r="L134" i="38"/>
  <c r="K134" i="38"/>
  <c r="O134" i="38"/>
  <c r="M134" i="38"/>
  <c r="Y40" i="35"/>
  <c r="X40" i="35"/>
  <c r="I35" i="35"/>
  <c r="H35" i="35"/>
  <c r="I126" i="37"/>
  <c r="H126" i="37"/>
  <c r="G126" i="37"/>
  <c r="H124" i="37"/>
  <c r="G124" i="37"/>
  <c r="I38" i="35"/>
  <c r="H38" i="35"/>
  <c r="P15" i="35"/>
  <c r="O15" i="35"/>
  <c r="P14" i="35"/>
  <c r="O14" i="35"/>
  <c r="P13" i="35"/>
  <c r="O13" i="35"/>
  <c r="P12" i="35"/>
  <c r="O12" i="35"/>
  <c r="P11" i="35"/>
  <c r="O11" i="35"/>
  <c r="P10" i="35"/>
  <c r="O10" i="35"/>
  <c r="P9" i="35"/>
  <c r="O9" i="35"/>
  <c r="P8" i="35"/>
  <c r="O8" i="35"/>
  <c r="BB16" i="35"/>
  <c r="AY16" i="35"/>
  <c r="AX16" i="35"/>
  <c r="BA16" i="35"/>
  <c r="AZ16" i="35"/>
  <c r="Y15" i="35"/>
  <c r="X15" i="35"/>
  <c r="AX14" i="35"/>
  <c r="BB14" i="35"/>
  <c r="BA14" i="35"/>
  <c r="AZ14" i="35"/>
  <c r="AY14" i="35"/>
  <c r="X14" i="35"/>
  <c r="Y14" i="35"/>
  <c r="AX13" i="35"/>
  <c r="BB13" i="35"/>
  <c r="BA13" i="35"/>
  <c r="AZ13" i="35"/>
  <c r="AY13" i="35"/>
  <c r="X13" i="35"/>
  <c r="Y13" i="35"/>
  <c r="AX12" i="35"/>
  <c r="BB12" i="35"/>
  <c r="BA12" i="35"/>
  <c r="AZ12" i="35"/>
  <c r="AY12" i="35"/>
  <c r="X12" i="35"/>
  <c r="Y12" i="35"/>
  <c r="AW22" i="35"/>
  <c r="AX11" i="35"/>
  <c r="BB11" i="35"/>
  <c r="BA11" i="35"/>
  <c r="AZ11" i="35"/>
  <c r="AY11" i="35"/>
  <c r="X11" i="35"/>
  <c r="Y11" i="35"/>
  <c r="AX10" i="35"/>
  <c r="BB10" i="35"/>
  <c r="BA10" i="35"/>
  <c r="AZ10" i="35"/>
  <c r="AY10" i="35"/>
  <c r="X10" i="35"/>
  <c r="Y10" i="35"/>
  <c r="AX9" i="35"/>
  <c r="BB9" i="35"/>
  <c r="BA9" i="35"/>
  <c r="AZ9" i="35"/>
  <c r="AY9" i="35"/>
  <c r="X9" i="35"/>
  <c r="Y9" i="35"/>
  <c r="AX8" i="35"/>
  <c r="BB8" i="35"/>
  <c r="BA8" i="35"/>
  <c r="AZ8" i="35"/>
  <c r="AY8" i="35"/>
  <c r="X8" i="35"/>
  <c r="Y8" i="35"/>
  <c r="O127" i="37"/>
  <c r="N127" i="37"/>
  <c r="M127" i="37"/>
  <c r="J129" i="37"/>
  <c r="L127" i="37"/>
  <c r="K127" i="37"/>
  <c r="N124" i="37"/>
  <c r="M124" i="37"/>
  <c r="L124" i="37"/>
  <c r="O124" i="37"/>
  <c r="L126" i="37"/>
  <c r="K126" i="37"/>
  <c r="O126" i="37"/>
  <c r="N126" i="37"/>
  <c r="M126" i="37"/>
  <c r="O128" i="37"/>
  <c r="N128" i="37"/>
  <c r="M128" i="37"/>
  <c r="L128" i="37"/>
  <c r="K128" i="37"/>
  <c r="AO40" i="35"/>
  <c r="AN40" i="35"/>
  <c r="AO37" i="35"/>
  <c r="AN37" i="35"/>
  <c r="AN34" i="35"/>
  <c r="AO34" i="35"/>
  <c r="AO31" i="35"/>
  <c r="AN31" i="35"/>
  <c r="AO39" i="35"/>
  <c r="AN39" i="35"/>
  <c r="AO36" i="35"/>
  <c r="AN36" i="35"/>
  <c r="AN33" i="35"/>
  <c r="AO33" i="35"/>
  <c r="AN30" i="35"/>
  <c r="AO30" i="35"/>
  <c r="AO38" i="35"/>
  <c r="AN38" i="35"/>
  <c r="Y17" i="35"/>
  <c r="X17" i="35"/>
  <c r="AF14" i="35"/>
  <c r="AE14" i="35"/>
  <c r="AF13" i="35"/>
  <c r="AE13" i="35"/>
  <c r="AF12" i="35"/>
  <c r="AE12" i="35"/>
  <c r="AF11" i="35"/>
  <c r="AE11" i="35"/>
  <c r="AF10" i="35"/>
  <c r="AE10" i="35"/>
  <c r="AF9" i="35"/>
  <c r="AE9" i="35"/>
  <c r="AF8" i="35"/>
  <c r="AE8" i="35"/>
  <c r="BB17" i="35"/>
  <c r="AY17" i="35"/>
  <c r="BA17" i="35"/>
  <c r="AZ17" i="35"/>
  <c r="AX17" i="35"/>
  <c r="AF15" i="35"/>
  <c r="AE15" i="35"/>
  <c r="AP14" i="35"/>
  <c r="AO14" i="35"/>
  <c r="AN14" i="35"/>
  <c r="AR14" i="35"/>
  <c r="AQ14" i="35"/>
  <c r="AP13" i="35"/>
  <c r="AO13" i="35"/>
  <c r="AN13" i="35"/>
  <c r="AR13" i="35"/>
  <c r="AQ13" i="35"/>
  <c r="AP12" i="35"/>
  <c r="AO12" i="35"/>
  <c r="AN12" i="35"/>
  <c r="AR12" i="35"/>
  <c r="AQ12" i="35"/>
  <c r="AP11" i="35"/>
  <c r="AO11" i="35"/>
  <c r="AN11" i="35"/>
  <c r="AR11" i="35"/>
  <c r="AQ11" i="35"/>
  <c r="AP10" i="35"/>
  <c r="AO10" i="35"/>
  <c r="AN10" i="35"/>
  <c r="AR10" i="35"/>
  <c r="AQ10" i="35"/>
  <c r="AP9" i="35"/>
  <c r="AO9" i="35"/>
  <c r="AN9" i="35"/>
  <c r="AR9" i="35"/>
  <c r="AQ9" i="35"/>
  <c r="AP8" i="35"/>
  <c r="AO8" i="35"/>
  <c r="AN8" i="35"/>
  <c r="AR8" i="35"/>
  <c r="AQ8" i="35"/>
  <c r="AQ16" i="35"/>
  <c r="AR16" i="35"/>
  <c r="AP16" i="35"/>
  <c r="AO16" i="35"/>
  <c r="AN16" i="35"/>
  <c r="AQ17" i="35"/>
  <c r="AO17" i="35"/>
  <c r="AN17" i="35"/>
  <c r="AR17" i="35"/>
  <c r="AP17" i="35"/>
  <c r="AQ18" i="35"/>
  <c r="AR18" i="35"/>
  <c r="AP18" i="35"/>
  <c r="AO18" i="35"/>
  <c r="AN18" i="35"/>
  <c r="Y18" i="35"/>
  <c r="X18" i="35"/>
  <c r="AF16" i="35"/>
  <c r="AE16" i="35"/>
  <c r="AY15" i="35"/>
  <c r="BB15" i="35"/>
  <c r="BA15" i="35"/>
  <c r="AZ15" i="35"/>
  <c r="AX15" i="35"/>
  <c r="BB18" i="35"/>
  <c r="AZ18" i="35"/>
  <c r="AY18" i="35"/>
  <c r="BA18" i="35"/>
  <c r="AX18" i="35"/>
  <c r="O16" i="35"/>
  <c r="P16" i="35"/>
  <c r="AF17" i="35"/>
  <c r="AE17" i="35"/>
  <c r="O17" i="35"/>
  <c r="P17" i="35"/>
  <c r="O62" i="33"/>
  <c r="N62" i="33"/>
  <c r="O58" i="33"/>
  <c r="N58" i="33"/>
  <c r="N56" i="33"/>
  <c r="O56" i="33"/>
  <c r="N54" i="33"/>
  <c r="O54" i="33"/>
  <c r="O40" i="33"/>
  <c r="N40" i="33"/>
  <c r="O38" i="33"/>
  <c r="N38" i="33"/>
  <c r="O36" i="33"/>
  <c r="N36" i="33"/>
  <c r="O34" i="33"/>
  <c r="N34" i="33"/>
  <c r="O32" i="33"/>
  <c r="N32" i="33"/>
  <c r="I12" i="35"/>
  <c r="H12" i="35"/>
  <c r="I8" i="35"/>
  <c r="H8" i="35"/>
  <c r="I16" i="35"/>
  <c r="H16" i="35"/>
  <c r="I17" i="35"/>
  <c r="H17" i="35"/>
  <c r="I18" i="35"/>
  <c r="H18" i="35"/>
  <c r="O64" i="33"/>
  <c r="N64" i="33"/>
  <c r="O60" i="33"/>
  <c r="N60" i="33"/>
  <c r="O55" i="33"/>
  <c r="N55" i="33"/>
  <c r="O53" i="33"/>
  <c r="N53" i="33"/>
  <c r="O59" i="33"/>
  <c r="N59" i="33"/>
  <c r="O61" i="33"/>
  <c r="N61" i="33"/>
  <c r="O63" i="33"/>
  <c r="N63" i="33"/>
  <c r="O42" i="31"/>
  <c r="N42" i="31"/>
  <c r="O38" i="31"/>
  <c r="N38" i="31"/>
  <c r="O60" i="31"/>
  <c r="N60" i="31"/>
  <c r="O57" i="31"/>
  <c r="N57" i="31"/>
  <c r="O65" i="31"/>
  <c r="N65" i="31"/>
  <c r="N32" i="31"/>
  <c r="O32" i="31"/>
  <c r="N40" i="31"/>
  <c r="O40" i="31"/>
  <c r="O54" i="31"/>
  <c r="N54" i="31"/>
  <c r="O62" i="31"/>
  <c r="N62" i="31"/>
  <c r="O37" i="31"/>
  <c r="N37" i="31"/>
  <c r="O59" i="31"/>
  <c r="N59" i="31"/>
  <c r="O56" i="31"/>
  <c r="N56" i="31"/>
  <c r="O64" i="31"/>
  <c r="N64" i="31"/>
  <c r="N31" i="31"/>
  <c r="O31" i="31"/>
  <c r="N39" i="31"/>
  <c r="O39" i="31"/>
  <c r="N61" i="31"/>
  <c r="O61" i="31"/>
  <c r="O36" i="31"/>
  <c r="N36" i="31"/>
  <c r="O58" i="31"/>
  <c r="N58" i="31"/>
  <c r="O34" i="31"/>
  <c r="N34" i="31"/>
  <c r="O12" i="33"/>
  <c r="N12" i="33"/>
  <c r="O20" i="33"/>
  <c r="N20" i="33"/>
  <c r="O9" i="33"/>
  <c r="N9" i="33"/>
  <c r="O17" i="33"/>
  <c r="N17" i="33"/>
  <c r="O14" i="33"/>
  <c r="N14" i="33"/>
  <c r="O11" i="33"/>
  <c r="N11" i="33"/>
  <c r="O19" i="33"/>
  <c r="N19" i="33"/>
  <c r="O16" i="33"/>
  <c r="N16" i="33"/>
  <c r="N13" i="33"/>
  <c r="O13" i="33"/>
  <c r="O10" i="33"/>
  <c r="N10" i="33"/>
  <c r="O18" i="33"/>
  <c r="N18" i="33"/>
  <c r="O277" i="30"/>
  <c r="N277" i="30"/>
  <c r="O55" i="31"/>
  <c r="N55" i="31"/>
  <c r="O41" i="31"/>
  <c r="N41" i="31"/>
  <c r="O63" i="31"/>
  <c r="N63" i="31"/>
  <c r="N33" i="31"/>
  <c r="O33" i="31"/>
  <c r="N281" i="30"/>
  <c r="O281" i="30"/>
  <c r="N273" i="30"/>
  <c r="O273" i="30"/>
  <c r="N262" i="30"/>
  <c r="O262" i="30"/>
  <c r="O253" i="30"/>
  <c r="N253" i="30"/>
  <c r="O251" i="30"/>
  <c r="N251" i="30"/>
  <c r="O259" i="30"/>
  <c r="N259" i="30"/>
  <c r="O255" i="30"/>
  <c r="N255" i="30"/>
  <c r="O257" i="30"/>
  <c r="N257" i="30"/>
  <c r="O261" i="30"/>
  <c r="N261" i="30"/>
  <c r="O252" i="30"/>
  <c r="N252" i="30"/>
  <c r="O256" i="30"/>
  <c r="N256" i="30"/>
  <c r="O260" i="30"/>
  <c r="N260" i="30"/>
  <c r="N254" i="30"/>
  <c r="O254" i="30"/>
  <c r="O190" i="30"/>
  <c r="N190" i="30"/>
  <c r="O187" i="30"/>
  <c r="N187" i="30"/>
  <c r="O195" i="30"/>
  <c r="N195" i="30"/>
  <c r="O192" i="30"/>
  <c r="N192" i="30"/>
  <c r="O189" i="30"/>
  <c r="N189" i="30"/>
  <c r="O186" i="30"/>
  <c r="N186" i="30"/>
  <c r="O194" i="30"/>
  <c r="N194" i="30"/>
  <c r="N191" i="30"/>
  <c r="O191" i="30"/>
  <c r="O188" i="30"/>
  <c r="N188" i="30"/>
  <c r="O196" i="30"/>
  <c r="N196" i="30"/>
  <c r="O171" i="30"/>
  <c r="N171" i="30"/>
  <c r="O60" i="30"/>
  <c r="N60" i="30"/>
  <c r="O168" i="30"/>
  <c r="N168" i="30"/>
  <c r="O165" i="30"/>
  <c r="N165" i="30"/>
  <c r="O173" i="30"/>
  <c r="N173" i="30"/>
  <c r="O170" i="30"/>
  <c r="N170" i="30"/>
  <c r="O167" i="30"/>
  <c r="N167" i="30"/>
  <c r="O164" i="30"/>
  <c r="N164" i="30"/>
  <c r="O172" i="30"/>
  <c r="N172" i="30"/>
  <c r="N169" i="30"/>
  <c r="O169" i="30"/>
  <c r="O166" i="30"/>
  <c r="N166" i="30"/>
  <c r="O174" i="30"/>
  <c r="N174" i="30"/>
  <c r="O149" i="30"/>
  <c r="N149" i="30"/>
  <c r="O146" i="30"/>
  <c r="N146" i="30"/>
  <c r="O143" i="30"/>
  <c r="N143" i="30"/>
  <c r="O151" i="30"/>
  <c r="N151" i="30"/>
  <c r="O148" i="30"/>
  <c r="N148" i="30"/>
  <c r="O145" i="30"/>
  <c r="N145" i="30"/>
  <c r="O142" i="30"/>
  <c r="N142" i="30"/>
  <c r="O150" i="30"/>
  <c r="N150" i="30"/>
  <c r="N147" i="30"/>
  <c r="O147" i="30"/>
  <c r="O144" i="30"/>
  <c r="N144" i="30"/>
  <c r="O152" i="30"/>
  <c r="N152" i="30"/>
  <c r="O127" i="30"/>
  <c r="N127" i="30"/>
  <c r="O124" i="30"/>
  <c r="N124" i="30"/>
  <c r="O121" i="30"/>
  <c r="N121" i="30"/>
  <c r="O129" i="30"/>
  <c r="N129" i="30"/>
  <c r="O126" i="30"/>
  <c r="N126" i="30"/>
  <c r="O123" i="30"/>
  <c r="N123" i="30"/>
  <c r="O120" i="30"/>
  <c r="N120" i="30"/>
  <c r="O128" i="30"/>
  <c r="N128" i="30"/>
  <c r="N125" i="30"/>
  <c r="O125" i="30"/>
  <c r="O122" i="30"/>
  <c r="N122" i="30"/>
  <c r="O130" i="30"/>
  <c r="N130" i="30"/>
  <c r="N82" i="30"/>
  <c r="O82" i="30"/>
  <c r="O229" i="30"/>
  <c r="N229" i="30"/>
  <c r="O85" i="30"/>
  <c r="N85" i="30"/>
  <c r="O77" i="30"/>
  <c r="N77" i="30"/>
  <c r="O58" i="30"/>
  <c r="N58" i="30"/>
  <c r="O80" i="30"/>
  <c r="N80" i="30"/>
  <c r="O61" i="30"/>
  <c r="N61" i="30"/>
  <c r="O53" i="30"/>
  <c r="N53" i="30"/>
  <c r="O185" i="30"/>
  <c r="N185" i="30"/>
  <c r="O83" i="30"/>
  <c r="N83" i="30"/>
  <c r="O75" i="30"/>
  <c r="N75" i="30"/>
  <c r="O64" i="30"/>
  <c r="N64" i="30"/>
  <c r="O56" i="30"/>
  <c r="N56" i="30"/>
  <c r="O163" i="30"/>
  <c r="N163" i="30"/>
  <c r="O86" i="30"/>
  <c r="N86" i="30"/>
  <c r="O78" i="30"/>
  <c r="N78" i="30"/>
  <c r="O59" i="30"/>
  <c r="N59" i="30"/>
  <c r="O234" i="30"/>
  <c r="N234" i="30"/>
  <c r="O231" i="30"/>
  <c r="N231" i="30"/>
  <c r="O239" i="30"/>
  <c r="N239" i="30"/>
  <c r="O236" i="30"/>
  <c r="N236" i="30"/>
  <c r="O233" i="30"/>
  <c r="N233" i="30"/>
  <c r="O230" i="30"/>
  <c r="N230" i="30"/>
  <c r="O238" i="30"/>
  <c r="N238" i="30"/>
  <c r="N235" i="30"/>
  <c r="O235" i="30"/>
  <c r="O232" i="30"/>
  <c r="N232" i="30"/>
  <c r="O240" i="30"/>
  <c r="N240" i="30"/>
  <c r="O141" i="30"/>
  <c r="N141" i="30"/>
  <c r="O119" i="30"/>
  <c r="N119" i="30"/>
  <c r="O81" i="30"/>
  <c r="N81" i="30"/>
  <c r="O62" i="30"/>
  <c r="N62" i="30"/>
  <c r="O54" i="30"/>
  <c r="N54" i="30"/>
  <c r="M144" i="28"/>
  <c r="L144" i="28"/>
  <c r="K144" i="28"/>
  <c r="J144" i="28"/>
  <c r="I144" i="28"/>
  <c r="H118" i="28"/>
  <c r="M110" i="28"/>
  <c r="L110" i="28"/>
  <c r="K110" i="28"/>
  <c r="J110" i="28"/>
  <c r="I110" i="28"/>
  <c r="M101" i="28"/>
  <c r="L101" i="28"/>
  <c r="K101" i="28"/>
  <c r="J101" i="28"/>
  <c r="I101" i="28"/>
  <c r="M93" i="28"/>
  <c r="L93" i="28"/>
  <c r="K93" i="28"/>
  <c r="J93" i="28"/>
  <c r="I93" i="28"/>
  <c r="M84" i="28"/>
  <c r="L84" i="28"/>
  <c r="K84" i="28"/>
  <c r="J84" i="28"/>
  <c r="I84" i="28"/>
  <c r="M75" i="28"/>
  <c r="L75" i="28"/>
  <c r="K75" i="28"/>
  <c r="J75" i="28"/>
  <c r="I75" i="28"/>
  <c r="M67" i="28"/>
  <c r="L67" i="28"/>
  <c r="K67" i="28"/>
  <c r="J67" i="28"/>
  <c r="I67" i="28"/>
  <c r="M58" i="28"/>
  <c r="L58" i="28"/>
  <c r="K58" i="28"/>
  <c r="J58" i="28"/>
  <c r="I58" i="28"/>
  <c r="M50" i="28"/>
  <c r="L50" i="28"/>
  <c r="K50" i="28"/>
  <c r="J50" i="28"/>
  <c r="I50" i="28"/>
  <c r="M41" i="28"/>
  <c r="L41" i="28"/>
  <c r="K41" i="28"/>
  <c r="J41" i="28"/>
  <c r="I41" i="28"/>
  <c r="M32" i="28"/>
  <c r="L32" i="28"/>
  <c r="K32" i="28"/>
  <c r="J32" i="28"/>
  <c r="I32" i="28"/>
  <c r="M24" i="28"/>
  <c r="L24" i="28"/>
  <c r="K24" i="28"/>
  <c r="J24" i="28"/>
  <c r="I24" i="28"/>
  <c r="M15" i="28"/>
  <c r="L15" i="28"/>
  <c r="K15" i="28"/>
  <c r="J15" i="28"/>
  <c r="I15" i="28"/>
  <c r="L113" i="28"/>
  <c r="J113" i="28"/>
  <c r="M113" i="28"/>
  <c r="K113" i="28"/>
  <c r="I113" i="28"/>
  <c r="L122" i="28"/>
  <c r="J122" i="28"/>
  <c r="M122" i="28"/>
  <c r="K122" i="28"/>
  <c r="I122" i="28"/>
  <c r="L130" i="28"/>
  <c r="K130" i="28"/>
  <c r="J130" i="28"/>
  <c r="M130" i="28"/>
  <c r="I130" i="28"/>
  <c r="L139" i="28"/>
  <c r="K139" i="28"/>
  <c r="J139" i="28"/>
  <c r="M139" i="28"/>
  <c r="I139" i="28"/>
  <c r="L148" i="28"/>
  <c r="K148" i="28"/>
  <c r="J148" i="28"/>
  <c r="I148" i="28"/>
  <c r="M148" i="28"/>
  <c r="L156" i="28"/>
  <c r="K156" i="28"/>
  <c r="J156" i="28"/>
  <c r="I156" i="28"/>
  <c r="M156" i="28"/>
  <c r="M151" i="28"/>
  <c r="K151" i="28"/>
  <c r="J151" i="28"/>
  <c r="I151" i="28"/>
  <c r="L151" i="28"/>
  <c r="M159" i="28"/>
  <c r="K159" i="28"/>
  <c r="J159" i="28"/>
  <c r="I159" i="28"/>
  <c r="L159" i="28"/>
  <c r="L111" i="28"/>
  <c r="J111" i="28"/>
  <c r="M111" i="28"/>
  <c r="K111" i="28"/>
  <c r="I111" i="28"/>
  <c r="L120" i="28"/>
  <c r="J120" i="28"/>
  <c r="M120" i="28"/>
  <c r="K120" i="28"/>
  <c r="I120" i="28"/>
  <c r="L128" i="28"/>
  <c r="J128" i="28"/>
  <c r="M128" i="28"/>
  <c r="K128" i="28"/>
  <c r="I128" i="28"/>
  <c r="L137" i="28"/>
  <c r="J137" i="28"/>
  <c r="I137" i="28"/>
  <c r="M137" i="28"/>
  <c r="K137" i="28"/>
  <c r="L145" i="28"/>
  <c r="J145" i="28"/>
  <c r="I145" i="28"/>
  <c r="M145" i="28"/>
  <c r="K145" i="28"/>
  <c r="L154" i="28"/>
  <c r="J154" i="28"/>
  <c r="I154" i="28"/>
  <c r="M154" i="28"/>
  <c r="K154" i="28"/>
  <c r="K131" i="28"/>
  <c r="I131" i="28"/>
  <c r="M131" i="28"/>
  <c r="L131" i="28"/>
  <c r="J131" i="28"/>
  <c r="K140" i="28"/>
  <c r="I140" i="28"/>
  <c r="M140" i="28"/>
  <c r="L140" i="28"/>
  <c r="J140" i="28"/>
  <c r="K149" i="28"/>
  <c r="I149" i="28"/>
  <c r="M149" i="28"/>
  <c r="L149" i="28"/>
  <c r="J149" i="28"/>
  <c r="K157" i="28"/>
  <c r="I157" i="28"/>
  <c r="M157" i="28"/>
  <c r="L157" i="28"/>
  <c r="J157" i="28"/>
  <c r="J117" i="28"/>
  <c r="L117" i="28"/>
  <c r="M117" i="28"/>
  <c r="K117" i="28"/>
  <c r="I117" i="28"/>
  <c r="J126" i="28"/>
  <c r="L126" i="28"/>
  <c r="K126" i="28"/>
  <c r="I126" i="28"/>
  <c r="M126" i="28"/>
  <c r="J135" i="28"/>
  <c r="L135" i="28"/>
  <c r="M135" i="28"/>
  <c r="K135" i="28"/>
  <c r="I135" i="28"/>
  <c r="J143" i="28"/>
  <c r="M143" i="28"/>
  <c r="L143" i="28"/>
  <c r="K143" i="28"/>
  <c r="I143" i="28"/>
  <c r="J152" i="28"/>
  <c r="H160" i="28"/>
  <c r="M152" i="28"/>
  <c r="L152" i="28"/>
  <c r="K152" i="28"/>
  <c r="I152" i="28"/>
  <c r="L115" i="28"/>
  <c r="J115" i="28"/>
  <c r="I115" i="28"/>
  <c r="M115" i="28"/>
  <c r="K115" i="28"/>
  <c r="H132" i="28"/>
  <c r="L124" i="28"/>
  <c r="J124" i="28"/>
  <c r="M124" i="28"/>
  <c r="K124" i="28"/>
  <c r="I124" i="28"/>
  <c r="M141" i="28"/>
  <c r="L141" i="28"/>
  <c r="J141" i="28"/>
  <c r="K141" i="28"/>
  <c r="I141" i="28"/>
  <c r="M150" i="28"/>
  <c r="L150" i="28"/>
  <c r="K150" i="28"/>
  <c r="J150" i="28"/>
  <c r="I150" i="28"/>
  <c r="M158" i="28"/>
  <c r="L158" i="28"/>
  <c r="K158" i="28"/>
  <c r="J158" i="28"/>
  <c r="I158" i="28"/>
  <c r="I112" i="28"/>
  <c r="M112" i="28"/>
  <c r="K112" i="28"/>
  <c r="J112" i="28"/>
  <c r="L112" i="28"/>
  <c r="I107" i="28"/>
  <c r="M107" i="28"/>
  <c r="L107" i="28"/>
  <c r="K107" i="28"/>
  <c r="J107" i="28"/>
  <c r="I98" i="28"/>
  <c r="M98" i="28"/>
  <c r="L98" i="28"/>
  <c r="K98" i="28"/>
  <c r="J98" i="28"/>
  <c r="I89" i="28"/>
  <c r="M89" i="28"/>
  <c r="L89" i="28"/>
  <c r="K89" i="28"/>
  <c r="J89" i="28"/>
  <c r="I81" i="28"/>
  <c r="M81" i="28"/>
  <c r="L81" i="28"/>
  <c r="K81" i="28"/>
  <c r="J81" i="28"/>
  <c r="I72" i="28"/>
  <c r="M72" i="28"/>
  <c r="L72" i="28"/>
  <c r="K72" i="28"/>
  <c r="J72" i="28"/>
  <c r="I64" i="28"/>
  <c r="M64" i="28"/>
  <c r="L64" i="28"/>
  <c r="K64" i="28"/>
  <c r="J64" i="28"/>
  <c r="I55" i="28"/>
  <c r="M55" i="28"/>
  <c r="L55" i="28"/>
  <c r="K55" i="28"/>
  <c r="J55" i="28"/>
  <c r="I46" i="28"/>
  <c r="M46" i="28"/>
  <c r="L46" i="28"/>
  <c r="K46" i="28"/>
  <c r="J46" i="28"/>
  <c r="M153" i="28"/>
  <c r="L153" i="28"/>
  <c r="K153" i="28"/>
  <c r="J153" i="28"/>
  <c r="I153" i="28"/>
  <c r="K123" i="28"/>
  <c r="I123" i="28"/>
  <c r="M123" i="28"/>
  <c r="L123" i="28"/>
  <c r="J123" i="28"/>
  <c r="J103" i="28"/>
  <c r="I103" i="28"/>
  <c r="M103" i="28"/>
  <c r="L103" i="28"/>
  <c r="K103" i="28"/>
  <c r="J95" i="28"/>
  <c r="I95" i="28"/>
  <c r="M95" i="28"/>
  <c r="L95" i="28"/>
  <c r="K95" i="28"/>
  <c r="J86" i="28"/>
  <c r="I86" i="28"/>
  <c r="M86" i="28"/>
  <c r="L86" i="28"/>
  <c r="K86" i="28"/>
  <c r="J78" i="28"/>
  <c r="I78" i="28"/>
  <c r="M78" i="28"/>
  <c r="L78" i="28"/>
  <c r="K78" i="28"/>
  <c r="J69" i="28"/>
  <c r="I69" i="28"/>
  <c r="M69" i="28"/>
  <c r="L69" i="28"/>
  <c r="K69" i="28"/>
  <c r="J60" i="28"/>
  <c r="I60" i="28"/>
  <c r="M60" i="28"/>
  <c r="L60" i="28"/>
  <c r="K60" i="28"/>
  <c r="J52" i="28"/>
  <c r="I52" i="28"/>
  <c r="M52" i="28"/>
  <c r="L52" i="28"/>
  <c r="K52" i="28"/>
  <c r="J43" i="28"/>
  <c r="I43" i="28"/>
  <c r="M43" i="28"/>
  <c r="L43" i="28"/>
  <c r="K43" i="28"/>
  <c r="J26" i="28"/>
  <c r="H34" i="28"/>
  <c r="M26" i="28"/>
  <c r="L26" i="28"/>
  <c r="K26" i="28"/>
  <c r="I26" i="28"/>
  <c r="J17" i="28"/>
  <c r="M17" i="28"/>
  <c r="L17" i="28"/>
  <c r="I17" i="28"/>
  <c r="K17" i="28"/>
  <c r="J9" i="28"/>
  <c r="M9" i="28"/>
  <c r="L9" i="28"/>
  <c r="K9" i="28"/>
  <c r="I9" i="28"/>
  <c r="O215" i="30"/>
  <c r="N215" i="30"/>
  <c r="O207" i="30"/>
  <c r="N207" i="30"/>
  <c r="O212" i="30"/>
  <c r="N212" i="30"/>
  <c r="O209" i="30"/>
  <c r="N209" i="30"/>
  <c r="O217" i="30"/>
  <c r="N217" i="30"/>
  <c r="O214" i="30"/>
  <c r="N214" i="30"/>
  <c r="O211" i="30"/>
  <c r="N211" i="30"/>
  <c r="O208" i="30"/>
  <c r="N208" i="30"/>
  <c r="O216" i="30"/>
  <c r="N216" i="30"/>
  <c r="N213" i="30"/>
  <c r="O213" i="30"/>
  <c r="O210" i="30"/>
  <c r="N210" i="30"/>
  <c r="O218" i="30"/>
  <c r="N218" i="30"/>
  <c r="M116" i="28"/>
  <c r="K116" i="28"/>
  <c r="I116" i="28"/>
  <c r="L116" i="28"/>
  <c r="J116" i="28"/>
  <c r="K109" i="28"/>
  <c r="J109" i="28"/>
  <c r="I109" i="28"/>
  <c r="M109" i="28"/>
  <c r="L109" i="28"/>
  <c r="K100" i="28"/>
  <c r="J100" i="28"/>
  <c r="I100" i="28"/>
  <c r="M100" i="28"/>
  <c r="L100" i="28"/>
  <c r="K92" i="28"/>
  <c r="J92" i="28"/>
  <c r="I92" i="28"/>
  <c r="M92" i="28"/>
  <c r="L92" i="28"/>
  <c r="K83" i="28"/>
  <c r="J83" i="28"/>
  <c r="I83" i="28"/>
  <c r="M83" i="28"/>
  <c r="L83" i="28"/>
  <c r="K74" i="28"/>
  <c r="J74" i="28"/>
  <c r="I74" i="28"/>
  <c r="M74" i="28"/>
  <c r="L74" i="28"/>
  <c r="K66" i="28"/>
  <c r="J66" i="28"/>
  <c r="I66" i="28"/>
  <c r="M66" i="28"/>
  <c r="L66" i="28"/>
  <c r="K57" i="28"/>
  <c r="J57" i="28"/>
  <c r="I57" i="28"/>
  <c r="M57" i="28"/>
  <c r="L57" i="28"/>
  <c r="K40" i="28"/>
  <c r="J40" i="28"/>
  <c r="I40" i="28"/>
  <c r="H48" i="28"/>
  <c r="M40" i="28"/>
  <c r="L40" i="28"/>
  <c r="K31" i="28"/>
  <c r="I31" i="28"/>
  <c r="M31" i="28"/>
  <c r="L31" i="28"/>
  <c r="J31" i="28"/>
  <c r="K23" i="28"/>
  <c r="I23" i="28"/>
  <c r="M23" i="28"/>
  <c r="L23" i="28"/>
  <c r="J23" i="28"/>
  <c r="K14" i="28"/>
  <c r="I14" i="28"/>
  <c r="M14" i="28"/>
  <c r="J14" i="28"/>
  <c r="L14" i="28"/>
  <c r="M127" i="28"/>
  <c r="K127" i="28"/>
  <c r="I127" i="28"/>
  <c r="L127" i="28"/>
  <c r="J127" i="28"/>
  <c r="L106" i="28"/>
  <c r="K106" i="28"/>
  <c r="J106" i="28"/>
  <c r="I106" i="28"/>
  <c r="M106" i="28"/>
  <c r="L97" i="28"/>
  <c r="K97" i="28"/>
  <c r="J97" i="28"/>
  <c r="I97" i="28"/>
  <c r="M97" i="28"/>
  <c r="L88" i="28"/>
  <c r="K88" i="28"/>
  <c r="J88" i="28"/>
  <c r="I88" i="28"/>
  <c r="M88" i="28"/>
  <c r="L80" i="28"/>
  <c r="K80" i="28"/>
  <c r="J80" i="28"/>
  <c r="I80" i="28"/>
  <c r="M80" i="28"/>
  <c r="L71" i="28"/>
  <c r="K71" i="28"/>
  <c r="J71" i="28"/>
  <c r="I71" i="28"/>
  <c r="M71" i="28"/>
  <c r="L54" i="28"/>
  <c r="K54" i="28"/>
  <c r="J54" i="28"/>
  <c r="I54" i="28"/>
  <c r="H62" i="28"/>
  <c r="M54" i="28"/>
  <c r="L45" i="28"/>
  <c r="K45" i="28"/>
  <c r="J45" i="28"/>
  <c r="I45" i="28"/>
  <c r="M45" i="28"/>
  <c r="L37" i="28"/>
  <c r="J37" i="28"/>
  <c r="I37" i="28"/>
  <c r="M37" i="28"/>
  <c r="K37" i="28"/>
  <c r="L28" i="28"/>
  <c r="J28" i="28"/>
  <c r="I28" i="28"/>
  <c r="M28" i="28"/>
  <c r="K28" i="28"/>
  <c r="L19" i="28"/>
  <c r="J19" i="28"/>
  <c r="I19" i="28"/>
  <c r="M19" i="28"/>
  <c r="K19" i="28"/>
  <c r="L11" i="28"/>
  <c r="J11" i="28"/>
  <c r="I11" i="28"/>
  <c r="K11" i="28"/>
  <c r="M11" i="28"/>
  <c r="I155" i="28"/>
  <c r="M155" i="28"/>
  <c r="L155" i="28"/>
  <c r="K155" i="28"/>
  <c r="J155" i="28"/>
  <c r="I121" i="28"/>
  <c r="M121" i="28"/>
  <c r="K121" i="28"/>
  <c r="L121" i="28"/>
  <c r="J121" i="28"/>
  <c r="M102" i="28"/>
  <c r="L102" i="28"/>
  <c r="K102" i="28"/>
  <c r="J102" i="28"/>
  <c r="I102" i="28"/>
  <c r="M94" i="28"/>
  <c r="L94" i="28"/>
  <c r="K94" i="28"/>
  <c r="J94" i="28"/>
  <c r="I94" i="28"/>
  <c r="M85" i="28"/>
  <c r="L85" i="28"/>
  <c r="K85" i="28"/>
  <c r="J85" i="28"/>
  <c r="I85" i="28"/>
  <c r="M68" i="28"/>
  <c r="L68" i="28"/>
  <c r="K68" i="28"/>
  <c r="J68" i="28"/>
  <c r="I68" i="28"/>
  <c r="H76" i="28"/>
  <c r="M59" i="28"/>
  <c r="L59" i="28"/>
  <c r="K59" i="28"/>
  <c r="J59" i="28"/>
  <c r="I59" i="28"/>
  <c r="M51" i="28"/>
  <c r="L51" i="28"/>
  <c r="K51" i="28"/>
  <c r="J51" i="28"/>
  <c r="I51" i="28"/>
  <c r="M42" i="28"/>
  <c r="L42" i="28"/>
  <c r="K42" i="28"/>
  <c r="J42" i="28"/>
  <c r="I42" i="28"/>
  <c r="M33" i="28"/>
  <c r="K33" i="28"/>
  <c r="J33" i="28"/>
  <c r="I33" i="28"/>
  <c r="L33" i="28"/>
  <c r="M25" i="28"/>
  <c r="K25" i="28"/>
  <c r="J25" i="28"/>
  <c r="I25" i="28"/>
  <c r="L25" i="28"/>
  <c r="M16" i="28"/>
  <c r="K16" i="28"/>
  <c r="J16" i="28"/>
  <c r="I16" i="28"/>
  <c r="L16" i="28"/>
  <c r="M8" i="28"/>
  <c r="J8" i="28"/>
  <c r="I8" i="28"/>
  <c r="L8" i="28"/>
  <c r="K8" i="28"/>
  <c r="M142" i="28"/>
  <c r="K142" i="28"/>
  <c r="J142" i="28"/>
  <c r="I142" i="28"/>
  <c r="L142" i="28"/>
  <c r="K114" i="28"/>
  <c r="I114" i="28"/>
  <c r="M114" i="28"/>
  <c r="L114" i="28"/>
  <c r="J114" i="28"/>
  <c r="M108" i="28"/>
  <c r="L108" i="28"/>
  <c r="K108" i="28"/>
  <c r="J108" i="28"/>
  <c r="I108" i="28"/>
  <c r="M99" i="28"/>
  <c r="L99" i="28"/>
  <c r="K99" i="28"/>
  <c r="J99" i="28"/>
  <c r="I99" i="28"/>
  <c r="M82" i="28"/>
  <c r="L82" i="28"/>
  <c r="K82" i="28"/>
  <c r="J82" i="28"/>
  <c r="I82" i="28"/>
  <c r="H90" i="28"/>
  <c r="M73" i="28"/>
  <c r="L73" i="28"/>
  <c r="K73" i="28"/>
  <c r="J73" i="28"/>
  <c r="I73" i="28"/>
  <c r="M65" i="28"/>
  <c r="L65" i="28"/>
  <c r="K65" i="28"/>
  <c r="J65" i="28"/>
  <c r="I65" i="28"/>
  <c r="M56" i="28"/>
  <c r="L56" i="28"/>
  <c r="K56" i="28"/>
  <c r="J56" i="28"/>
  <c r="I56" i="28"/>
  <c r="M47" i="28"/>
  <c r="L47" i="28"/>
  <c r="K47" i="28"/>
  <c r="J47" i="28"/>
  <c r="I47" i="28"/>
  <c r="M39" i="28"/>
  <c r="L39" i="28"/>
  <c r="K39" i="28"/>
  <c r="J39" i="28"/>
  <c r="I39" i="28"/>
  <c r="L30" i="28"/>
  <c r="K30" i="28"/>
  <c r="J30" i="28"/>
  <c r="I30" i="28"/>
  <c r="M30" i="28"/>
  <c r="L22" i="28"/>
  <c r="K22" i="28"/>
  <c r="J22" i="28"/>
  <c r="I22" i="28"/>
  <c r="M22" i="28"/>
  <c r="L13" i="28"/>
  <c r="K13" i="28"/>
  <c r="J13" i="28"/>
  <c r="I13" i="28"/>
  <c r="M13" i="28"/>
  <c r="AB16" i="22"/>
  <c r="AA16" i="22"/>
  <c r="Z16" i="22"/>
  <c r="Y16" i="22"/>
  <c r="X16" i="22"/>
  <c r="X17" i="22"/>
  <c r="AB17" i="22"/>
  <c r="AA17" i="22"/>
  <c r="Z17" i="22"/>
  <c r="Y17" i="22"/>
  <c r="X9" i="22"/>
  <c r="AB9" i="22"/>
  <c r="AA9" i="22"/>
  <c r="Z9" i="22"/>
  <c r="Y9" i="22"/>
  <c r="Y18" i="22"/>
  <c r="X18" i="22"/>
  <c r="AB18" i="22"/>
  <c r="Z18" i="22"/>
  <c r="AA18" i="22"/>
  <c r="Z19" i="22"/>
  <c r="Y19" i="22"/>
  <c r="X19" i="22"/>
  <c r="AB19" i="22"/>
  <c r="AA19" i="22"/>
  <c r="Z11" i="22"/>
  <c r="Y11" i="22"/>
  <c r="X11" i="22"/>
  <c r="AA11" i="22"/>
  <c r="AB11" i="22"/>
  <c r="AA20" i="22"/>
  <c r="Z20" i="22"/>
  <c r="Y20" i="22"/>
  <c r="X20" i="22"/>
  <c r="AB20" i="22"/>
  <c r="AA12" i="22"/>
  <c r="Z12" i="22"/>
  <c r="Y12" i="22"/>
  <c r="X12" i="22"/>
  <c r="AB12" i="22"/>
  <c r="AB13" i="22"/>
  <c r="AA13" i="22"/>
  <c r="Z13" i="22"/>
  <c r="Y13" i="22"/>
  <c r="X13" i="22"/>
  <c r="W21" i="22"/>
  <c r="R158" i="19"/>
  <c r="Q158" i="19"/>
  <c r="P158" i="19"/>
  <c r="I141" i="19"/>
  <c r="H141" i="19"/>
  <c r="J141" i="19"/>
  <c r="P72" i="19"/>
  <c r="R72" i="19"/>
  <c r="Q72" i="19"/>
  <c r="J71" i="19"/>
  <c r="I71" i="19"/>
  <c r="H71" i="19"/>
  <c r="Y69" i="19"/>
  <c r="W77" i="19"/>
  <c r="X69" i="19"/>
  <c r="R68" i="19"/>
  <c r="Q68" i="19"/>
  <c r="P68" i="19"/>
  <c r="J67" i="19"/>
  <c r="I67" i="19"/>
  <c r="H67" i="19"/>
  <c r="J62" i="19"/>
  <c r="I62" i="19"/>
  <c r="H62" i="19"/>
  <c r="Y60" i="19"/>
  <c r="X60" i="19"/>
  <c r="R59" i="19"/>
  <c r="Q59" i="19"/>
  <c r="P59" i="19"/>
  <c r="J58" i="19"/>
  <c r="I58" i="19"/>
  <c r="H58" i="19"/>
  <c r="Y56" i="19"/>
  <c r="X56" i="19"/>
  <c r="R55" i="19"/>
  <c r="Q55" i="19"/>
  <c r="P55" i="19"/>
  <c r="O63" i="19"/>
  <c r="J54" i="19"/>
  <c r="I54" i="19"/>
  <c r="H54" i="19"/>
  <c r="Y52" i="19"/>
  <c r="X52" i="19"/>
  <c r="W51" i="19"/>
  <c r="Y47" i="19"/>
  <c r="X47" i="19"/>
  <c r="Y45" i="19"/>
  <c r="X45" i="19"/>
  <c r="J43" i="19"/>
  <c r="I43" i="19"/>
  <c r="H43" i="19"/>
  <c r="R40" i="19"/>
  <c r="Q40" i="19"/>
  <c r="P40" i="19"/>
  <c r="J34" i="19"/>
  <c r="I34" i="19"/>
  <c r="H34" i="19"/>
  <c r="R31" i="19"/>
  <c r="Q31" i="19"/>
  <c r="P31" i="19"/>
  <c r="Y28" i="19"/>
  <c r="X28" i="19"/>
  <c r="J26" i="19"/>
  <c r="I26" i="19"/>
  <c r="H26" i="19"/>
  <c r="R19" i="19"/>
  <c r="Q19" i="19"/>
  <c r="P19" i="19"/>
  <c r="Y16" i="19"/>
  <c r="X16" i="19"/>
  <c r="Y73" i="19"/>
  <c r="X73" i="19"/>
  <c r="Y82" i="19"/>
  <c r="X82" i="19"/>
  <c r="Y86" i="19"/>
  <c r="X86" i="19"/>
  <c r="Y90" i="19"/>
  <c r="X90" i="19"/>
  <c r="Y95" i="19"/>
  <c r="X95" i="19"/>
  <c r="Y100" i="19"/>
  <c r="X100" i="19"/>
  <c r="Y102" i="19"/>
  <c r="X102" i="19"/>
  <c r="Y104" i="19"/>
  <c r="X104" i="19"/>
  <c r="Y109" i="19"/>
  <c r="X109" i="19"/>
  <c r="Y111" i="19"/>
  <c r="X111" i="19"/>
  <c r="W119" i="19"/>
  <c r="Y113" i="19"/>
  <c r="X113" i="19"/>
  <c r="Y74" i="19"/>
  <c r="X74" i="19"/>
  <c r="Y83" i="19"/>
  <c r="X83" i="19"/>
  <c r="W91" i="19"/>
  <c r="Y87" i="19"/>
  <c r="X87" i="19"/>
  <c r="Y96" i="19"/>
  <c r="X96" i="19"/>
  <c r="Y155" i="19"/>
  <c r="X155" i="19"/>
  <c r="Y159" i="19"/>
  <c r="X159" i="19"/>
  <c r="Y160" i="19"/>
  <c r="X160" i="19"/>
  <c r="Y146" i="19"/>
  <c r="X146" i="19"/>
  <c r="Y151" i="19"/>
  <c r="X151" i="19"/>
  <c r="Y152" i="19"/>
  <c r="X152" i="19"/>
  <c r="Y75" i="19"/>
  <c r="X75" i="19"/>
  <c r="Y80" i="19"/>
  <c r="X80" i="19"/>
  <c r="W79" i="19"/>
  <c r="Y84" i="19"/>
  <c r="X84" i="19"/>
  <c r="Y88" i="19"/>
  <c r="X88" i="19"/>
  <c r="Y97" i="19"/>
  <c r="X97" i="19"/>
  <c r="W105" i="19"/>
  <c r="Y138" i="19"/>
  <c r="X138" i="19"/>
  <c r="Y142" i="19"/>
  <c r="X142" i="19"/>
  <c r="Y143" i="19"/>
  <c r="X143" i="19"/>
  <c r="Y99" i="19"/>
  <c r="X99" i="19"/>
  <c r="Y101" i="19"/>
  <c r="X101" i="19"/>
  <c r="Y103" i="19"/>
  <c r="X103" i="19"/>
  <c r="Y108" i="19"/>
  <c r="X108" i="19"/>
  <c r="W107" i="19"/>
  <c r="Y110" i="19"/>
  <c r="X110" i="19"/>
  <c r="Y112" i="19"/>
  <c r="X112" i="19"/>
  <c r="Y114" i="19"/>
  <c r="X114" i="19"/>
  <c r="X131" i="19"/>
  <c r="Y131" i="19"/>
  <c r="X140" i="19"/>
  <c r="Y140" i="19"/>
  <c r="X157" i="19"/>
  <c r="Y157" i="19"/>
  <c r="Y137" i="19"/>
  <c r="X137" i="19"/>
  <c r="Y145" i="19"/>
  <c r="X145" i="19"/>
  <c r="Y154" i="19"/>
  <c r="X15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9" i="19"/>
  <c r="X139" i="19"/>
  <c r="W147" i="19"/>
  <c r="Y156" i="19"/>
  <c r="X156" i="19"/>
  <c r="X136" i="19"/>
  <c r="Y136" i="19"/>
  <c r="W135" i="19"/>
  <c r="X144" i="19"/>
  <c r="Y144" i="19"/>
  <c r="X153" i="19"/>
  <c r="W161" i="19"/>
  <c r="Y153" i="19"/>
  <c r="X132" i="19"/>
  <c r="Y132" i="19"/>
  <c r="Y141" i="19"/>
  <c r="X141" i="19"/>
  <c r="W149" i="19"/>
  <c r="Y150" i="19"/>
  <c r="X150" i="19"/>
  <c r="Y158" i="19"/>
  <c r="X158" i="19"/>
  <c r="I150" i="19"/>
  <c r="H150" i="19"/>
  <c r="J150" i="19"/>
  <c r="G149" i="19"/>
  <c r="Q97" i="19"/>
  <c r="P97" i="19"/>
  <c r="O105" i="19"/>
  <c r="R97" i="19"/>
  <c r="Q80" i="19"/>
  <c r="P80" i="19"/>
  <c r="O79" i="19"/>
  <c r="R80" i="19"/>
  <c r="I74" i="19"/>
  <c r="H74" i="19"/>
  <c r="J74" i="19"/>
  <c r="Y44" i="19"/>
  <c r="X44" i="19"/>
  <c r="J42" i="19"/>
  <c r="I42" i="19"/>
  <c r="H42" i="19"/>
  <c r="R39" i="19"/>
  <c r="Q39" i="19"/>
  <c r="P39" i="19"/>
  <c r="J33" i="19"/>
  <c r="I33" i="19"/>
  <c r="H33" i="19"/>
  <c r="R30" i="19"/>
  <c r="Q30" i="19"/>
  <c r="P30" i="19"/>
  <c r="Y27" i="19"/>
  <c r="X27" i="19"/>
  <c r="W35" i="19"/>
  <c r="J25" i="19"/>
  <c r="I25" i="19"/>
  <c r="H25" i="19"/>
  <c r="R20" i="19"/>
  <c r="Q20" i="19"/>
  <c r="P20" i="19"/>
  <c r="Y17" i="19"/>
  <c r="X17" i="19"/>
  <c r="J15" i="19"/>
  <c r="I15" i="19"/>
  <c r="H15" i="19"/>
  <c r="R12" i="19"/>
  <c r="Q12" i="19"/>
  <c r="P12" i="19"/>
  <c r="V149" i="19"/>
  <c r="V161" i="19"/>
  <c r="V135" i="19"/>
  <c r="V121" i="19"/>
  <c r="V93" i="19"/>
  <c r="V147" i="19"/>
  <c r="V107" i="19"/>
  <c r="V105" i="19"/>
  <c r="V79" i="19"/>
  <c r="V91" i="19"/>
  <c r="V133" i="19"/>
  <c r="V119" i="19"/>
  <c r="V37" i="19"/>
  <c r="V77" i="19"/>
  <c r="V51" i="19"/>
  <c r="V35" i="19"/>
  <c r="U7" i="19"/>
  <c r="V65" i="19"/>
  <c r="V9" i="19"/>
  <c r="V49" i="19"/>
  <c r="V23" i="19"/>
  <c r="V21" i="19"/>
  <c r="V63" i="19"/>
  <c r="X63" i="19" s="1"/>
  <c r="J140" i="19"/>
  <c r="I140" i="19"/>
  <c r="H140" i="19"/>
  <c r="J136" i="19"/>
  <c r="G135" i="19"/>
  <c r="I136" i="19"/>
  <c r="H136" i="19"/>
  <c r="J72" i="19"/>
  <c r="I72" i="19"/>
  <c r="H72" i="19"/>
  <c r="Y70" i="19"/>
  <c r="X70" i="19"/>
  <c r="O77" i="19"/>
  <c r="R69" i="19"/>
  <c r="Q69" i="19"/>
  <c r="P69" i="19"/>
  <c r="J68" i="19"/>
  <c r="I68" i="19"/>
  <c r="H68" i="19"/>
  <c r="Y66" i="19"/>
  <c r="X66" i="19"/>
  <c r="W65" i="19"/>
  <c r="Y61" i="19"/>
  <c r="X61" i="19"/>
  <c r="R60" i="19"/>
  <c r="Q60" i="19"/>
  <c r="P60" i="19"/>
  <c r="J59" i="19"/>
  <c r="I59" i="19"/>
  <c r="H59" i="19"/>
  <c r="Y57" i="19"/>
  <c r="X57" i="19"/>
  <c r="R56" i="19"/>
  <c r="Q56" i="19"/>
  <c r="P56" i="19"/>
  <c r="J55" i="19"/>
  <c r="I55" i="19"/>
  <c r="H55" i="19"/>
  <c r="G63" i="19"/>
  <c r="Y53" i="19"/>
  <c r="X53" i="19"/>
  <c r="R52" i="19"/>
  <c r="Q52" i="19"/>
  <c r="P52" i="19"/>
  <c r="O51" i="19"/>
  <c r="Y48" i="19"/>
  <c r="X48" i="19"/>
  <c r="R47" i="19"/>
  <c r="Q47" i="19"/>
  <c r="P47" i="19"/>
  <c r="R46" i="19"/>
  <c r="Q46" i="19"/>
  <c r="P46" i="19"/>
  <c r="Y43" i="19"/>
  <c r="X43" i="19"/>
  <c r="J41" i="19"/>
  <c r="I41" i="19"/>
  <c r="H41" i="19"/>
  <c r="G49" i="19"/>
  <c r="R38" i="19"/>
  <c r="Q38" i="19"/>
  <c r="P38" i="19"/>
  <c r="O37" i="19"/>
  <c r="Y34" i="19"/>
  <c r="X34" i="19"/>
  <c r="J32" i="19"/>
  <c r="I32" i="19"/>
  <c r="H32" i="19"/>
  <c r="R29" i="19"/>
  <c r="Q29" i="19"/>
  <c r="P29" i="19"/>
  <c r="Y26" i="19"/>
  <c r="X26" i="19"/>
  <c r="J24" i="19"/>
  <c r="I24" i="19"/>
  <c r="H24" i="19"/>
  <c r="G23" i="19"/>
  <c r="Y18" i="19"/>
  <c r="X18" i="19"/>
  <c r="J16" i="19"/>
  <c r="I16" i="19"/>
  <c r="H16" i="19"/>
  <c r="R13" i="19"/>
  <c r="Q13" i="19"/>
  <c r="P13" i="19"/>
  <c r="O21" i="19"/>
  <c r="Y10" i="19"/>
  <c r="X10" i="19"/>
  <c r="W9" i="19"/>
  <c r="I75" i="19"/>
  <c r="H75" i="19"/>
  <c r="J75" i="19"/>
  <c r="I80" i="19"/>
  <c r="H80" i="19"/>
  <c r="J80" i="19"/>
  <c r="G79" i="19"/>
  <c r="I84" i="19"/>
  <c r="H84" i="19"/>
  <c r="J84" i="19"/>
  <c r="I88" i="19"/>
  <c r="H88" i="19"/>
  <c r="J88" i="19"/>
  <c r="I97" i="19"/>
  <c r="H97" i="19"/>
  <c r="G105" i="19"/>
  <c r="J97" i="19"/>
  <c r="J131" i="19"/>
  <c r="I131" i="19"/>
  <c r="H131" i="19"/>
  <c r="I132" i="19"/>
  <c r="H132" i="19"/>
  <c r="J132" i="19"/>
  <c r="I100" i="19"/>
  <c r="H100" i="19"/>
  <c r="J100" i="19"/>
  <c r="I102" i="19"/>
  <c r="H102" i="19"/>
  <c r="J102" i="19"/>
  <c r="I104" i="19"/>
  <c r="H104" i="19"/>
  <c r="J104" i="19"/>
  <c r="I109" i="19"/>
  <c r="H109" i="19"/>
  <c r="J109" i="19"/>
  <c r="I111" i="19"/>
  <c r="H111" i="19"/>
  <c r="G119" i="19"/>
  <c r="J111" i="19"/>
  <c r="I113" i="19"/>
  <c r="H113" i="19"/>
  <c r="J113" i="19"/>
  <c r="I115" i="19"/>
  <c r="H115" i="19"/>
  <c r="J115" i="19"/>
  <c r="I76" i="19"/>
  <c r="H76" i="19"/>
  <c r="J76" i="19"/>
  <c r="I81" i="19"/>
  <c r="H81" i="19"/>
  <c r="J81" i="19"/>
  <c r="I85" i="19"/>
  <c r="H85" i="19"/>
  <c r="J85" i="19"/>
  <c r="I89" i="19"/>
  <c r="H89" i="19"/>
  <c r="J89" i="19"/>
  <c r="I94" i="19"/>
  <c r="H94" i="19"/>
  <c r="J94" i="19"/>
  <c r="G93" i="19"/>
  <c r="I98" i="19"/>
  <c r="H98" i="19"/>
  <c r="J98" i="19"/>
  <c r="I73" i="19"/>
  <c r="H73" i="19"/>
  <c r="J73" i="19"/>
  <c r="I82" i="19"/>
  <c r="H82" i="19"/>
  <c r="J82" i="19"/>
  <c r="I86" i="19"/>
  <c r="H86" i="19"/>
  <c r="J86" i="19"/>
  <c r="I90" i="19"/>
  <c r="H90" i="19"/>
  <c r="J90" i="19"/>
  <c r="I95" i="19"/>
  <c r="H95" i="19"/>
  <c r="J95" i="19"/>
  <c r="I99" i="19"/>
  <c r="H99" i="19"/>
  <c r="J99" i="19"/>
  <c r="I101" i="19"/>
  <c r="H101" i="19"/>
  <c r="J101" i="19"/>
  <c r="I103" i="19"/>
  <c r="H103" i="19"/>
  <c r="J103" i="19"/>
  <c r="I108" i="19"/>
  <c r="H108" i="19"/>
  <c r="G107" i="19"/>
  <c r="J108" i="19"/>
  <c r="I110" i="19"/>
  <c r="H110" i="19"/>
  <c r="J110" i="19"/>
  <c r="I112" i="19"/>
  <c r="H112" i="19"/>
  <c r="J112" i="19"/>
  <c r="I114" i="19"/>
  <c r="H114" i="19"/>
  <c r="J114" i="19"/>
  <c r="J153" i="19"/>
  <c r="I153" i="19"/>
  <c r="G161" i="19"/>
  <c r="H153" i="19"/>
  <c r="J157" i="19"/>
  <c r="I157" i="19"/>
  <c r="H157" i="19"/>
  <c r="I158" i="19"/>
  <c r="H158" i="19"/>
  <c r="J158" i="19"/>
  <c r="J138" i="19"/>
  <c r="H138" i="19"/>
  <c r="I138" i="19"/>
  <c r="J146" i="19"/>
  <c r="H146" i="19"/>
  <c r="I146" i="19"/>
  <c r="J155" i="19"/>
  <c r="H155" i="19"/>
  <c r="I155" i="19"/>
  <c r="J143" i="19"/>
  <c r="I143" i="19"/>
  <c r="H143" i="19"/>
  <c r="J152" i="19"/>
  <c r="I152" i="19"/>
  <c r="H152" i="19"/>
  <c r="J160" i="19"/>
  <c r="I160" i="19"/>
  <c r="H160" i="19"/>
  <c r="I116" i="19"/>
  <c r="H116" i="19"/>
  <c r="J116" i="19"/>
  <c r="I117" i="19"/>
  <c r="H117" i="19"/>
  <c r="J117" i="19"/>
  <c r="I118" i="19"/>
  <c r="H118" i="19"/>
  <c r="J118" i="19"/>
  <c r="I122" i="19"/>
  <c r="H122" i="19"/>
  <c r="G121" i="19"/>
  <c r="J122" i="19"/>
  <c r="I123" i="19"/>
  <c r="H123" i="19"/>
  <c r="J123" i="19"/>
  <c r="I124" i="19"/>
  <c r="H124" i="19"/>
  <c r="J124" i="19"/>
  <c r="I125" i="19"/>
  <c r="G133" i="19"/>
  <c r="H125" i="19"/>
  <c r="J125" i="19"/>
  <c r="I126" i="19"/>
  <c r="H126" i="19"/>
  <c r="J126" i="19"/>
  <c r="I127" i="19"/>
  <c r="H127" i="19"/>
  <c r="J127" i="19"/>
  <c r="I128" i="19"/>
  <c r="H128" i="19"/>
  <c r="J128" i="19"/>
  <c r="I129" i="19"/>
  <c r="H129" i="19"/>
  <c r="J129" i="19"/>
  <c r="I130" i="19"/>
  <c r="H130" i="19"/>
  <c r="J130" i="19"/>
  <c r="I137" i="19"/>
  <c r="H137" i="19"/>
  <c r="J137" i="19"/>
  <c r="I145" i="19"/>
  <c r="H145" i="19"/>
  <c r="J145" i="19"/>
  <c r="I154" i="19"/>
  <c r="H154" i="19"/>
  <c r="J154" i="19"/>
  <c r="H142" i="19"/>
  <c r="J142" i="19"/>
  <c r="I142" i="19"/>
  <c r="H151" i="19"/>
  <c r="J151" i="19"/>
  <c r="I151" i="19"/>
  <c r="H159" i="19"/>
  <c r="I159" i="19"/>
  <c r="J159" i="19"/>
  <c r="G147" i="19"/>
  <c r="J139" i="19"/>
  <c r="I139" i="19"/>
  <c r="H139" i="19"/>
  <c r="J156" i="19"/>
  <c r="H156" i="19"/>
  <c r="I156" i="19"/>
  <c r="Y98" i="19"/>
  <c r="X98" i="19"/>
  <c r="I87" i="19"/>
  <c r="H87" i="19"/>
  <c r="J87" i="19"/>
  <c r="Y81" i="19"/>
  <c r="X81" i="19"/>
  <c r="Q75" i="19"/>
  <c r="P75" i="19"/>
  <c r="R75" i="19"/>
  <c r="R45" i="19"/>
  <c r="Q45" i="19"/>
  <c r="P45" i="19"/>
  <c r="Y42" i="19"/>
  <c r="X42" i="19"/>
  <c r="J40" i="19"/>
  <c r="I40" i="19"/>
  <c r="H40" i="19"/>
  <c r="Y33" i="19"/>
  <c r="X33" i="19"/>
  <c r="J31" i="19"/>
  <c r="I31" i="19"/>
  <c r="H31" i="19"/>
  <c r="R28" i="19"/>
  <c r="Q28" i="19"/>
  <c r="P28" i="19"/>
  <c r="Y25" i="19"/>
  <c r="X25" i="19"/>
  <c r="Y19" i="19"/>
  <c r="X19" i="19"/>
  <c r="Y71" i="19"/>
  <c r="X71" i="19"/>
  <c r="R70" i="19"/>
  <c r="Q70" i="19"/>
  <c r="P70" i="19"/>
  <c r="G77" i="19"/>
  <c r="J69" i="19"/>
  <c r="I69" i="19"/>
  <c r="H69" i="19"/>
  <c r="Y67" i="19"/>
  <c r="X67" i="19"/>
  <c r="R66" i="19"/>
  <c r="Q66" i="19"/>
  <c r="P66" i="19"/>
  <c r="O65" i="19"/>
  <c r="Y62" i="19"/>
  <c r="X62" i="19"/>
  <c r="R61" i="19"/>
  <c r="Q61" i="19"/>
  <c r="P61" i="19"/>
  <c r="J60" i="19"/>
  <c r="I60" i="19"/>
  <c r="H60" i="19"/>
  <c r="Y58" i="19"/>
  <c r="X58" i="19"/>
  <c r="R57" i="19"/>
  <c r="Q57" i="19"/>
  <c r="P57" i="19"/>
  <c r="J56" i="19"/>
  <c r="I56" i="19"/>
  <c r="H56" i="19"/>
  <c r="Y54" i="19"/>
  <c r="X54" i="19"/>
  <c r="R53" i="19"/>
  <c r="Q53" i="19"/>
  <c r="P53" i="19"/>
  <c r="J52" i="19"/>
  <c r="I52" i="19"/>
  <c r="H52" i="19"/>
  <c r="G51" i="19"/>
  <c r="R48" i="19"/>
  <c r="Q48" i="19"/>
  <c r="P48" i="19"/>
  <c r="J47" i="19"/>
  <c r="I47" i="19"/>
  <c r="H47" i="19"/>
  <c r="R44" i="19"/>
  <c r="Q44" i="19"/>
  <c r="P44" i="19"/>
  <c r="Y41" i="19"/>
  <c r="X41" i="19"/>
  <c r="W49" i="19"/>
  <c r="J39" i="19"/>
  <c r="I39" i="19"/>
  <c r="H39" i="19"/>
  <c r="Y32" i="19"/>
  <c r="X32" i="19"/>
  <c r="J30" i="19"/>
  <c r="I30" i="19"/>
  <c r="H30" i="19"/>
  <c r="R27" i="19"/>
  <c r="Q27" i="19"/>
  <c r="P27" i="19"/>
  <c r="O35" i="19"/>
  <c r="Y24" i="19"/>
  <c r="X24" i="19"/>
  <c r="W23" i="19"/>
  <c r="J18" i="19"/>
  <c r="I18" i="19"/>
  <c r="H18" i="19"/>
  <c r="R15" i="19"/>
  <c r="Q15" i="19"/>
  <c r="P15" i="19"/>
  <c r="Y12" i="19"/>
  <c r="X12" i="19"/>
  <c r="E161" i="19"/>
  <c r="E149" i="19"/>
  <c r="E147" i="19"/>
  <c r="E135" i="19"/>
  <c r="E133" i="19"/>
  <c r="E121" i="19"/>
  <c r="E119" i="19"/>
  <c r="E107" i="19"/>
  <c r="E77" i="19"/>
  <c r="E65" i="19"/>
  <c r="E63" i="19"/>
  <c r="E51" i="19"/>
  <c r="E49" i="19"/>
  <c r="E37" i="19"/>
  <c r="E35" i="19"/>
  <c r="E23" i="19"/>
  <c r="E91" i="19"/>
  <c r="E93" i="19"/>
  <c r="E21" i="19"/>
  <c r="E105" i="19"/>
  <c r="E79" i="19"/>
  <c r="D7" i="19"/>
  <c r="E9" i="19"/>
  <c r="Y94" i="19"/>
  <c r="X94" i="19"/>
  <c r="W93" i="19"/>
  <c r="Q88" i="19"/>
  <c r="P88" i="19"/>
  <c r="R88" i="19"/>
  <c r="I83" i="19"/>
  <c r="H83" i="19"/>
  <c r="G91" i="19"/>
  <c r="J83" i="19"/>
  <c r="Y76" i="19"/>
  <c r="X76" i="19"/>
  <c r="J46" i="19"/>
  <c r="I46" i="19"/>
  <c r="H46" i="19"/>
  <c r="R43" i="19"/>
  <c r="Q43" i="19"/>
  <c r="P43" i="19"/>
  <c r="Y40" i="19"/>
  <c r="X40" i="19"/>
  <c r="J38" i="19"/>
  <c r="I38" i="19"/>
  <c r="H38" i="19"/>
  <c r="G37" i="19"/>
  <c r="R34" i="19"/>
  <c r="Q34" i="19"/>
  <c r="P34" i="19"/>
  <c r="Y31" i="19"/>
  <c r="X31" i="19"/>
  <c r="J29" i="19"/>
  <c r="I29" i="19"/>
  <c r="H29" i="19"/>
  <c r="R26" i="19"/>
  <c r="Q26" i="19"/>
  <c r="P26" i="19"/>
  <c r="Y20" i="19"/>
  <c r="X20" i="19"/>
  <c r="J19" i="19"/>
  <c r="I19" i="19"/>
  <c r="H19" i="19"/>
  <c r="R16" i="19"/>
  <c r="Q16" i="19"/>
  <c r="P16" i="19"/>
  <c r="Y13" i="19"/>
  <c r="X13" i="19"/>
  <c r="W21" i="19"/>
  <c r="Q76" i="19"/>
  <c r="P76" i="19"/>
  <c r="R76" i="19"/>
  <c r="Q81" i="19"/>
  <c r="P81" i="19"/>
  <c r="R81" i="19"/>
  <c r="Q85" i="19"/>
  <c r="P85" i="19"/>
  <c r="R85" i="19"/>
  <c r="Q89" i="19"/>
  <c r="P89" i="19"/>
  <c r="R89" i="19"/>
  <c r="Q94" i="19"/>
  <c r="P94" i="19"/>
  <c r="R94" i="19"/>
  <c r="O93" i="19"/>
  <c r="Q98" i="19"/>
  <c r="P98" i="19"/>
  <c r="R98" i="19"/>
  <c r="R150" i="19"/>
  <c r="O149" i="19"/>
  <c r="Q150" i="19"/>
  <c r="P150" i="19"/>
  <c r="R154" i="19"/>
  <c r="Q154" i="19"/>
  <c r="P154" i="19"/>
  <c r="Q155" i="19"/>
  <c r="P155" i="19"/>
  <c r="R155" i="19"/>
  <c r="Q99" i="19"/>
  <c r="P99" i="19"/>
  <c r="R99" i="19"/>
  <c r="Q101" i="19"/>
  <c r="P101" i="19"/>
  <c r="R101" i="19"/>
  <c r="Q103" i="19"/>
  <c r="P103" i="19"/>
  <c r="R103" i="19"/>
  <c r="Q108" i="19"/>
  <c r="P108" i="19"/>
  <c r="O107" i="19"/>
  <c r="R108" i="19"/>
  <c r="Q110" i="19"/>
  <c r="P110" i="19"/>
  <c r="R110" i="19"/>
  <c r="Q112" i="19"/>
  <c r="P112" i="19"/>
  <c r="R112" i="19"/>
  <c r="Q114" i="19"/>
  <c r="P114" i="19"/>
  <c r="R114" i="19"/>
  <c r="R141" i="19"/>
  <c r="Q141" i="19"/>
  <c r="P141" i="19"/>
  <c r="R145" i="19"/>
  <c r="Q145" i="19"/>
  <c r="P145" i="19"/>
  <c r="Q146" i="19"/>
  <c r="P146" i="19"/>
  <c r="R146" i="19"/>
  <c r="Q73" i="19"/>
  <c r="P73" i="19"/>
  <c r="R73" i="19"/>
  <c r="Q82" i="19"/>
  <c r="P82" i="19"/>
  <c r="R82" i="19"/>
  <c r="Q86" i="19"/>
  <c r="P86" i="19"/>
  <c r="R86" i="19"/>
  <c r="Q90" i="19"/>
  <c r="P90" i="19"/>
  <c r="R90" i="19"/>
  <c r="Q95" i="19"/>
  <c r="P95" i="19"/>
  <c r="R95" i="19"/>
  <c r="R132" i="19"/>
  <c r="Q132" i="19"/>
  <c r="P132" i="19"/>
  <c r="R137" i="19"/>
  <c r="Q137" i="19"/>
  <c r="P137" i="19"/>
  <c r="Q138" i="19"/>
  <c r="P138" i="19"/>
  <c r="R138" i="19"/>
  <c r="Q74" i="19"/>
  <c r="P74" i="19"/>
  <c r="R74" i="19"/>
  <c r="Q83" i="19"/>
  <c r="P83" i="19"/>
  <c r="R83" i="19"/>
  <c r="O91" i="19"/>
  <c r="Q87" i="19"/>
  <c r="P87" i="19"/>
  <c r="R87" i="19"/>
  <c r="Q96" i="19"/>
  <c r="P96" i="19"/>
  <c r="R96" i="19"/>
  <c r="Q100" i="19"/>
  <c r="P100" i="19"/>
  <c r="R100" i="19"/>
  <c r="Q102" i="19"/>
  <c r="P102" i="19"/>
  <c r="R102" i="19"/>
  <c r="Q104" i="19"/>
  <c r="P104" i="19"/>
  <c r="R104" i="19"/>
  <c r="Q109" i="19"/>
  <c r="P109" i="19"/>
  <c r="R109" i="19"/>
  <c r="Q111" i="19"/>
  <c r="P111" i="19"/>
  <c r="O119" i="19"/>
  <c r="R111" i="19"/>
  <c r="Q113" i="19"/>
  <c r="P113" i="19"/>
  <c r="R113" i="19"/>
  <c r="R143" i="19"/>
  <c r="P143" i="19"/>
  <c r="Q143" i="19"/>
  <c r="R152" i="19"/>
  <c r="P152" i="19"/>
  <c r="Q152" i="19"/>
  <c r="R160" i="19"/>
  <c r="P160" i="19"/>
  <c r="Q160" i="19"/>
  <c r="R131" i="19"/>
  <c r="Q131" i="19"/>
  <c r="P131" i="19"/>
  <c r="R140" i="19"/>
  <c r="Q140" i="19"/>
  <c r="P140" i="19"/>
  <c r="R157" i="19"/>
  <c r="Q157" i="19"/>
  <c r="P157" i="19"/>
  <c r="Q115" i="19"/>
  <c r="P115" i="19"/>
  <c r="R115" i="19"/>
  <c r="Q116" i="19"/>
  <c r="P116" i="19"/>
  <c r="R116" i="19"/>
  <c r="Q117" i="19"/>
  <c r="P117" i="19"/>
  <c r="R117" i="19"/>
  <c r="Q118" i="19"/>
  <c r="P118" i="19"/>
  <c r="R118" i="19"/>
  <c r="Q122" i="19"/>
  <c r="P122" i="19"/>
  <c r="O121" i="19"/>
  <c r="R122" i="19"/>
  <c r="Q123" i="19"/>
  <c r="P123" i="19"/>
  <c r="R123" i="19"/>
  <c r="Q124" i="19"/>
  <c r="P124" i="19"/>
  <c r="R124" i="19"/>
  <c r="Q125" i="19"/>
  <c r="P125" i="19"/>
  <c r="O133" i="19"/>
  <c r="R125" i="19"/>
  <c r="Q126" i="19"/>
  <c r="P126" i="19"/>
  <c r="R126" i="19"/>
  <c r="Q127" i="19"/>
  <c r="P127" i="19"/>
  <c r="R127" i="19"/>
  <c r="Q128" i="19"/>
  <c r="P128" i="19"/>
  <c r="R128" i="19"/>
  <c r="Q129" i="19"/>
  <c r="P129" i="19"/>
  <c r="R129" i="19"/>
  <c r="Q130" i="19"/>
  <c r="P130" i="19"/>
  <c r="R130" i="19"/>
  <c r="Q142" i="19"/>
  <c r="P142" i="19"/>
  <c r="R142" i="19"/>
  <c r="Q151" i="19"/>
  <c r="P151" i="19"/>
  <c r="R151" i="19"/>
  <c r="Q159" i="19"/>
  <c r="P159" i="19"/>
  <c r="R159" i="19"/>
  <c r="P139" i="19"/>
  <c r="O147" i="19"/>
  <c r="R139" i="19"/>
  <c r="Q139" i="19"/>
  <c r="P156" i="19"/>
  <c r="R156" i="19"/>
  <c r="Q156" i="19"/>
  <c r="R136" i="19"/>
  <c r="O135" i="19"/>
  <c r="Q136" i="19"/>
  <c r="P136" i="19"/>
  <c r="R144" i="19"/>
  <c r="Q144" i="19"/>
  <c r="P144" i="19"/>
  <c r="O161" i="19"/>
  <c r="R153" i="19"/>
  <c r="Q153" i="19"/>
  <c r="P153" i="19"/>
  <c r="L145" i="17"/>
  <c r="K145" i="17"/>
  <c r="J145" i="17"/>
  <c r="I145" i="17"/>
  <c r="M145" i="17"/>
  <c r="M118" i="17"/>
  <c r="L118" i="17"/>
  <c r="J118" i="17"/>
  <c r="K118" i="17"/>
  <c r="I118" i="17"/>
  <c r="L76" i="17"/>
  <c r="K76" i="17"/>
  <c r="J76" i="17"/>
  <c r="I76" i="17"/>
  <c r="M76" i="17"/>
  <c r="M139" i="17"/>
  <c r="L139" i="17"/>
  <c r="K139" i="17"/>
  <c r="I139" i="17"/>
  <c r="H147" i="17"/>
  <c r="J139" i="17"/>
  <c r="L137" i="17"/>
  <c r="K137" i="17"/>
  <c r="J137" i="17"/>
  <c r="I137" i="17"/>
  <c r="M137" i="17"/>
  <c r="M110" i="17"/>
  <c r="L110" i="17"/>
  <c r="J110" i="17"/>
  <c r="I110" i="17"/>
  <c r="K110" i="17"/>
  <c r="M70" i="17"/>
  <c r="L70" i="17"/>
  <c r="K70" i="17"/>
  <c r="I70" i="17"/>
  <c r="J70" i="17"/>
  <c r="L68" i="17"/>
  <c r="K68" i="17"/>
  <c r="J68" i="17"/>
  <c r="I68" i="17"/>
  <c r="M68" i="17"/>
  <c r="W12" i="17"/>
  <c r="Z12" i="17"/>
  <c r="Y12" i="17"/>
  <c r="X12" i="17"/>
  <c r="L149" i="19"/>
  <c r="L161" i="19"/>
  <c r="L135" i="19"/>
  <c r="L133" i="19"/>
  <c r="L121" i="19"/>
  <c r="L119" i="19"/>
  <c r="L107" i="19"/>
  <c r="L93" i="19"/>
  <c r="L77" i="19"/>
  <c r="L65" i="19"/>
  <c r="L63" i="19"/>
  <c r="L51" i="19"/>
  <c r="L49" i="19"/>
  <c r="L37" i="19"/>
  <c r="L35" i="19"/>
  <c r="L23" i="19"/>
  <c r="L105" i="19"/>
  <c r="L79" i="19"/>
  <c r="L147" i="19"/>
  <c r="L91" i="19"/>
  <c r="K7" i="19"/>
  <c r="Q7" i="19" s="1"/>
  <c r="L9" i="19"/>
  <c r="L21" i="19"/>
  <c r="M153" i="17"/>
  <c r="L153" i="17"/>
  <c r="J153" i="17"/>
  <c r="K153" i="17"/>
  <c r="I153" i="17"/>
  <c r="H161" i="17"/>
  <c r="M113" i="17"/>
  <c r="L113" i="17"/>
  <c r="K113" i="17"/>
  <c r="I113" i="17"/>
  <c r="J113" i="17"/>
  <c r="L111" i="17"/>
  <c r="K111" i="17"/>
  <c r="J111" i="17"/>
  <c r="I111" i="17"/>
  <c r="H119" i="17"/>
  <c r="M111" i="17"/>
  <c r="M84" i="17"/>
  <c r="L84" i="17"/>
  <c r="J84" i="17"/>
  <c r="K84" i="17"/>
  <c r="I84" i="17"/>
  <c r="Z18" i="17"/>
  <c r="X18" i="17"/>
  <c r="Y18" i="17"/>
  <c r="W18" i="17"/>
  <c r="Z17" i="17"/>
  <c r="Y17" i="17"/>
  <c r="X17" i="17"/>
  <c r="W17" i="17"/>
  <c r="Y16" i="17"/>
  <c r="X16" i="17"/>
  <c r="W16" i="17"/>
  <c r="Z16" i="17"/>
  <c r="Y20" i="17"/>
  <c r="X20" i="17"/>
  <c r="W20" i="17"/>
  <c r="Z20" i="17"/>
  <c r="W15" i="17"/>
  <c r="Z15" i="17"/>
  <c r="X15" i="17"/>
  <c r="Y15" i="17"/>
  <c r="W19" i="17"/>
  <c r="Z19" i="17"/>
  <c r="AA19" i="17"/>
  <c r="Y19" i="17"/>
  <c r="X19" i="17"/>
  <c r="Z19" i="16"/>
  <c r="Y19" i="16"/>
  <c r="X19" i="16"/>
  <c r="AA19" i="16"/>
  <c r="W19" i="16"/>
  <c r="Z15" i="16"/>
  <c r="Y15" i="16"/>
  <c r="X15" i="16"/>
  <c r="AA15" i="16"/>
  <c r="W15" i="16"/>
  <c r="Z11" i="16"/>
  <c r="Y11" i="16"/>
  <c r="X11" i="16"/>
  <c r="AA11" i="16"/>
  <c r="W11" i="16"/>
  <c r="M144" i="17"/>
  <c r="L144" i="17"/>
  <c r="J144" i="17"/>
  <c r="I144" i="17"/>
  <c r="K144" i="17"/>
  <c r="M104" i="17"/>
  <c r="L104" i="17"/>
  <c r="K104" i="17"/>
  <c r="I104" i="17"/>
  <c r="J104" i="17"/>
  <c r="L102" i="17"/>
  <c r="K102" i="17"/>
  <c r="J102" i="17"/>
  <c r="I102" i="17"/>
  <c r="M102" i="17"/>
  <c r="M75" i="17"/>
  <c r="L75" i="17"/>
  <c r="J75" i="17"/>
  <c r="I75" i="17"/>
  <c r="K75" i="17"/>
  <c r="Z10" i="17"/>
  <c r="Y10" i="17"/>
  <c r="W10" i="17"/>
  <c r="X10" i="17"/>
  <c r="V9" i="17"/>
  <c r="AA12" i="17" s="1"/>
  <c r="M56" i="17"/>
  <c r="L56" i="17"/>
  <c r="K56" i="17"/>
  <c r="J56" i="17"/>
  <c r="I56" i="17"/>
  <c r="M73" i="17"/>
  <c r="L73" i="17"/>
  <c r="K73" i="17"/>
  <c r="J73" i="17"/>
  <c r="I73" i="17"/>
  <c r="M82" i="17"/>
  <c r="L82" i="17"/>
  <c r="K82" i="17"/>
  <c r="J82" i="17"/>
  <c r="I82" i="17"/>
  <c r="M90" i="17"/>
  <c r="L90" i="17"/>
  <c r="K90" i="17"/>
  <c r="J90" i="17"/>
  <c r="I90" i="17"/>
  <c r="M99" i="17"/>
  <c r="L99" i="17"/>
  <c r="K99" i="17"/>
  <c r="J99" i="17"/>
  <c r="I99" i="17"/>
  <c r="M108" i="17"/>
  <c r="H107" i="17"/>
  <c r="L108" i="17"/>
  <c r="K108" i="17"/>
  <c r="J108" i="17"/>
  <c r="I108" i="17"/>
  <c r="M116" i="17"/>
  <c r="L116" i="17"/>
  <c r="K116" i="17"/>
  <c r="J116" i="17"/>
  <c r="I116" i="17"/>
  <c r="M125" i="17"/>
  <c r="L125" i="17"/>
  <c r="K125" i="17"/>
  <c r="J125" i="17"/>
  <c r="H133" i="17"/>
  <c r="I125" i="17"/>
  <c r="M142" i="17"/>
  <c r="L142" i="17"/>
  <c r="K142" i="17"/>
  <c r="J142" i="17"/>
  <c r="I142" i="17"/>
  <c r="M151" i="17"/>
  <c r="L151" i="17"/>
  <c r="K151" i="17"/>
  <c r="J151" i="17"/>
  <c r="I151" i="17"/>
  <c r="M159" i="17"/>
  <c r="L159" i="17"/>
  <c r="K159" i="17"/>
  <c r="J159" i="17"/>
  <c r="I159" i="17"/>
  <c r="K54" i="17"/>
  <c r="J54" i="17"/>
  <c r="I54" i="17"/>
  <c r="M54" i="17"/>
  <c r="L54" i="17"/>
  <c r="K62" i="17"/>
  <c r="J62" i="17"/>
  <c r="I62" i="17"/>
  <c r="M62" i="17"/>
  <c r="L62" i="17"/>
  <c r="K71" i="17"/>
  <c r="J71" i="17"/>
  <c r="I71" i="17"/>
  <c r="L71" i="17"/>
  <c r="M71" i="17"/>
  <c r="K80" i="17"/>
  <c r="J80" i="17"/>
  <c r="I80" i="17"/>
  <c r="H79" i="17"/>
  <c r="M80" i="17"/>
  <c r="L80" i="17"/>
  <c r="K88" i="17"/>
  <c r="J88" i="17"/>
  <c r="I88" i="17"/>
  <c r="M88" i="17"/>
  <c r="L88" i="17"/>
  <c r="K97" i="17"/>
  <c r="J97" i="17"/>
  <c r="I97" i="17"/>
  <c r="H105" i="17"/>
  <c r="M97" i="17"/>
  <c r="L97" i="17"/>
  <c r="K114" i="17"/>
  <c r="J114" i="17"/>
  <c r="I114" i="17"/>
  <c r="M114" i="17"/>
  <c r="L114" i="17"/>
  <c r="K123" i="17"/>
  <c r="J123" i="17"/>
  <c r="I123" i="17"/>
  <c r="M123" i="17"/>
  <c r="L123" i="17"/>
  <c r="K131" i="17"/>
  <c r="J131" i="17"/>
  <c r="I131" i="17"/>
  <c r="M131" i="17"/>
  <c r="L131" i="17"/>
  <c r="K140" i="17"/>
  <c r="J140" i="17"/>
  <c r="I140" i="17"/>
  <c r="L140" i="17"/>
  <c r="M140" i="17"/>
  <c r="K157" i="17"/>
  <c r="J157" i="17"/>
  <c r="I157" i="17"/>
  <c r="M157" i="17"/>
  <c r="L157" i="17"/>
  <c r="J57" i="17"/>
  <c r="I57" i="17"/>
  <c r="M57" i="17"/>
  <c r="L57" i="17"/>
  <c r="K57" i="17"/>
  <c r="J66" i="17"/>
  <c r="I66" i="17"/>
  <c r="M66" i="17"/>
  <c r="H65" i="17"/>
  <c r="L66" i="17"/>
  <c r="K66" i="17"/>
  <c r="J74" i="17"/>
  <c r="I74" i="17"/>
  <c r="M74" i="17"/>
  <c r="K74" i="17"/>
  <c r="L74" i="17"/>
  <c r="J83" i="17"/>
  <c r="I83" i="17"/>
  <c r="H91" i="17"/>
  <c r="M83" i="17"/>
  <c r="K83" i="17"/>
  <c r="L83" i="17"/>
  <c r="J100" i="17"/>
  <c r="I100" i="17"/>
  <c r="M100" i="17"/>
  <c r="L100" i="17"/>
  <c r="K100" i="17"/>
  <c r="J109" i="17"/>
  <c r="I109" i="17"/>
  <c r="M109" i="17"/>
  <c r="K109" i="17"/>
  <c r="L109" i="17"/>
  <c r="J117" i="17"/>
  <c r="I117" i="17"/>
  <c r="M117" i="17"/>
  <c r="L117" i="17"/>
  <c r="K117" i="17"/>
  <c r="J126" i="17"/>
  <c r="I126" i="17"/>
  <c r="M126" i="17"/>
  <c r="L126" i="17"/>
  <c r="K126" i="17"/>
  <c r="J143" i="17"/>
  <c r="I143" i="17"/>
  <c r="M143" i="17"/>
  <c r="K143" i="17"/>
  <c r="L143" i="17"/>
  <c r="J152" i="17"/>
  <c r="I152" i="17"/>
  <c r="M152" i="17"/>
  <c r="L152" i="17"/>
  <c r="K152" i="17"/>
  <c r="J160" i="17"/>
  <c r="I160" i="17"/>
  <c r="M160" i="17"/>
  <c r="L160" i="17"/>
  <c r="K160" i="17"/>
  <c r="I52" i="17"/>
  <c r="L52" i="17"/>
  <c r="M52" i="17"/>
  <c r="K52" i="17"/>
  <c r="J52" i="17"/>
  <c r="H51" i="17"/>
  <c r="I60" i="17"/>
  <c r="L60" i="17"/>
  <c r="M60" i="17"/>
  <c r="K60" i="17"/>
  <c r="J60" i="17"/>
  <c r="I69" i="17"/>
  <c r="H77" i="17"/>
  <c r="L69" i="17"/>
  <c r="K69" i="17"/>
  <c r="J69" i="17"/>
  <c r="M69" i="17"/>
  <c r="I86" i="17"/>
  <c r="L86" i="17"/>
  <c r="M86" i="17"/>
  <c r="K86" i="17"/>
  <c r="J86" i="17"/>
  <c r="I95" i="17"/>
  <c r="L95" i="17"/>
  <c r="M95" i="17"/>
  <c r="K95" i="17"/>
  <c r="J95" i="17"/>
  <c r="I103" i="17"/>
  <c r="L103" i="17"/>
  <c r="K103" i="17"/>
  <c r="J103" i="17"/>
  <c r="M103" i="17"/>
  <c r="I112" i="17"/>
  <c r="L112" i="17"/>
  <c r="J112" i="17"/>
  <c r="M112" i="17"/>
  <c r="K112" i="17"/>
  <c r="I129" i="17"/>
  <c r="L129" i="17"/>
  <c r="M129" i="17"/>
  <c r="K129" i="17"/>
  <c r="J129" i="17"/>
  <c r="I138" i="17"/>
  <c r="L138" i="17"/>
  <c r="K138" i="17"/>
  <c r="J138" i="17"/>
  <c r="M138" i="17"/>
  <c r="I146" i="17"/>
  <c r="L146" i="17"/>
  <c r="M146" i="17"/>
  <c r="J146" i="17"/>
  <c r="K146" i="17"/>
  <c r="I155" i="17"/>
  <c r="L155" i="17"/>
  <c r="M155" i="17"/>
  <c r="K155" i="17"/>
  <c r="J155" i="17"/>
  <c r="H63" i="17"/>
  <c r="M55" i="17"/>
  <c r="K55" i="17"/>
  <c r="L55" i="17"/>
  <c r="J55" i="17"/>
  <c r="I55" i="17"/>
  <c r="M72" i="17"/>
  <c r="K72" i="17"/>
  <c r="J72" i="17"/>
  <c r="I72" i="17"/>
  <c r="L72" i="17"/>
  <c r="M81" i="17"/>
  <c r="K81" i="17"/>
  <c r="I81" i="17"/>
  <c r="L81" i="17"/>
  <c r="J81" i="17"/>
  <c r="M89" i="17"/>
  <c r="K89" i="17"/>
  <c r="L89" i="17"/>
  <c r="J89" i="17"/>
  <c r="I89" i="17"/>
  <c r="M98" i="17"/>
  <c r="K98" i="17"/>
  <c r="L98" i="17"/>
  <c r="J98" i="17"/>
  <c r="I98" i="17"/>
  <c r="M115" i="17"/>
  <c r="K115" i="17"/>
  <c r="L115" i="17"/>
  <c r="I115" i="17"/>
  <c r="J115" i="17"/>
  <c r="M124" i="17"/>
  <c r="K124" i="17"/>
  <c r="L124" i="17"/>
  <c r="J124" i="17"/>
  <c r="I124" i="17"/>
  <c r="M132" i="17"/>
  <c r="K132" i="17"/>
  <c r="L132" i="17"/>
  <c r="J132" i="17"/>
  <c r="I132" i="17"/>
  <c r="M141" i="17"/>
  <c r="K141" i="17"/>
  <c r="J141" i="17"/>
  <c r="I141" i="17"/>
  <c r="L141" i="17"/>
  <c r="M150" i="17"/>
  <c r="H149" i="17"/>
  <c r="K150" i="17"/>
  <c r="I150" i="17"/>
  <c r="J150" i="17"/>
  <c r="L150" i="17"/>
  <c r="M158" i="17"/>
  <c r="K158" i="17"/>
  <c r="L158" i="17"/>
  <c r="J158" i="17"/>
  <c r="I158" i="17"/>
  <c r="T14" i="14"/>
  <c r="V14" i="14"/>
  <c r="U14" i="14"/>
  <c r="T22" i="14"/>
  <c r="V22" i="14"/>
  <c r="U22" i="14"/>
  <c r="V15" i="14"/>
  <c r="S23" i="14"/>
  <c r="T15" i="14"/>
  <c r="U15" i="14"/>
  <c r="T18" i="14"/>
  <c r="V18" i="14"/>
  <c r="U18" i="14"/>
  <c r="Y20" i="15"/>
  <c r="X20" i="15"/>
  <c r="W20" i="15"/>
  <c r="Z20" i="15"/>
  <c r="AA20" i="15"/>
  <c r="V12" i="14"/>
  <c r="U12" i="14"/>
  <c r="T12" i="14"/>
  <c r="AA18" i="15"/>
  <c r="Y18" i="15"/>
  <c r="X18" i="15"/>
  <c r="Z18" i="15"/>
  <c r="W18" i="15"/>
  <c r="Y16" i="15"/>
  <c r="X16" i="15"/>
  <c r="W16" i="15"/>
  <c r="AA16" i="15"/>
  <c r="Z16" i="15"/>
  <c r="AA9" i="15"/>
  <c r="Z9" i="15"/>
  <c r="Y9" i="15"/>
  <c r="W9" i="15"/>
  <c r="X9" i="15"/>
  <c r="AA13" i="15"/>
  <c r="Z13" i="15"/>
  <c r="Y13" i="15"/>
  <c r="W13" i="15"/>
  <c r="V21" i="15"/>
  <c r="X13" i="15"/>
  <c r="AA17" i="15"/>
  <c r="Z17" i="15"/>
  <c r="Y17" i="15"/>
  <c r="W17" i="15"/>
  <c r="X17" i="15"/>
  <c r="W11" i="15"/>
  <c r="AA11" i="15"/>
  <c r="Z11" i="15"/>
  <c r="Y11" i="15"/>
  <c r="X11" i="15"/>
  <c r="W15" i="15"/>
  <c r="AA15" i="15"/>
  <c r="Z15" i="15"/>
  <c r="Y15" i="15"/>
  <c r="X15" i="15"/>
  <c r="W19" i="15"/>
  <c r="AA19" i="15"/>
  <c r="Z19" i="15"/>
  <c r="Y19" i="15"/>
  <c r="X19" i="15"/>
  <c r="AA10" i="15"/>
  <c r="Y10" i="15"/>
  <c r="X10" i="15"/>
  <c r="Z10" i="15"/>
  <c r="W10" i="15"/>
  <c r="U21" i="14"/>
  <c r="T21" i="14"/>
  <c r="V21" i="14"/>
  <c r="V20" i="14"/>
  <c r="U20" i="14"/>
  <c r="T20" i="14"/>
  <c r="U13" i="14"/>
  <c r="T13" i="14"/>
  <c r="V13" i="14"/>
  <c r="V19" i="14"/>
  <c r="U19" i="14"/>
  <c r="T19" i="14"/>
  <c r="U16" i="14"/>
  <c r="V16" i="14"/>
  <c r="T16" i="14"/>
  <c r="V11" i="14"/>
  <c r="U11" i="14"/>
  <c r="T11" i="14"/>
  <c r="M155" i="13"/>
  <c r="K155" i="13"/>
  <c r="J155" i="13"/>
  <c r="I155" i="13"/>
  <c r="L155" i="13"/>
  <c r="M121" i="13"/>
  <c r="K121" i="13"/>
  <c r="J121" i="13"/>
  <c r="I121" i="13"/>
  <c r="L121" i="13"/>
  <c r="M102" i="13"/>
  <c r="L102" i="13"/>
  <c r="K102" i="13"/>
  <c r="J102" i="13"/>
  <c r="I102" i="13"/>
  <c r="M94" i="13"/>
  <c r="L94" i="13"/>
  <c r="K94" i="13"/>
  <c r="J94" i="13"/>
  <c r="I94" i="13"/>
  <c r="M85" i="13"/>
  <c r="L85" i="13"/>
  <c r="K85" i="13"/>
  <c r="J85" i="13"/>
  <c r="I85" i="13"/>
  <c r="H76" i="13"/>
  <c r="M68" i="13"/>
  <c r="L68" i="13"/>
  <c r="K68" i="13"/>
  <c r="J68" i="13"/>
  <c r="I68" i="13"/>
  <c r="M59" i="13"/>
  <c r="L59" i="13"/>
  <c r="K59" i="13"/>
  <c r="J59" i="13"/>
  <c r="I59" i="13"/>
  <c r="M51" i="13"/>
  <c r="L51" i="13"/>
  <c r="K51" i="13"/>
  <c r="J51" i="13"/>
  <c r="I51" i="13"/>
  <c r="M42" i="13"/>
  <c r="L42" i="13"/>
  <c r="K42" i="13"/>
  <c r="J42" i="13"/>
  <c r="I42" i="13"/>
  <c r="M33" i="13"/>
  <c r="L33" i="13"/>
  <c r="K33" i="13"/>
  <c r="J33" i="13"/>
  <c r="I33" i="13"/>
  <c r="M25" i="13"/>
  <c r="L25" i="13"/>
  <c r="K25" i="13"/>
  <c r="J25" i="13"/>
  <c r="I25" i="13"/>
  <c r="AA14" i="13"/>
  <c r="Z14" i="13"/>
  <c r="Y14" i="13"/>
  <c r="X14" i="13"/>
  <c r="W14" i="13"/>
  <c r="AA10" i="13"/>
  <c r="Z10" i="13"/>
  <c r="Y10" i="13"/>
  <c r="X10" i="13"/>
  <c r="W10" i="13"/>
  <c r="N46" i="12"/>
  <c r="M46" i="12"/>
  <c r="L46" i="12"/>
  <c r="K46" i="12"/>
  <c r="J46" i="12"/>
  <c r="I46" i="12"/>
  <c r="N42" i="12"/>
  <c r="M42" i="12"/>
  <c r="L42" i="12"/>
  <c r="K42" i="12"/>
  <c r="J42" i="12"/>
  <c r="I42" i="12"/>
  <c r="N38" i="12"/>
  <c r="M38" i="12"/>
  <c r="L38" i="12"/>
  <c r="K38" i="12"/>
  <c r="J38" i="12"/>
  <c r="I38" i="12"/>
  <c r="N34" i="12"/>
  <c r="M34" i="12"/>
  <c r="L34" i="12"/>
  <c r="K34" i="12"/>
  <c r="J34" i="12"/>
  <c r="I34" i="12"/>
  <c r="N30" i="12"/>
  <c r="M30" i="12"/>
  <c r="L30" i="12"/>
  <c r="K30" i="12"/>
  <c r="J30" i="12"/>
  <c r="I30" i="12"/>
  <c r="N26" i="12"/>
  <c r="M26" i="12"/>
  <c r="L26" i="12"/>
  <c r="K26" i="12"/>
  <c r="J26" i="12"/>
  <c r="I26" i="12"/>
  <c r="N22" i="12"/>
  <c r="M22" i="12"/>
  <c r="L22" i="12"/>
  <c r="K22" i="12"/>
  <c r="J22" i="12"/>
  <c r="I22" i="12"/>
  <c r="N18" i="12"/>
  <c r="M18" i="12"/>
  <c r="L18" i="12"/>
  <c r="K18" i="12"/>
  <c r="J18" i="12"/>
  <c r="I18" i="12"/>
  <c r="N13" i="12"/>
  <c r="M13" i="12"/>
  <c r="L13" i="12"/>
  <c r="K13" i="12"/>
  <c r="J13" i="12"/>
  <c r="I13" i="12"/>
  <c r="K142" i="13"/>
  <c r="J142" i="13"/>
  <c r="I142" i="13"/>
  <c r="M142" i="13"/>
  <c r="L142" i="13"/>
  <c r="I99" i="13"/>
  <c r="M99" i="13"/>
  <c r="L99" i="13"/>
  <c r="K99" i="13"/>
  <c r="J99" i="13"/>
  <c r="I82" i="13"/>
  <c r="H90" i="13"/>
  <c r="M82" i="13"/>
  <c r="L82" i="13"/>
  <c r="K82" i="13"/>
  <c r="J82" i="13"/>
  <c r="I73" i="13"/>
  <c r="M73" i="13"/>
  <c r="L73" i="13"/>
  <c r="K73" i="13"/>
  <c r="J73" i="13"/>
  <c r="I65" i="13"/>
  <c r="M65" i="13"/>
  <c r="L65" i="13"/>
  <c r="K65" i="13"/>
  <c r="J65" i="13"/>
  <c r="I56" i="13"/>
  <c r="M56" i="13"/>
  <c r="L56" i="13"/>
  <c r="K56" i="13"/>
  <c r="J56" i="13"/>
  <c r="I47" i="13"/>
  <c r="M47" i="13"/>
  <c r="L47" i="13"/>
  <c r="K47" i="13"/>
  <c r="J47" i="13"/>
  <c r="I39" i="13"/>
  <c r="M39" i="13"/>
  <c r="L39" i="13"/>
  <c r="K39" i="13"/>
  <c r="J39" i="13"/>
  <c r="I30" i="13"/>
  <c r="M30" i="13"/>
  <c r="L30" i="13"/>
  <c r="K30" i="13"/>
  <c r="J30" i="13"/>
  <c r="I22" i="13"/>
  <c r="M22" i="13"/>
  <c r="L22" i="13"/>
  <c r="K22" i="13"/>
  <c r="J22" i="13"/>
  <c r="I17" i="13"/>
  <c r="M17" i="13"/>
  <c r="L17" i="13"/>
  <c r="K17" i="13"/>
  <c r="J17" i="13"/>
  <c r="I13" i="13"/>
  <c r="M13" i="13"/>
  <c r="L13" i="13"/>
  <c r="K13" i="13"/>
  <c r="J13" i="13"/>
  <c r="I9" i="13"/>
  <c r="M9" i="13"/>
  <c r="L9" i="13"/>
  <c r="K9" i="13"/>
  <c r="J9" i="13"/>
  <c r="I14" i="12"/>
  <c r="N14" i="12"/>
  <c r="M14" i="12"/>
  <c r="L14" i="12"/>
  <c r="K14" i="12"/>
  <c r="J14" i="12"/>
  <c r="I8" i="12"/>
  <c r="H55" i="12"/>
  <c r="N8" i="12"/>
  <c r="M8" i="12"/>
  <c r="L8" i="12"/>
  <c r="K8" i="12"/>
  <c r="J8" i="12"/>
  <c r="M129" i="13"/>
  <c r="K129" i="13"/>
  <c r="J129" i="13"/>
  <c r="I129" i="13"/>
  <c r="L129" i="13"/>
  <c r="K112" i="13"/>
  <c r="I112" i="13"/>
  <c r="L112" i="13"/>
  <c r="J112" i="13"/>
  <c r="M112" i="13"/>
  <c r="H104" i="13"/>
  <c r="J96" i="13"/>
  <c r="I96" i="13"/>
  <c r="M96" i="13"/>
  <c r="L96" i="13"/>
  <c r="K96" i="13"/>
  <c r="J87" i="13"/>
  <c r="I87" i="13"/>
  <c r="M87" i="13"/>
  <c r="L87" i="13"/>
  <c r="K87" i="13"/>
  <c r="J79" i="13"/>
  <c r="I79" i="13"/>
  <c r="M79" i="13"/>
  <c r="L79" i="13"/>
  <c r="K79" i="13"/>
  <c r="J70" i="13"/>
  <c r="I70" i="13"/>
  <c r="M70" i="13"/>
  <c r="L70" i="13"/>
  <c r="K70" i="13"/>
  <c r="J61" i="13"/>
  <c r="I61" i="13"/>
  <c r="M61" i="13"/>
  <c r="L61" i="13"/>
  <c r="K61" i="13"/>
  <c r="J53" i="13"/>
  <c r="I53" i="13"/>
  <c r="M53" i="13"/>
  <c r="L53" i="13"/>
  <c r="K53" i="13"/>
  <c r="J44" i="13"/>
  <c r="I44" i="13"/>
  <c r="M44" i="13"/>
  <c r="L44" i="13"/>
  <c r="K44" i="13"/>
  <c r="J36" i="13"/>
  <c r="I36" i="13"/>
  <c r="M36" i="13"/>
  <c r="L36" i="13"/>
  <c r="K36" i="13"/>
  <c r="J27" i="13"/>
  <c r="I27" i="13"/>
  <c r="M27" i="13"/>
  <c r="L27" i="13"/>
  <c r="K27" i="13"/>
  <c r="X19" i="13"/>
  <c r="W19" i="13"/>
  <c r="AA19" i="13"/>
  <c r="Z19" i="13"/>
  <c r="Y19" i="13"/>
  <c r="X15" i="13"/>
  <c r="W15" i="13"/>
  <c r="AA15" i="13"/>
  <c r="Z15" i="13"/>
  <c r="Y15" i="13"/>
  <c r="X11" i="13"/>
  <c r="W11" i="13"/>
  <c r="AA11" i="13"/>
  <c r="Z11" i="13"/>
  <c r="Y11" i="13"/>
  <c r="J51" i="12"/>
  <c r="I51" i="12"/>
  <c r="N51" i="12"/>
  <c r="M51" i="12"/>
  <c r="L51" i="12"/>
  <c r="K51" i="12"/>
  <c r="J47" i="12"/>
  <c r="I47" i="12"/>
  <c r="N47" i="12"/>
  <c r="M47" i="12"/>
  <c r="L47" i="12"/>
  <c r="K47" i="12"/>
  <c r="J43" i="12"/>
  <c r="I43" i="12"/>
  <c r="N43" i="12"/>
  <c r="M43" i="12"/>
  <c r="L43" i="12"/>
  <c r="K43" i="12"/>
  <c r="J39" i="12"/>
  <c r="I39" i="12"/>
  <c r="N39" i="12"/>
  <c r="M39" i="12"/>
  <c r="L39" i="12"/>
  <c r="K39" i="12"/>
  <c r="J35" i="12"/>
  <c r="I35" i="12"/>
  <c r="N35" i="12"/>
  <c r="M35" i="12"/>
  <c r="L35" i="12"/>
  <c r="K35" i="12"/>
  <c r="J31" i="12"/>
  <c r="I31" i="12"/>
  <c r="N31" i="12"/>
  <c r="M31" i="12"/>
  <c r="L31" i="12"/>
  <c r="K31" i="12"/>
  <c r="J27" i="12"/>
  <c r="I27" i="12"/>
  <c r="N27" i="12"/>
  <c r="M27" i="12"/>
  <c r="L27" i="12"/>
  <c r="K27" i="12"/>
  <c r="J23" i="12"/>
  <c r="I23" i="12"/>
  <c r="N23" i="12"/>
  <c r="M23" i="12"/>
  <c r="L23" i="12"/>
  <c r="K23" i="12"/>
  <c r="J19" i="12"/>
  <c r="I19" i="12"/>
  <c r="N19" i="12"/>
  <c r="M19" i="12"/>
  <c r="L19" i="12"/>
  <c r="K19" i="12"/>
  <c r="J15" i="12"/>
  <c r="I15" i="12"/>
  <c r="N15" i="12"/>
  <c r="M15" i="12"/>
  <c r="L15" i="12"/>
  <c r="K15" i="12"/>
  <c r="K151" i="13"/>
  <c r="J151" i="13"/>
  <c r="I151" i="13"/>
  <c r="M151" i="13"/>
  <c r="L151" i="13"/>
  <c r="M114" i="13"/>
  <c r="K114" i="13"/>
  <c r="L114" i="13"/>
  <c r="J114" i="13"/>
  <c r="I114" i="13"/>
  <c r="L111" i="13"/>
  <c r="K111" i="13"/>
  <c r="J111" i="13"/>
  <c r="I111" i="13"/>
  <c r="M111" i="13"/>
  <c r="I110" i="13"/>
  <c r="H118" i="13"/>
  <c r="L110" i="13"/>
  <c r="K110" i="13"/>
  <c r="J110" i="13"/>
  <c r="M110" i="13"/>
  <c r="L109" i="13"/>
  <c r="J109" i="13"/>
  <c r="M109" i="13"/>
  <c r="K109" i="13"/>
  <c r="I109" i="13"/>
  <c r="K101" i="13"/>
  <c r="J101" i="13"/>
  <c r="I101" i="13"/>
  <c r="M101" i="13"/>
  <c r="L101" i="13"/>
  <c r="K93" i="13"/>
  <c r="J93" i="13"/>
  <c r="I93" i="13"/>
  <c r="M93" i="13"/>
  <c r="L93" i="13"/>
  <c r="K84" i="13"/>
  <c r="J84" i="13"/>
  <c r="I84" i="13"/>
  <c r="M84" i="13"/>
  <c r="L84" i="13"/>
  <c r="K75" i="13"/>
  <c r="J75" i="13"/>
  <c r="I75" i="13"/>
  <c r="M75" i="13"/>
  <c r="L75" i="13"/>
  <c r="K67" i="13"/>
  <c r="J67" i="13"/>
  <c r="I67" i="13"/>
  <c r="M67" i="13"/>
  <c r="L67" i="13"/>
  <c r="K58" i="13"/>
  <c r="J58" i="13"/>
  <c r="I58" i="13"/>
  <c r="M58" i="13"/>
  <c r="L58" i="13"/>
  <c r="K50" i="13"/>
  <c r="J50" i="13"/>
  <c r="I50" i="13"/>
  <c r="M50" i="13"/>
  <c r="L50" i="13"/>
  <c r="K41" i="13"/>
  <c r="J41" i="13"/>
  <c r="I41" i="13"/>
  <c r="M41" i="13"/>
  <c r="L41" i="13"/>
  <c r="K32" i="13"/>
  <c r="J32" i="13"/>
  <c r="I32" i="13"/>
  <c r="M32" i="13"/>
  <c r="L32" i="13"/>
  <c r="K24" i="13"/>
  <c r="J24" i="13"/>
  <c r="I24" i="13"/>
  <c r="M24" i="13"/>
  <c r="L24" i="13"/>
  <c r="K18" i="13"/>
  <c r="J18" i="13"/>
  <c r="I18" i="13"/>
  <c r="M18" i="13"/>
  <c r="L18" i="13"/>
  <c r="K14" i="13"/>
  <c r="J14" i="13"/>
  <c r="I14" i="13"/>
  <c r="M14" i="13"/>
  <c r="L14" i="13"/>
  <c r="K10" i="13"/>
  <c r="J10" i="13"/>
  <c r="I10" i="13"/>
  <c r="M10" i="13"/>
  <c r="L10" i="13"/>
  <c r="K9" i="12"/>
  <c r="J9" i="12"/>
  <c r="I9" i="12"/>
  <c r="H56" i="12"/>
  <c r="N9" i="12"/>
  <c r="M9" i="12"/>
  <c r="L9" i="12"/>
  <c r="M138" i="13"/>
  <c r="K138" i="13"/>
  <c r="J138" i="13"/>
  <c r="I138" i="13"/>
  <c r="L138" i="13"/>
  <c r="H146" i="13"/>
  <c r="M108" i="13"/>
  <c r="L108" i="13"/>
  <c r="K108" i="13"/>
  <c r="J108" i="13"/>
  <c r="I108" i="13"/>
  <c r="M106" i="13"/>
  <c r="K106" i="13"/>
  <c r="L106" i="13"/>
  <c r="J106" i="13"/>
  <c r="I106" i="13"/>
  <c r="L98" i="13"/>
  <c r="K98" i="13"/>
  <c r="J98" i="13"/>
  <c r="I98" i="13"/>
  <c r="M98" i="13"/>
  <c r="L89" i="13"/>
  <c r="K89" i="13"/>
  <c r="J89" i="13"/>
  <c r="I89" i="13"/>
  <c r="M89" i="13"/>
  <c r="L81" i="13"/>
  <c r="K81" i="13"/>
  <c r="J81" i="13"/>
  <c r="I81" i="13"/>
  <c r="M81" i="13"/>
  <c r="L72" i="13"/>
  <c r="K72" i="13"/>
  <c r="J72" i="13"/>
  <c r="I72" i="13"/>
  <c r="M72" i="13"/>
  <c r="L64" i="13"/>
  <c r="K64" i="13"/>
  <c r="J64" i="13"/>
  <c r="I64" i="13"/>
  <c r="M64" i="13"/>
  <c r="L55" i="13"/>
  <c r="K55" i="13"/>
  <c r="J55" i="13"/>
  <c r="I55" i="13"/>
  <c r="M55" i="13"/>
  <c r="L46" i="13"/>
  <c r="K46" i="13"/>
  <c r="J46" i="13"/>
  <c r="I46" i="13"/>
  <c r="M46" i="13"/>
  <c r="L38" i="13"/>
  <c r="K38" i="13"/>
  <c r="J38" i="13"/>
  <c r="I38" i="13"/>
  <c r="M38" i="13"/>
  <c r="L29" i="13"/>
  <c r="K29" i="13"/>
  <c r="J29" i="13"/>
  <c r="I29" i="13"/>
  <c r="M29" i="13"/>
  <c r="Z16" i="13"/>
  <c r="Y16" i="13"/>
  <c r="X16" i="13"/>
  <c r="W16" i="13"/>
  <c r="AA16" i="13"/>
  <c r="Z12" i="13"/>
  <c r="Y12" i="13"/>
  <c r="X12" i="13"/>
  <c r="W12" i="13"/>
  <c r="V20" i="13"/>
  <c r="AA12" i="13"/>
  <c r="Z8" i="13"/>
  <c r="Y8" i="13"/>
  <c r="X8" i="13"/>
  <c r="W8" i="13"/>
  <c r="AA8" i="13"/>
  <c r="L52" i="12"/>
  <c r="K52" i="12"/>
  <c r="J52" i="12"/>
  <c r="I52" i="12"/>
  <c r="N52" i="12"/>
  <c r="M52" i="12"/>
  <c r="L48" i="12"/>
  <c r="K48" i="12"/>
  <c r="J48" i="12"/>
  <c r="I48" i="12"/>
  <c r="N48" i="12"/>
  <c r="M48" i="12"/>
  <c r="L44" i="12"/>
  <c r="K44" i="12"/>
  <c r="J44" i="12"/>
  <c r="I44" i="12"/>
  <c r="N44" i="12"/>
  <c r="M44" i="12"/>
  <c r="L40" i="12"/>
  <c r="K40" i="12"/>
  <c r="J40" i="12"/>
  <c r="I40" i="12"/>
  <c r="N40" i="12"/>
  <c r="M40" i="12"/>
  <c r="L36" i="12"/>
  <c r="K36" i="12"/>
  <c r="J36" i="12"/>
  <c r="I36" i="12"/>
  <c r="N36" i="12"/>
  <c r="M36" i="12"/>
  <c r="L32" i="12"/>
  <c r="K32" i="12"/>
  <c r="J32" i="12"/>
  <c r="I32" i="12"/>
  <c r="N32" i="12"/>
  <c r="M32" i="12"/>
  <c r="L28" i="12"/>
  <c r="K28" i="12"/>
  <c r="J28" i="12"/>
  <c r="I28" i="12"/>
  <c r="N28" i="12"/>
  <c r="M28" i="12"/>
  <c r="L24" i="12"/>
  <c r="K24" i="12"/>
  <c r="J24" i="12"/>
  <c r="I24" i="12"/>
  <c r="N24" i="12"/>
  <c r="M24" i="12"/>
  <c r="L20" i="12"/>
  <c r="K20" i="12"/>
  <c r="J20" i="12"/>
  <c r="I20" i="12"/>
  <c r="N20" i="12"/>
  <c r="M20" i="12"/>
  <c r="L16" i="12"/>
  <c r="K16" i="12"/>
  <c r="J16" i="12"/>
  <c r="I16" i="12"/>
  <c r="N16" i="12"/>
  <c r="M16" i="12"/>
  <c r="K125" i="13"/>
  <c r="J125" i="13"/>
  <c r="I125" i="13"/>
  <c r="M125" i="13"/>
  <c r="L125" i="13"/>
  <c r="K103" i="13"/>
  <c r="M103" i="13"/>
  <c r="L103" i="13"/>
  <c r="J103" i="13"/>
  <c r="I103" i="13"/>
  <c r="M95" i="13"/>
  <c r="L95" i="13"/>
  <c r="K95" i="13"/>
  <c r="J95" i="13"/>
  <c r="I95" i="13"/>
  <c r="M86" i="13"/>
  <c r="L86" i="13"/>
  <c r="K86" i="13"/>
  <c r="J86" i="13"/>
  <c r="I86" i="13"/>
  <c r="M78" i="13"/>
  <c r="L78" i="13"/>
  <c r="K78" i="13"/>
  <c r="J78" i="13"/>
  <c r="I78" i="13"/>
  <c r="M69" i="13"/>
  <c r="L69" i="13"/>
  <c r="K69" i="13"/>
  <c r="J69" i="13"/>
  <c r="I69" i="13"/>
  <c r="M60" i="13"/>
  <c r="L60" i="13"/>
  <c r="K60" i="13"/>
  <c r="J60" i="13"/>
  <c r="I60" i="13"/>
  <c r="M52" i="13"/>
  <c r="L52" i="13"/>
  <c r="K52" i="13"/>
  <c r="J52" i="13"/>
  <c r="I52" i="13"/>
  <c r="M43" i="13"/>
  <c r="L43" i="13"/>
  <c r="K43" i="13"/>
  <c r="J43" i="13"/>
  <c r="I43" i="13"/>
  <c r="M26" i="13"/>
  <c r="L26" i="13"/>
  <c r="K26" i="13"/>
  <c r="J26" i="13"/>
  <c r="I26" i="13"/>
  <c r="H34" i="13"/>
  <c r="M19" i="13"/>
  <c r="L19" i="13"/>
  <c r="K19" i="13"/>
  <c r="J19" i="13"/>
  <c r="I19" i="13"/>
  <c r="M15" i="13"/>
  <c r="L15" i="13"/>
  <c r="K15" i="13"/>
  <c r="J15" i="13"/>
  <c r="I15" i="13"/>
  <c r="M11" i="13"/>
  <c r="L11" i="13"/>
  <c r="K11" i="13"/>
  <c r="J11" i="13"/>
  <c r="I11" i="13"/>
  <c r="M10" i="12"/>
  <c r="L10" i="12"/>
  <c r="K10" i="12"/>
  <c r="J10" i="12"/>
  <c r="I10" i="12"/>
  <c r="N10" i="12"/>
  <c r="M6" i="12"/>
  <c r="L6" i="12"/>
  <c r="K6" i="12"/>
  <c r="J6" i="12"/>
  <c r="I6" i="12"/>
  <c r="H53" i="12"/>
  <c r="N6" i="12"/>
  <c r="M100" i="13"/>
  <c r="L100" i="13"/>
  <c r="K100" i="13"/>
  <c r="J100" i="13"/>
  <c r="I100" i="13"/>
  <c r="M92" i="13"/>
  <c r="L92" i="13"/>
  <c r="K92" i="13"/>
  <c r="J92" i="13"/>
  <c r="I92" i="13"/>
  <c r="M83" i="13"/>
  <c r="L83" i="13"/>
  <c r="K83" i="13"/>
  <c r="J83" i="13"/>
  <c r="I83" i="13"/>
  <c r="M74" i="13"/>
  <c r="L74" i="13"/>
  <c r="K74" i="13"/>
  <c r="J74" i="13"/>
  <c r="I74" i="13"/>
  <c r="M66" i="13"/>
  <c r="L66" i="13"/>
  <c r="K66" i="13"/>
  <c r="J66" i="13"/>
  <c r="I66" i="13"/>
  <c r="M57" i="13"/>
  <c r="L57" i="13"/>
  <c r="K57" i="13"/>
  <c r="J57" i="13"/>
  <c r="I57" i="13"/>
  <c r="M40" i="13"/>
  <c r="L40" i="13"/>
  <c r="K40" i="13"/>
  <c r="J40" i="13"/>
  <c r="I40" i="13"/>
  <c r="H48" i="13"/>
  <c r="M31" i="13"/>
  <c r="L31" i="13"/>
  <c r="K31" i="13"/>
  <c r="J31" i="13"/>
  <c r="I31" i="13"/>
  <c r="M23" i="13"/>
  <c r="L23" i="13"/>
  <c r="K23" i="13"/>
  <c r="J23" i="13"/>
  <c r="I23" i="13"/>
  <c r="AA17" i="13"/>
  <c r="Z17" i="13"/>
  <c r="Y17" i="13"/>
  <c r="X17" i="13"/>
  <c r="W17" i="13"/>
  <c r="AA13" i="13"/>
  <c r="Z13" i="13"/>
  <c r="Y13" i="13"/>
  <c r="X13" i="13"/>
  <c r="W13" i="13"/>
  <c r="AA9" i="13"/>
  <c r="Z9" i="13"/>
  <c r="Y9" i="13"/>
  <c r="X9" i="13"/>
  <c r="W9" i="13"/>
  <c r="J107" i="13"/>
  <c r="M107" i="13"/>
  <c r="L107" i="13"/>
  <c r="K107" i="13"/>
  <c r="I107" i="13"/>
  <c r="L115" i="13"/>
  <c r="J115" i="13"/>
  <c r="M115" i="13"/>
  <c r="K115" i="13"/>
  <c r="I115" i="13"/>
  <c r="M124" i="13"/>
  <c r="L124" i="13"/>
  <c r="J124" i="13"/>
  <c r="I124" i="13"/>
  <c r="H132" i="13"/>
  <c r="K124" i="13"/>
  <c r="M141" i="13"/>
  <c r="L141" i="13"/>
  <c r="J141" i="13"/>
  <c r="I141" i="13"/>
  <c r="K141" i="13"/>
  <c r="M150" i="13"/>
  <c r="L150" i="13"/>
  <c r="J150" i="13"/>
  <c r="I150" i="13"/>
  <c r="K150" i="13"/>
  <c r="M127" i="13"/>
  <c r="L127" i="13"/>
  <c r="K127" i="13"/>
  <c r="I127" i="13"/>
  <c r="J127" i="13"/>
  <c r="M136" i="13"/>
  <c r="L136" i="13"/>
  <c r="K136" i="13"/>
  <c r="I136" i="13"/>
  <c r="J136" i="13"/>
  <c r="M144" i="13"/>
  <c r="L144" i="13"/>
  <c r="K144" i="13"/>
  <c r="I144" i="13"/>
  <c r="J144" i="13"/>
  <c r="M153" i="13"/>
  <c r="L153" i="13"/>
  <c r="K153" i="13"/>
  <c r="I153" i="13"/>
  <c r="J153" i="13"/>
  <c r="K113" i="13"/>
  <c r="J113" i="13"/>
  <c r="I113" i="13"/>
  <c r="M113" i="13"/>
  <c r="L113" i="13"/>
  <c r="L122" i="13"/>
  <c r="K122" i="13"/>
  <c r="J122" i="13"/>
  <c r="M122" i="13"/>
  <c r="I122" i="13"/>
  <c r="L130" i="13"/>
  <c r="K130" i="13"/>
  <c r="J130" i="13"/>
  <c r="M130" i="13"/>
  <c r="I130" i="13"/>
  <c r="L139" i="13"/>
  <c r="K139" i="13"/>
  <c r="J139" i="13"/>
  <c r="M139" i="13"/>
  <c r="I139" i="13"/>
  <c r="L148" i="13"/>
  <c r="K148" i="13"/>
  <c r="J148" i="13"/>
  <c r="M148" i="13"/>
  <c r="I148" i="13"/>
  <c r="L156" i="13"/>
  <c r="K156" i="13"/>
  <c r="J156" i="13"/>
  <c r="M156" i="13"/>
  <c r="I156" i="13"/>
  <c r="J120" i="13"/>
  <c r="I120" i="13"/>
  <c r="M120" i="13"/>
  <c r="L120" i="13"/>
  <c r="K120" i="13"/>
  <c r="J128" i="13"/>
  <c r="I128" i="13"/>
  <c r="M128" i="13"/>
  <c r="L128" i="13"/>
  <c r="K128" i="13"/>
  <c r="J137" i="13"/>
  <c r="I137" i="13"/>
  <c r="M137" i="13"/>
  <c r="L137" i="13"/>
  <c r="K137" i="13"/>
  <c r="J145" i="13"/>
  <c r="I145" i="13"/>
  <c r="M145" i="13"/>
  <c r="L145" i="13"/>
  <c r="K145" i="13"/>
  <c r="J154" i="13"/>
  <c r="I154" i="13"/>
  <c r="M154" i="13"/>
  <c r="L154" i="13"/>
  <c r="K154" i="13"/>
  <c r="I123" i="13"/>
  <c r="M123" i="13"/>
  <c r="L123" i="13"/>
  <c r="K123" i="13"/>
  <c r="J123" i="13"/>
  <c r="I131" i="13"/>
  <c r="M131" i="13"/>
  <c r="L131" i="13"/>
  <c r="K131" i="13"/>
  <c r="J131" i="13"/>
  <c r="I140" i="13"/>
  <c r="M140" i="13"/>
  <c r="L140" i="13"/>
  <c r="K140" i="13"/>
  <c r="J140" i="13"/>
  <c r="I149" i="13"/>
  <c r="M149" i="13"/>
  <c r="L149" i="13"/>
  <c r="K149" i="13"/>
  <c r="J149" i="13"/>
  <c r="L157" i="13"/>
  <c r="I157" i="13"/>
  <c r="M157" i="13"/>
  <c r="K157" i="13"/>
  <c r="J157" i="13"/>
  <c r="L117" i="13"/>
  <c r="K117" i="13"/>
  <c r="J117" i="13"/>
  <c r="M117" i="13"/>
  <c r="I117" i="13"/>
  <c r="L126" i="13"/>
  <c r="K126" i="13"/>
  <c r="J126" i="13"/>
  <c r="M126" i="13"/>
  <c r="I126" i="13"/>
  <c r="L135" i="13"/>
  <c r="K135" i="13"/>
  <c r="J135" i="13"/>
  <c r="M135" i="13"/>
  <c r="I135" i="13"/>
  <c r="L143" i="13"/>
  <c r="K143" i="13"/>
  <c r="J143" i="13"/>
  <c r="M143" i="13"/>
  <c r="I143" i="13"/>
  <c r="L152" i="13"/>
  <c r="K152" i="13"/>
  <c r="J152" i="13"/>
  <c r="I152" i="13"/>
  <c r="H160" i="13"/>
  <c r="M152" i="13"/>
  <c r="M159" i="13"/>
  <c r="L159" i="13"/>
  <c r="K159" i="13"/>
  <c r="J159" i="13"/>
  <c r="I159" i="13"/>
  <c r="I158" i="13"/>
  <c r="M158" i="13"/>
  <c r="L158" i="13"/>
  <c r="K158" i="13"/>
  <c r="J158" i="13"/>
  <c r="N49" i="12"/>
  <c r="M49" i="12"/>
  <c r="L49" i="12"/>
  <c r="K49" i="12"/>
  <c r="J49" i="12"/>
  <c r="I49" i="12"/>
  <c r="N45" i="12"/>
  <c r="M45" i="12"/>
  <c r="L45" i="12"/>
  <c r="K45" i="12"/>
  <c r="J45" i="12"/>
  <c r="I45" i="12"/>
  <c r="N41" i="12"/>
  <c r="M41" i="12"/>
  <c r="L41" i="12"/>
  <c r="K41" i="12"/>
  <c r="J41" i="12"/>
  <c r="I41" i="12"/>
  <c r="N37" i="12"/>
  <c r="M37" i="12"/>
  <c r="L37" i="12"/>
  <c r="K37" i="12"/>
  <c r="J37" i="12"/>
  <c r="I37" i="12"/>
  <c r="N33" i="12"/>
  <c r="M33" i="12"/>
  <c r="L33" i="12"/>
  <c r="K33" i="12"/>
  <c r="J33" i="12"/>
  <c r="I33" i="12"/>
  <c r="N29" i="12"/>
  <c r="M29" i="12"/>
  <c r="L29" i="12"/>
  <c r="K29" i="12"/>
  <c r="J29" i="12"/>
  <c r="I29" i="12"/>
  <c r="N25" i="12"/>
  <c r="M25" i="12"/>
  <c r="L25" i="12"/>
  <c r="K25" i="12"/>
  <c r="J25" i="12"/>
  <c r="I25" i="12"/>
  <c r="N21" i="12"/>
  <c r="M21" i="12"/>
  <c r="L21" i="12"/>
  <c r="K21" i="12"/>
  <c r="J21" i="12"/>
  <c r="I21" i="12"/>
  <c r="N17" i="12"/>
  <c r="M17" i="12"/>
  <c r="L17" i="12"/>
  <c r="K17" i="12"/>
  <c r="J17" i="12"/>
  <c r="I17" i="12"/>
  <c r="N11" i="12"/>
  <c r="M11" i="12"/>
  <c r="L11" i="12"/>
  <c r="K11" i="12"/>
  <c r="J11" i="12"/>
  <c r="I11" i="12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S43" i="6"/>
  <c r="W43" i="6"/>
  <c r="V43" i="6"/>
  <c r="U43" i="6"/>
  <c r="T43" i="6"/>
  <c r="I37" i="6"/>
  <c r="M37" i="6"/>
  <c r="L37" i="6"/>
  <c r="K37" i="6"/>
  <c r="J37" i="6"/>
  <c r="S35" i="6"/>
  <c r="W35" i="6"/>
  <c r="V35" i="6"/>
  <c r="U35" i="6"/>
  <c r="T35" i="6"/>
  <c r="I29" i="6"/>
  <c r="M29" i="6"/>
  <c r="L29" i="6"/>
  <c r="K29" i="6"/>
  <c r="J29" i="6"/>
  <c r="S27" i="6"/>
  <c r="W27" i="6"/>
  <c r="V27" i="6"/>
  <c r="U27" i="6"/>
  <c r="T27" i="6"/>
  <c r="I21" i="6"/>
  <c r="M21" i="6"/>
  <c r="L21" i="6"/>
  <c r="K21" i="6"/>
  <c r="J21" i="6"/>
  <c r="S19" i="6"/>
  <c r="W19" i="6"/>
  <c r="V19" i="6"/>
  <c r="U19" i="6"/>
  <c r="T19" i="6"/>
  <c r="S16" i="6"/>
  <c r="W16" i="6"/>
  <c r="V16" i="6"/>
  <c r="U16" i="6"/>
  <c r="T16" i="6"/>
  <c r="I10" i="6"/>
  <c r="M10" i="6"/>
  <c r="L10" i="6"/>
  <c r="K10" i="6"/>
  <c r="J10" i="6"/>
  <c r="S8" i="6"/>
  <c r="W8" i="6"/>
  <c r="V8" i="6"/>
  <c r="U8" i="6"/>
  <c r="T8" i="6"/>
  <c r="S52" i="5"/>
  <c r="W52" i="5"/>
  <c r="V52" i="5"/>
  <c r="U52" i="5"/>
  <c r="T52" i="5"/>
  <c r="I46" i="5"/>
  <c r="M46" i="5"/>
  <c r="L46" i="5"/>
  <c r="K46" i="5"/>
  <c r="J46" i="5"/>
  <c r="S44" i="5"/>
  <c r="W44" i="5"/>
  <c r="V44" i="5"/>
  <c r="U44" i="5"/>
  <c r="T44" i="5"/>
  <c r="I38" i="5"/>
  <c r="M38" i="5"/>
  <c r="L38" i="5"/>
  <c r="K38" i="5"/>
  <c r="J38" i="5"/>
  <c r="S36" i="5"/>
  <c r="W36" i="5"/>
  <c r="V36" i="5"/>
  <c r="U36" i="5"/>
  <c r="T36" i="5"/>
  <c r="I30" i="5"/>
  <c r="M30" i="5"/>
  <c r="L30" i="5"/>
  <c r="K30" i="5"/>
  <c r="J30" i="5"/>
  <c r="S28" i="5"/>
  <c r="W28" i="5"/>
  <c r="V28" i="5"/>
  <c r="U28" i="5"/>
  <c r="T28" i="5"/>
  <c r="I22" i="5"/>
  <c r="M22" i="5"/>
  <c r="L22" i="5"/>
  <c r="K22" i="5"/>
  <c r="J22" i="5"/>
  <c r="S20" i="5"/>
  <c r="W20" i="5"/>
  <c r="V20" i="5"/>
  <c r="U20" i="5"/>
  <c r="T20" i="5"/>
  <c r="I11" i="5"/>
  <c r="M11" i="5"/>
  <c r="L11" i="5"/>
  <c r="K11" i="5"/>
  <c r="J11" i="5"/>
  <c r="S9" i="5"/>
  <c r="W9" i="5"/>
  <c r="V9" i="5"/>
  <c r="U9" i="5"/>
  <c r="T9" i="5"/>
  <c r="H193" i="3"/>
  <c r="H189" i="3"/>
  <c r="J49" i="5"/>
  <c r="I49" i="5"/>
  <c r="M49" i="5"/>
  <c r="L49" i="5"/>
  <c r="K49" i="5"/>
  <c r="T47" i="5"/>
  <c r="S47" i="5"/>
  <c r="W47" i="5"/>
  <c r="V47" i="5"/>
  <c r="U47" i="5"/>
  <c r="J41" i="5"/>
  <c r="I41" i="5"/>
  <c r="M41" i="5"/>
  <c r="L41" i="5"/>
  <c r="K41" i="5"/>
  <c r="T39" i="5"/>
  <c r="S39" i="5"/>
  <c r="W39" i="5"/>
  <c r="V39" i="5"/>
  <c r="U39" i="5"/>
  <c r="J33" i="5"/>
  <c r="I33" i="5"/>
  <c r="M33" i="5"/>
  <c r="L33" i="5"/>
  <c r="K33" i="5"/>
  <c r="T31" i="5"/>
  <c r="S31" i="5"/>
  <c r="W31" i="5"/>
  <c r="V31" i="5"/>
  <c r="U31" i="5"/>
  <c r="J25" i="5"/>
  <c r="I25" i="5"/>
  <c r="M25" i="5"/>
  <c r="L25" i="5"/>
  <c r="K25" i="5"/>
  <c r="T23" i="5"/>
  <c r="S23" i="5"/>
  <c r="W23" i="5"/>
  <c r="V23" i="5"/>
  <c r="U23" i="5"/>
  <c r="J17" i="5"/>
  <c r="I17" i="5"/>
  <c r="M17" i="5"/>
  <c r="L17" i="5"/>
  <c r="K17" i="5"/>
  <c r="J14" i="5"/>
  <c r="I14" i="5"/>
  <c r="M14" i="5"/>
  <c r="L14" i="5"/>
  <c r="K14" i="5"/>
  <c r="T12" i="5"/>
  <c r="S12" i="5"/>
  <c r="W12" i="5"/>
  <c r="V12" i="5"/>
  <c r="U12" i="5"/>
  <c r="K51" i="6"/>
  <c r="J51" i="6"/>
  <c r="I51" i="6"/>
  <c r="M51" i="6"/>
  <c r="L51" i="6"/>
  <c r="U49" i="6"/>
  <c r="T49" i="6"/>
  <c r="S49" i="6"/>
  <c r="W49" i="6"/>
  <c r="V49" i="6"/>
  <c r="K43" i="6"/>
  <c r="J43" i="6"/>
  <c r="I43" i="6"/>
  <c r="M43" i="6"/>
  <c r="L43" i="6"/>
  <c r="U41" i="6"/>
  <c r="T41" i="6"/>
  <c r="S41" i="6"/>
  <c r="W41" i="6"/>
  <c r="V41" i="6"/>
  <c r="K35" i="6"/>
  <c r="J35" i="6"/>
  <c r="I35" i="6"/>
  <c r="M35" i="6"/>
  <c r="L35" i="6"/>
  <c r="U33" i="6"/>
  <c r="T33" i="6"/>
  <c r="S33" i="6"/>
  <c r="W33" i="6"/>
  <c r="V33" i="6"/>
  <c r="K27" i="6"/>
  <c r="J27" i="6"/>
  <c r="I27" i="6"/>
  <c r="M27" i="6"/>
  <c r="L27" i="6"/>
  <c r="U25" i="6"/>
  <c r="T25" i="6"/>
  <c r="S25" i="6"/>
  <c r="W25" i="6"/>
  <c r="V25" i="6"/>
  <c r="K19" i="6"/>
  <c r="J19" i="6"/>
  <c r="I19" i="6"/>
  <c r="M19" i="6"/>
  <c r="L19" i="6"/>
  <c r="U17" i="6"/>
  <c r="T17" i="6"/>
  <c r="S17" i="6"/>
  <c r="W17" i="6"/>
  <c r="V17" i="6"/>
  <c r="K16" i="6"/>
  <c r="J16" i="6"/>
  <c r="I16" i="6"/>
  <c r="M16" i="6"/>
  <c r="L16" i="6"/>
  <c r="U14" i="6"/>
  <c r="T14" i="6"/>
  <c r="S14" i="6"/>
  <c r="W14" i="6"/>
  <c r="V14" i="6"/>
  <c r="K8" i="6"/>
  <c r="J8" i="6"/>
  <c r="I8" i="6"/>
  <c r="M8" i="6"/>
  <c r="L8" i="6"/>
  <c r="K52" i="5"/>
  <c r="J52" i="5"/>
  <c r="I52" i="5"/>
  <c r="M52" i="5"/>
  <c r="L52" i="5"/>
  <c r="U50" i="5"/>
  <c r="T50" i="5"/>
  <c r="S50" i="5"/>
  <c r="W50" i="5"/>
  <c r="V50" i="5"/>
  <c r="K44" i="5"/>
  <c r="J44" i="5"/>
  <c r="I44" i="5"/>
  <c r="M44" i="5"/>
  <c r="L44" i="5"/>
  <c r="U42" i="5"/>
  <c r="T42" i="5"/>
  <c r="S42" i="5"/>
  <c r="W42" i="5"/>
  <c r="V42" i="5"/>
  <c r="K36" i="5"/>
  <c r="J36" i="5"/>
  <c r="I36" i="5"/>
  <c r="M36" i="5"/>
  <c r="L36" i="5"/>
  <c r="U34" i="5"/>
  <c r="T34" i="5"/>
  <c r="S34" i="5"/>
  <c r="W34" i="5"/>
  <c r="V34" i="5"/>
  <c r="K28" i="5"/>
  <c r="J28" i="5"/>
  <c r="I28" i="5"/>
  <c r="M28" i="5"/>
  <c r="L28" i="5"/>
  <c r="U26" i="5"/>
  <c r="T26" i="5"/>
  <c r="S26" i="5"/>
  <c r="W26" i="5"/>
  <c r="V26" i="5"/>
  <c r="K20" i="5"/>
  <c r="J20" i="5"/>
  <c r="I20" i="5"/>
  <c r="M20" i="5"/>
  <c r="L20" i="5"/>
  <c r="U18" i="5"/>
  <c r="T18" i="5"/>
  <c r="S18" i="5"/>
  <c r="W18" i="5"/>
  <c r="V18" i="5"/>
  <c r="U15" i="5"/>
  <c r="T15" i="5"/>
  <c r="S15" i="5"/>
  <c r="W15" i="5"/>
  <c r="V15" i="5"/>
  <c r="K9" i="5"/>
  <c r="J9" i="5"/>
  <c r="I9" i="5"/>
  <c r="M9" i="5"/>
  <c r="L9" i="5"/>
  <c r="U7" i="5"/>
  <c r="T7" i="5"/>
  <c r="S7" i="5"/>
  <c r="W7" i="5"/>
  <c r="V7" i="5"/>
  <c r="H196" i="3"/>
  <c r="H192" i="3"/>
  <c r="H188" i="3"/>
  <c r="V52" i="6"/>
  <c r="U52" i="6"/>
  <c r="T52" i="6"/>
  <c r="S52" i="6"/>
  <c r="W52" i="6"/>
  <c r="L46" i="6"/>
  <c r="K46" i="6"/>
  <c r="J46" i="6"/>
  <c r="I46" i="6"/>
  <c r="M46" i="6"/>
  <c r="V44" i="6"/>
  <c r="U44" i="6"/>
  <c r="T44" i="6"/>
  <c r="S44" i="6"/>
  <c r="W44" i="6"/>
  <c r="L38" i="6"/>
  <c r="K38" i="6"/>
  <c r="J38" i="6"/>
  <c r="I38" i="6"/>
  <c r="M38" i="6"/>
  <c r="V36" i="6"/>
  <c r="U36" i="6"/>
  <c r="T36" i="6"/>
  <c r="S36" i="6"/>
  <c r="W36" i="6"/>
  <c r="L30" i="6"/>
  <c r="K30" i="6"/>
  <c r="J30" i="6"/>
  <c r="I30" i="6"/>
  <c r="M30" i="6"/>
  <c r="V28" i="6"/>
  <c r="U28" i="6"/>
  <c r="T28" i="6"/>
  <c r="S28" i="6"/>
  <c r="W28" i="6"/>
  <c r="L22" i="6"/>
  <c r="K22" i="6"/>
  <c r="J22" i="6"/>
  <c r="I22" i="6"/>
  <c r="M22" i="6"/>
  <c r="V20" i="6"/>
  <c r="U20" i="6"/>
  <c r="T20" i="6"/>
  <c r="S20" i="6"/>
  <c r="W20" i="6"/>
  <c r="L11" i="6"/>
  <c r="K11" i="6"/>
  <c r="J11" i="6"/>
  <c r="I11" i="6"/>
  <c r="M11" i="6"/>
  <c r="V9" i="6"/>
  <c r="U9" i="6"/>
  <c r="T9" i="6"/>
  <c r="S9" i="6"/>
  <c r="W9" i="6"/>
  <c r="L47" i="5"/>
  <c r="K47" i="5"/>
  <c r="J47" i="5"/>
  <c r="I47" i="5"/>
  <c r="M47" i="5"/>
  <c r="V45" i="5"/>
  <c r="U45" i="5"/>
  <c r="T45" i="5"/>
  <c r="S45" i="5"/>
  <c r="W45" i="5"/>
  <c r="L39" i="5"/>
  <c r="K39" i="5"/>
  <c r="J39" i="5"/>
  <c r="I39" i="5"/>
  <c r="M39" i="5"/>
  <c r="V37" i="5"/>
  <c r="U37" i="5"/>
  <c r="T37" i="5"/>
  <c r="S37" i="5"/>
  <c r="W37" i="5"/>
  <c r="L31" i="5"/>
  <c r="K31" i="5"/>
  <c r="J31" i="5"/>
  <c r="I31" i="5"/>
  <c r="M31" i="5"/>
  <c r="V29" i="5"/>
  <c r="U29" i="5"/>
  <c r="T29" i="5"/>
  <c r="S29" i="5"/>
  <c r="W29" i="5"/>
  <c r="L23" i="5"/>
  <c r="K23" i="5"/>
  <c r="J23" i="5"/>
  <c r="I23" i="5"/>
  <c r="M23" i="5"/>
  <c r="V21" i="5"/>
  <c r="U21" i="5"/>
  <c r="T21" i="5"/>
  <c r="S21" i="5"/>
  <c r="W21" i="5"/>
  <c r="L12" i="5"/>
  <c r="K12" i="5"/>
  <c r="J12" i="5"/>
  <c r="I12" i="5"/>
  <c r="M12" i="5"/>
  <c r="V10" i="5"/>
  <c r="U10" i="5"/>
  <c r="T10" i="5"/>
  <c r="S10" i="5"/>
  <c r="W10" i="5"/>
  <c r="M215" i="3"/>
  <c r="L215" i="3"/>
  <c r="K215" i="3"/>
  <c r="J215" i="3"/>
  <c r="N215" i="3"/>
  <c r="L211" i="3"/>
  <c r="K211" i="3"/>
  <c r="J211" i="3"/>
  <c r="N211" i="3"/>
  <c r="M211" i="3"/>
  <c r="G196" i="3"/>
  <c r="L184" i="3"/>
  <c r="J184" i="3"/>
  <c r="N184" i="3"/>
  <c r="M184" i="3"/>
  <c r="K184" i="3"/>
  <c r="I195" i="3"/>
  <c r="G192" i="3"/>
  <c r="L180" i="3"/>
  <c r="I191" i="3"/>
  <c r="J180" i="3"/>
  <c r="M180" i="3"/>
  <c r="K180" i="3"/>
  <c r="N180" i="3"/>
  <c r="G188" i="3"/>
  <c r="L176" i="3"/>
  <c r="J176" i="3"/>
  <c r="K176" i="3"/>
  <c r="I187" i="3"/>
  <c r="M176" i="3"/>
  <c r="N176" i="3"/>
  <c r="L172" i="3"/>
  <c r="J172" i="3"/>
  <c r="N172" i="3"/>
  <c r="K172" i="3"/>
  <c r="M172" i="3"/>
  <c r="L168" i="3"/>
  <c r="J168" i="3"/>
  <c r="N168" i="3"/>
  <c r="M168" i="3"/>
  <c r="K168" i="3"/>
  <c r="L164" i="3"/>
  <c r="J164" i="3"/>
  <c r="N164" i="3"/>
  <c r="M164" i="3"/>
  <c r="K164" i="3"/>
  <c r="L160" i="3"/>
  <c r="J160" i="3"/>
  <c r="N160" i="3"/>
  <c r="M160" i="3"/>
  <c r="K160" i="3"/>
  <c r="L156" i="3"/>
  <c r="J156" i="3"/>
  <c r="N156" i="3"/>
  <c r="M156" i="3"/>
  <c r="K156" i="3"/>
  <c r="L142" i="3"/>
  <c r="J142" i="3"/>
  <c r="N142" i="3"/>
  <c r="M142" i="3"/>
  <c r="K142" i="3"/>
  <c r="L138" i="3"/>
  <c r="J138" i="3"/>
  <c r="N138" i="3"/>
  <c r="M138" i="3"/>
  <c r="K138" i="3"/>
  <c r="M49" i="6"/>
  <c r="L49" i="6"/>
  <c r="K49" i="6"/>
  <c r="J49" i="6"/>
  <c r="I49" i="6"/>
  <c r="W47" i="6"/>
  <c r="V47" i="6"/>
  <c r="U47" i="6"/>
  <c r="T47" i="6"/>
  <c r="S47" i="6"/>
  <c r="M41" i="6"/>
  <c r="L41" i="6"/>
  <c r="K41" i="6"/>
  <c r="J41" i="6"/>
  <c r="I41" i="6"/>
  <c r="W39" i="6"/>
  <c r="V39" i="6"/>
  <c r="U39" i="6"/>
  <c r="T39" i="6"/>
  <c r="S39" i="6"/>
  <c r="M33" i="6"/>
  <c r="L33" i="6"/>
  <c r="K33" i="6"/>
  <c r="J33" i="6"/>
  <c r="I33" i="6"/>
  <c r="W31" i="6"/>
  <c r="V31" i="6"/>
  <c r="U31" i="6"/>
  <c r="T31" i="6"/>
  <c r="S31" i="6"/>
  <c r="M25" i="6"/>
  <c r="L25" i="6"/>
  <c r="K25" i="6"/>
  <c r="J25" i="6"/>
  <c r="I25" i="6"/>
  <c r="W23" i="6"/>
  <c r="V23" i="6"/>
  <c r="U23" i="6"/>
  <c r="T23" i="6"/>
  <c r="S23" i="6"/>
  <c r="M17" i="6"/>
  <c r="L17" i="6"/>
  <c r="K17" i="6"/>
  <c r="J17" i="6"/>
  <c r="I17" i="6"/>
  <c r="M14" i="6"/>
  <c r="L14" i="6"/>
  <c r="K14" i="6"/>
  <c r="J14" i="6"/>
  <c r="I14" i="6"/>
  <c r="W12" i="6"/>
  <c r="V12" i="6"/>
  <c r="U12" i="6"/>
  <c r="T12" i="6"/>
  <c r="S12" i="6"/>
  <c r="M50" i="5"/>
  <c r="L50" i="5"/>
  <c r="K50" i="5"/>
  <c r="J50" i="5"/>
  <c r="I50" i="5"/>
  <c r="W48" i="5"/>
  <c r="V48" i="5"/>
  <c r="U48" i="5"/>
  <c r="T48" i="5"/>
  <c r="S48" i="5"/>
  <c r="M42" i="5"/>
  <c r="L42" i="5"/>
  <c r="K42" i="5"/>
  <c r="J42" i="5"/>
  <c r="I42" i="5"/>
  <c r="W40" i="5"/>
  <c r="V40" i="5"/>
  <c r="U40" i="5"/>
  <c r="T40" i="5"/>
  <c r="S40" i="5"/>
  <c r="M34" i="5"/>
  <c r="L34" i="5"/>
  <c r="K34" i="5"/>
  <c r="J34" i="5"/>
  <c r="I34" i="5"/>
  <c r="W32" i="5"/>
  <c r="V32" i="5"/>
  <c r="U32" i="5"/>
  <c r="T32" i="5"/>
  <c r="S32" i="5"/>
  <c r="M26" i="5"/>
  <c r="L26" i="5"/>
  <c r="K26" i="5"/>
  <c r="J26" i="5"/>
  <c r="I26" i="5"/>
  <c r="W24" i="5"/>
  <c r="V24" i="5"/>
  <c r="U24" i="5"/>
  <c r="T24" i="5"/>
  <c r="S24" i="5"/>
  <c r="M18" i="5"/>
  <c r="L18" i="5"/>
  <c r="K18" i="5"/>
  <c r="J18" i="5"/>
  <c r="I18" i="5"/>
  <c r="M15" i="5"/>
  <c r="L15" i="5"/>
  <c r="K15" i="5"/>
  <c r="J15" i="5"/>
  <c r="I15" i="5"/>
  <c r="W13" i="5"/>
  <c r="V13" i="5"/>
  <c r="U13" i="5"/>
  <c r="T13" i="5"/>
  <c r="S13" i="5"/>
  <c r="M7" i="5"/>
  <c r="L7" i="5"/>
  <c r="K7" i="5"/>
  <c r="J7" i="5"/>
  <c r="I7" i="5"/>
  <c r="H195" i="3"/>
  <c r="H191" i="3"/>
  <c r="H187" i="3"/>
  <c r="M52" i="6"/>
  <c r="L52" i="6"/>
  <c r="K52" i="6"/>
  <c r="J52" i="6"/>
  <c r="I52" i="6"/>
  <c r="W50" i="6"/>
  <c r="V50" i="6"/>
  <c r="U50" i="6"/>
  <c r="T50" i="6"/>
  <c r="S50" i="6"/>
  <c r="M44" i="6"/>
  <c r="L44" i="6"/>
  <c r="K44" i="6"/>
  <c r="J44" i="6"/>
  <c r="I44" i="6"/>
  <c r="W42" i="6"/>
  <c r="V42" i="6"/>
  <c r="U42" i="6"/>
  <c r="T42" i="6"/>
  <c r="S42" i="6"/>
  <c r="M36" i="6"/>
  <c r="L36" i="6"/>
  <c r="K36" i="6"/>
  <c r="J36" i="6"/>
  <c r="I36" i="6"/>
  <c r="W34" i="6"/>
  <c r="V34" i="6"/>
  <c r="U34" i="6"/>
  <c r="T34" i="6"/>
  <c r="S34" i="6"/>
  <c r="M28" i="6"/>
  <c r="L28" i="6"/>
  <c r="K28" i="6"/>
  <c r="J28" i="6"/>
  <c r="I28" i="6"/>
  <c r="W26" i="6"/>
  <c r="V26" i="6"/>
  <c r="U26" i="6"/>
  <c r="T26" i="6"/>
  <c r="S26" i="6"/>
  <c r="M20" i="6"/>
  <c r="L20" i="6"/>
  <c r="K20" i="6"/>
  <c r="J20" i="6"/>
  <c r="I20" i="6"/>
  <c r="W18" i="6"/>
  <c r="V18" i="6"/>
  <c r="U18" i="6"/>
  <c r="T18" i="6"/>
  <c r="S18" i="6"/>
  <c r="W15" i="6"/>
  <c r="V15" i="6"/>
  <c r="U15" i="6"/>
  <c r="T15" i="6"/>
  <c r="S15" i="6"/>
  <c r="M9" i="6"/>
  <c r="L9" i="6"/>
  <c r="K9" i="6"/>
  <c r="J9" i="6"/>
  <c r="I9" i="6"/>
  <c r="W7" i="6"/>
  <c r="V7" i="6"/>
  <c r="U7" i="6"/>
  <c r="T7" i="6"/>
  <c r="S7" i="6"/>
  <c r="W51" i="5"/>
  <c r="V51" i="5"/>
  <c r="U51" i="5"/>
  <c r="T51" i="5"/>
  <c r="S51" i="5"/>
  <c r="M45" i="5"/>
  <c r="L45" i="5"/>
  <c r="K45" i="5"/>
  <c r="J45" i="5"/>
  <c r="I45" i="5"/>
  <c r="W43" i="5"/>
  <c r="V43" i="5"/>
  <c r="U43" i="5"/>
  <c r="T43" i="5"/>
  <c r="S43" i="5"/>
  <c r="M37" i="5"/>
  <c r="L37" i="5"/>
  <c r="K37" i="5"/>
  <c r="J37" i="5"/>
  <c r="I37" i="5"/>
  <c r="W35" i="5"/>
  <c r="V35" i="5"/>
  <c r="U35" i="5"/>
  <c r="T35" i="5"/>
  <c r="S35" i="5"/>
  <c r="M29" i="5"/>
  <c r="L29" i="5"/>
  <c r="K29" i="5"/>
  <c r="J29" i="5"/>
  <c r="I29" i="5"/>
  <c r="W27" i="5"/>
  <c r="V27" i="5"/>
  <c r="U27" i="5"/>
  <c r="T27" i="5"/>
  <c r="S27" i="5"/>
  <c r="M21" i="5"/>
  <c r="L21" i="5"/>
  <c r="K21" i="5"/>
  <c r="J21" i="5"/>
  <c r="I21" i="5"/>
  <c r="W19" i="5"/>
  <c r="V19" i="5"/>
  <c r="U19" i="5"/>
  <c r="T19" i="5"/>
  <c r="S19" i="5"/>
  <c r="W16" i="5"/>
  <c r="V16" i="5"/>
  <c r="U16" i="5"/>
  <c r="T16" i="5"/>
  <c r="S16" i="5"/>
  <c r="M10" i="5"/>
  <c r="L10" i="5"/>
  <c r="K10" i="5"/>
  <c r="J10" i="5"/>
  <c r="I10" i="5"/>
  <c r="W8" i="5"/>
  <c r="V8" i="5"/>
  <c r="U8" i="5"/>
  <c r="T8" i="5"/>
  <c r="S8" i="5"/>
  <c r="N218" i="3"/>
  <c r="M218" i="3"/>
  <c r="L218" i="3"/>
  <c r="K218" i="3"/>
  <c r="J218" i="3"/>
  <c r="N214" i="3"/>
  <c r="M214" i="3"/>
  <c r="L214" i="3"/>
  <c r="K214" i="3"/>
  <c r="J214" i="3"/>
  <c r="N210" i="3"/>
  <c r="M210" i="3"/>
  <c r="L210" i="3"/>
  <c r="K210" i="3"/>
  <c r="J210" i="3"/>
  <c r="G195" i="3"/>
  <c r="N183" i="3"/>
  <c r="L183" i="3"/>
  <c r="K183" i="3"/>
  <c r="J183" i="3"/>
  <c r="I194" i="3"/>
  <c r="M183" i="3"/>
  <c r="G191" i="3"/>
  <c r="N179" i="3"/>
  <c r="L179" i="3"/>
  <c r="I190" i="3"/>
  <c r="K179" i="3"/>
  <c r="J179" i="3"/>
  <c r="M179" i="3"/>
  <c r="G187" i="3"/>
  <c r="N175" i="3"/>
  <c r="L175" i="3"/>
  <c r="K175" i="3"/>
  <c r="J175" i="3"/>
  <c r="I186" i="3"/>
  <c r="M175" i="3"/>
  <c r="N171" i="3"/>
  <c r="L171" i="3"/>
  <c r="K171" i="3"/>
  <c r="J171" i="3"/>
  <c r="M171" i="3"/>
  <c r="N167" i="3"/>
  <c r="L167" i="3"/>
  <c r="K167" i="3"/>
  <c r="J167" i="3"/>
  <c r="M167" i="3"/>
  <c r="N163" i="3"/>
  <c r="L163" i="3"/>
  <c r="K163" i="3"/>
  <c r="J163" i="3"/>
  <c r="M163" i="3"/>
  <c r="N159" i="3"/>
  <c r="L159" i="3"/>
  <c r="K159" i="3"/>
  <c r="J159" i="3"/>
  <c r="M159" i="3"/>
  <c r="N145" i="3"/>
  <c r="L145" i="3"/>
  <c r="K145" i="3"/>
  <c r="J145" i="3"/>
  <c r="M145" i="3"/>
  <c r="N141" i="3"/>
  <c r="L141" i="3"/>
  <c r="K141" i="3"/>
  <c r="J141" i="3"/>
  <c r="M141" i="3"/>
  <c r="N137" i="3"/>
  <c r="L137" i="3"/>
  <c r="K137" i="3"/>
  <c r="J137" i="3"/>
  <c r="M137" i="3"/>
  <c r="G68" i="2"/>
  <c r="E194" i="3"/>
  <c r="J58" i="2"/>
  <c r="N58" i="2"/>
  <c r="M58" i="2"/>
  <c r="K58" i="2"/>
  <c r="L58" i="2"/>
  <c r="N60" i="2"/>
  <c r="L60" i="2"/>
  <c r="K60" i="2"/>
  <c r="J60" i="2"/>
  <c r="M60" i="2"/>
  <c r="I67" i="2"/>
  <c r="N64" i="2"/>
  <c r="L64" i="2"/>
  <c r="K64" i="2"/>
  <c r="J64" i="2"/>
  <c r="M64" i="2"/>
  <c r="N74" i="2"/>
  <c r="L74" i="2"/>
  <c r="K74" i="2"/>
  <c r="J74" i="2"/>
  <c r="M74" i="2"/>
  <c r="L57" i="2"/>
  <c r="J57" i="2"/>
  <c r="N57" i="2"/>
  <c r="M57" i="2"/>
  <c r="K57" i="2"/>
  <c r="L61" i="2"/>
  <c r="J61" i="2"/>
  <c r="N61" i="2"/>
  <c r="M61" i="2"/>
  <c r="K61" i="2"/>
  <c r="L65" i="2"/>
  <c r="J65" i="2"/>
  <c r="I68" i="2"/>
  <c r="N65" i="2"/>
  <c r="M65" i="2"/>
  <c r="K65" i="2"/>
  <c r="J49" i="2"/>
  <c r="N49" i="2"/>
  <c r="M49" i="2"/>
  <c r="K49" i="2"/>
  <c r="L49" i="2"/>
  <c r="N40" i="2"/>
  <c r="J40" i="2"/>
  <c r="I43" i="2"/>
  <c r="M40" i="2"/>
  <c r="L40" i="2"/>
  <c r="K40" i="2"/>
  <c r="J36" i="2"/>
  <c r="N36" i="2"/>
  <c r="M36" i="2"/>
  <c r="L36" i="2"/>
  <c r="K36" i="2"/>
  <c r="N32" i="2"/>
  <c r="J32" i="2"/>
  <c r="M32" i="2"/>
  <c r="L32" i="2"/>
  <c r="K32" i="2"/>
  <c r="J16" i="2"/>
  <c r="M16" i="2"/>
  <c r="L16" i="2"/>
  <c r="K16" i="2"/>
  <c r="N12" i="2"/>
  <c r="J12" i="2"/>
  <c r="M12" i="2"/>
  <c r="L12" i="2"/>
  <c r="K12" i="2"/>
  <c r="N8" i="2"/>
  <c r="J8" i="2"/>
  <c r="M8" i="2"/>
  <c r="L8" i="2"/>
  <c r="K8" i="2"/>
  <c r="E190" i="3"/>
  <c r="F187" i="3"/>
  <c r="H67" i="2"/>
  <c r="J62" i="2"/>
  <c r="N62" i="2"/>
  <c r="M62" i="2"/>
  <c r="K62" i="2"/>
  <c r="L62" i="2"/>
  <c r="H68" i="2"/>
  <c r="H43" i="2"/>
  <c r="F191" i="3"/>
  <c r="E187" i="3"/>
  <c r="G43" i="2"/>
  <c r="K39" i="2"/>
  <c r="L39" i="2"/>
  <c r="J39" i="2"/>
  <c r="I42" i="2"/>
  <c r="N39" i="2"/>
  <c r="M39" i="2"/>
  <c r="K35" i="2"/>
  <c r="J35" i="2"/>
  <c r="N35" i="2"/>
  <c r="L35" i="2"/>
  <c r="M35" i="2"/>
  <c r="K22" i="2"/>
  <c r="J22" i="2"/>
  <c r="L22" i="2"/>
  <c r="N22" i="2"/>
  <c r="M22" i="2"/>
  <c r="K15" i="2"/>
  <c r="J15" i="2"/>
  <c r="L15" i="2"/>
  <c r="N15" i="2"/>
  <c r="I18" i="2"/>
  <c r="M15" i="2"/>
  <c r="K11" i="2"/>
  <c r="J11" i="2"/>
  <c r="L11" i="2"/>
  <c r="N11" i="2"/>
  <c r="M11" i="2"/>
  <c r="K7" i="2"/>
  <c r="J7" i="2"/>
  <c r="N7" i="2"/>
  <c r="L7" i="2"/>
  <c r="M7" i="2"/>
  <c r="F67" i="2"/>
  <c r="E191" i="3"/>
  <c r="N47" i="2"/>
  <c r="L47" i="2"/>
  <c r="K47" i="2"/>
  <c r="J47" i="2"/>
  <c r="M47" i="2"/>
  <c r="L48" i="2"/>
  <c r="J48" i="2"/>
  <c r="K48" i="2"/>
  <c r="N48" i="2"/>
  <c r="M48" i="2"/>
  <c r="X9" i="12"/>
  <c r="V9" i="12"/>
  <c r="U9" i="12"/>
  <c r="X15" i="12"/>
  <c r="V15" i="12"/>
  <c r="U15" i="12"/>
  <c r="X19" i="12"/>
  <c r="V19" i="12"/>
  <c r="U19" i="12"/>
  <c r="X23" i="12"/>
  <c r="V23" i="12"/>
  <c r="U23" i="12"/>
  <c r="X27" i="12"/>
  <c r="V27" i="12"/>
  <c r="U27" i="12"/>
  <c r="X31" i="12"/>
  <c r="V31" i="12"/>
  <c r="U31" i="12"/>
  <c r="X35" i="12"/>
  <c r="V35" i="12"/>
  <c r="U35" i="12"/>
  <c r="X39" i="12"/>
  <c r="V39" i="12"/>
  <c r="U39" i="12"/>
  <c r="X43" i="12"/>
  <c r="V43" i="12"/>
  <c r="U43" i="12"/>
  <c r="X47" i="12"/>
  <c r="V47" i="12"/>
  <c r="U47" i="12"/>
  <c r="X51" i="12"/>
  <c r="V51" i="12"/>
  <c r="U51" i="12"/>
  <c r="X55" i="12"/>
  <c r="V55" i="12"/>
  <c r="U55" i="12"/>
  <c r="X8" i="12"/>
  <c r="V8" i="12"/>
  <c r="U8" i="12"/>
  <c r="X14" i="12"/>
  <c r="V14" i="12"/>
  <c r="U14" i="12"/>
  <c r="X13" i="12"/>
  <c r="V13" i="12"/>
  <c r="U13" i="12"/>
  <c r="X18" i="12"/>
  <c r="V18" i="12"/>
  <c r="U18" i="12"/>
  <c r="X22" i="12"/>
  <c r="V22" i="12"/>
  <c r="U22" i="12"/>
  <c r="X26" i="12"/>
  <c r="V26" i="12"/>
  <c r="U26" i="12"/>
  <c r="X30" i="12"/>
  <c r="V30" i="12"/>
  <c r="U30" i="12"/>
  <c r="X34" i="12"/>
  <c r="V34" i="12"/>
  <c r="U34" i="12"/>
  <c r="X38" i="12"/>
  <c r="V38" i="12"/>
  <c r="U38" i="12"/>
  <c r="X42" i="12"/>
  <c r="V42" i="12"/>
  <c r="U42" i="12"/>
  <c r="X46" i="12"/>
  <c r="V46" i="12"/>
  <c r="U46" i="12"/>
  <c r="X50" i="12"/>
  <c r="V50" i="12"/>
  <c r="U50" i="12"/>
  <c r="X54" i="12"/>
  <c r="V54" i="12"/>
  <c r="U54" i="12"/>
  <c r="V7" i="12"/>
  <c r="U7" i="12"/>
  <c r="X7" i="12"/>
  <c r="V12" i="12"/>
  <c r="U12" i="12"/>
  <c r="X12" i="12"/>
  <c r="V11" i="12"/>
  <c r="U11" i="12"/>
  <c r="X11" i="12"/>
  <c r="V17" i="12"/>
  <c r="U17" i="12"/>
  <c r="X17" i="12"/>
  <c r="V21" i="12"/>
  <c r="U21" i="12"/>
  <c r="X21" i="12"/>
  <c r="V25" i="12"/>
  <c r="U25" i="12"/>
  <c r="X25" i="12"/>
  <c r="V29" i="12"/>
  <c r="U29" i="12"/>
  <c r="X29" i="12"/>
  <c r="V33" i="12"/>
  <c r="U33" i="12"/>
  <c r="X33" i="12"/>
  <c r="V37" i="12"/>
  <c r="U37" i="12"/>
  <c r="X37" i="12"/>
  <c r="V41" i="12"/>
  <c r="U41" i="12"/>
  <c r="X41" i="12"/>
  <c r="V45" i="12"/>
  <c r="U45" i="12"/>
  <c r="X45" i="12"/>
  <c r="V49" i="12"/>
  <c r="U49" i="12"/>
  <c r="X49" i="12"/>
  <c r="V53" i="12"/>
  <c r="U53" i="12"/>
  <c r="X53" i="12"/>
  <c r="V57" i="12"/>
  <c r="U57" i="12"/>
  <c r="X57" i="12"/>
  <c r="U6" i="12"/>
  <c r="X6" i="12"/>
  <c r="V6" i="12"/>
  <c r="U10" i="12"/>
  <c r="X10" i="12"/>
  <c r="V10" i="12"/>
  <c r="X16" i="12"/>
  <c r="V16" i="12"/>
  <c r="U16" i="12"/>
  <c r="X20" i="12"/>
  <c r="V20" i="12"/>
  <c r="U20" i="12"/>
  <c r="X24" i="12"/>
  <c r="V24" i="12"/>
  <c r="U24" i="12"/>
  <c r="X28" i="12"/>
  <c r="V28" i="12"/>
  <c r="U28" i="12"/>
  <c r="X32" i="12"/>
  <c r="V32" i="12"/>
  <c r="U32" i="12"/>
  <c r="X36" i="12"/>
  <c r="V36" i="12"/>
  <c r="U36" i="12"/>
  <c r="X40" i="12"/>
  <c r="V40" i="12"/>
  <c r="U40" i="12"/>
  <c r="X44" i="12"/>
  <c r="V44" i="12"/>
  <c r="U44" i="12"/>
  <c r="X48" i="12"/>
  <c r="V48" i="12"/>
  <c r="U48" i="12"/>
  <c r="X52" i="12"/>
  <c r="V52" i="12"/>
  <c r="U52" i="12"/>
  <c r="X56" i="12"/>
  <c r="V56" i="12"/>
  <c r="U56" i="12"/>
  <c r="E195" i="3"/>
  <c r="N59" i="2"/>
  <c r="M59" i="2"/>
  <c r="L59" i="2"/>
  <c r="K59" i="2"/>
  <c r="J59" i="2"/>
  <c r="E43" i="2"/>
  <c r="G42" i="2"/>
  <c r="M34" i="2"/>
  <c r="J34" i="2"/>
  <c r="N34" i="2"/>
  <c r="L34" i="2"/>
  <c r="K34" i="2"/>
  <c r="M20" i="2"/>
  <c r="L20" i="2"/>
  <c r="K20" i="2"/>
  <c r="J20" i="2"/>
  <c r="M14" i="2"/>
  <c r="L14" i="2"/>
  <c r="K14" i="2"/>
  <c r="J14" i="2"/>
  <c r="I17" i="2"/>
  <c r="N14" i="2"/>
  <c r="M10" i="2"/>
  <c r="L10" i="2"/>
  <c r="J10" i="2"/>
  <c r="K10" i="2"/>
  <c r="N10" i="2"/>
  <c r="K19" i="2"/>
  <c r="M19" i="2"/>
  <c r="L19" i="2"/>
  <c r="J19" i="2"/>
  <c r="E186" i="3"/>
  <c r="F188" i="3"/>
  <c r="F192" i="3"/>
  <c r="F196" i="3"/>
  <c r="F189" i="3"/>
  <c r="F193" i="3"/>
  <c r="F186" i="3"/>
  <c r="F190" i="3"/>
  <c r="F194" i="3"/>
  <c r="F68" i="2"/>
  <c r="L41" i="2"/>
  <c r="M41" i="2"/>
  <c r="K41" i="2"/>
  <c r="J41" i="2"/>
  <c r="E42" i="2"/>
  <c r="N37" i="2"/>
  <c r="M37" i="2"/>
  <c r="L37" i="2"/>
  <c r="K37" i="2"/>
  <c r="J37" i="2"/>
  <c r="L33" i="2"/>
  <c r="N33" i="2"/>
  <c r="M33" i="2"/>
  <c r="K33" i="2"/>
  <c r="J33" i="2"/>
  <c r="N24" i="2"/>
  <c r="M24" i="2"/>
  <c r="L24" i="2"/>
  <c r="K24" i="2"/>
  <c r="J24" i="2"/>
  <c r="N13" i="2"/>
  <c r="M13" i="2"/>
  <c r="L13" i="2"/>
  <c r="K13" i="2"/>
  <c r="J13" i="2"/>
  <c r="L9" i="2"/>
  <c r="N9" i="2"/>
  <c r="M9" i="2"/>
  <c r="K9" i="2"/>
  <c r="J9" i="2"/>
  <c r="E188" i="3"/>
  <c r="E192" i="3"/>
  <c r="E196" i="3"/>
  <c r="E189" i="3"/>
  <c r="E193" i="3"/>
  <c r="L193" i="3" s="1"/>
  <c r="I146" i="42"/>
  <c r="H146" i="42"/>
  <c r="K146" i="42" s="1"/>
  <c r="G146" i="42"/>
  <c r="N16" i="43"/>
  <c r="M16" i="43"/>
  <c r="L16" i="43"/>
  <c r="M146" i="42"/>
  <c r="L146" i="42"/>
  <c r="O146" i="42"/>
  <c r="N146" i="42"/>
  <c r="O146" i="41"/>
  <c r="N146" i="41"/>
  <c r="M146" i="41"/>
  <c r="L146" i="41"/>
  <c r="T16" i="42"/>
  <c r="S16" i="42"/>
  <c r="R16" i="42"/>
  <c r="Q16" i="42"/>
  <c r="P16" i="42"/>
  <c r="J16" i="42"/>
  <c r="I16" i="42"/>
  <c r="H16" i="42"/>
  <c r="H146" i="41"/>
  <c r="K146" i="41" s="1"/>
  <c r="G146" i="41"/>
  <c r="I146" i="41"/>
  <c r="R16" i="43"/>
  <c r="Q16" i="43"/>
  <c r="P16" i="43"/>
  <c r="T16" i="43"/>
  <c r="S16" i="43"/>
  <c r="N16" i="42"/>
  <c r="L16" i="42"/>
  <c r="M16" i="42"/>
  <c r="T11" i="37"/>
  <c r="S11" i="37"/>
  <c r="R11" i="37"/>
  <c r="Q11" i="37"/>
  <c r="P11" i="37"/>
  <c r="O11" i="37"/>
  <c r="I11" i="37"/>
  <c r="H11" i="37"/>
  <c r="G11" i="37"/>
  <c r="J16" i="43"/>
  <c r="I16" i="43"/>
  <c r="H16" i="43"/>
  <c r="L11" i="37"/>
  <c r="K11" i="37"/>
  <c r="M11" i="37"/>
  <c r="M104" i="27"/>
  <c r="L104" i="27"/>
  <c r="K104" i="27"/>
  <c r="J104" i="27"/>
  <c r="I104" i="27"/>
  <c r="M90" i="26"/>
  <c r="L90" i="26"/>
  <c r="K90" i="26"/>
  <c r="J90" i="26"/>
  <c r="I90" i="26"/>
  <c r="M104" i="28"/>
  <c r="L104" i="28"/>
  <c r="K104" i="28"/>
  <c r="J104" i="28"/>
  <c r="I104" i="28"/>
  <c r="I118" i="27"/>
  <c r="M118" i="27"/>
  <c r="L118" i="27"/>
  <c r="K118" i="27"/>
  <c r="J118" i="27"/>
  <c r="I104" i="26"/>
  <c r="M104" i="26"/>
  <c r="L104" i="26"/>
  <c r="J104" i="26"/>
  <c r="K104" i="26"/>
  <c r="J132" i="27"/>
  <c r="I132" i="27"/>
  <c r="M132" i="27"/>
  <c r="L132" i="27"/>
  <c r="K132" i="27"/>
  <c r="J20" i="27"/>
  <c r="I20" i="27"/>
  <c r="M20" i="27"/>
  <c r="L20" i="27"/>
  <c r="K20" i="27"/>
  <c r="J118" i="26"/>
  <c r="I118" i="26"/>
  <c r="M118" i="26"/>
  <c r="L118" i="26"/>
  <c r="K118" i="26"/>
  <c r="K146" i="27"/>
  <c r="J146" i="27"/>
  <c r="I146" i="27"/>
  <c r="M146" i="27"/>
  <c r="L146" i="27"/>
  <c r="K34" i="27"/>
  <c r="J34" i="27"/>
  <c r="I34" i="27"/>
  <c r="M34" i="27"/>
  <c r="L34" i="27"/>
  <c r="K132" i="26"/>
  <c r="J132" i="26"/>
  <c r="I132" i="26"/>
  <c r="L132" i="26"/>
  <c r="M132" i="26"/>
  <c r="L160" i="27"/>
  <c r="K160" i="27"/>
  <c r="J160" i="27"/>
  <c r="I160" i="27"/>
  <c r="M160" i="27"/>
  <c r="L48" i="27"/>
  <c r="K48" i="27"/>
  <c r="J48" i="27"/>
  <c r="I48" i="27"/>
  <c r="M48" i="27"/>
  <c r="L146" i="26"/>
  <c r="K146" i="26"/>
  <c r="J146" i="26"/>
  <c r="I146" i="26"/>
  <c r="M146" i="26"/>
  <c r="L34" i="26"/>
  <c r="K34" i="26"/>
  <c r="I34" i="26"/>
  <c r="M34" i="26"/>
  <c r="J34" i="26"/>
  <c r="M62" i="27"/>
  <c r="L62" i="27"/>
  <c r="K62" i="27"/>
  <c r="J62" i="27"/>
  <c r="I62" i="27"/>
  <c r="M160" i="26"/>
  <c r="L160" i="26"/>
  <c r="K160" i="26"/>
  <c r="J160" i="26"/>
  <c r="I160" i="26"/>
  <c r="M48" i="26"/>
  <c r="L48" i="26"/>
  <c r="K48" i="26"/>
  <c r="J48" i="26"/>
  <c r="I48" i="26"/>
  <c r="I20" i="28"/>
  <c r="M20" i="28"/>
  <c r="L20" i="28"/>
  <c r="K20" i="28"/>
  <c r="J20" i="28"/>
  <c r="M90" i="27"/>
  <c r="L90" i="27"/>
  <c r="K90" i="27"/>
  <c r="J90" i="27"/>
  <c r="I90" i="27"/>
  <c r="M62" i="26"/>
  <c r="L62" i="26"/>
  <c r="K62" i="26"/>
  <c r="J62" i="26"/>
  <c r="I62" i="26"/>
  <c r="M76" i="27"/>
  <c r="L76" i="27"/>
  <c r="K76" i="27"/>
  <c r="J76" i="27"/>
  <c r="I76" i="27"/>
  <c r="I146" i="28"/>
  <c r="M146" i="28"/>
  <c r="L146" i="28"/>
  <c r="K146" i="28"/>
  <c r="J146" i="28"/>
  <c r="J20" i="26"/>
  <c r="M20" i="26"/>
  <c r="L20" i="26"/>
  <c r="K20" i="26"/>
  <c r="I20" i="26"/>
  <c r="M76" i="26"/>
  <c r="L76" i="26"/>
  <c r="K76" i="26"/>
  <c r="J76" i="26"/>
  <c r="I76" i="26"/>
  <c r="L161" i="22"/>
  <c r="K161" i="22"/>
  <c r="J161" i="22"/>
  <c r="N161" i="22"/>
  <c r="M161" i="22"/>
  <c r="L133" i="22"/>
  <c r="K133" i="22"/>
  <c r="J133" i="22"/>
  <c r="N133" i="22"/>
  <c r="M133" i="22"/>
  <c r="L105" i="22"/>
  <c r="K105" i="22"/>
  <c r="J105" i="22"/>
  <c r="N105" i="22"/>
  <c r="M105" i="22"/>
  <c r="L77" i="22"/>
  <c r="K77" i="22"/>
  <c r="J77" i="22"/>
  <c r="N77" i="22"/>
  <c r="M77" i="22"/>
  <c r="L49" i="22"/>
  <c r="J49" i="22"/>
  <c r="N49" i="22"/>
  <c r="M49" i="22"/>
  <c r="K49" i="22"/>
  <c r="N21" i="22"/>
  <c r="M21" i="22"/>
  <c r="L21" i="22"/>
  <c r="K21" i="22"/>
  <c r="J21" i="22"/>
  <c r="J162" i="21"/>
  <c r="I162" i="21"/>
  <c r="H162" i="21"/>
  <c r="J148" i="21"/>
  <c r="I148" i="21"/>
  <c r="H148" i="21"/>
  <c r="J134" i="21"/>
  <c r="I134" i="21"/>
  <c r="H134" i="21"/>
  <c r="J120" i="21"/>
  <c r="I120" i="21"/>
  <c r="H120" i="21"/>
  <c r="J106" i="21"/>
  <c r="I106" i="21"/>
  <c r="H106" i="21"/>
  <c r="N91" i="22"/>
  <c r="M91" i="22"/>
  <c r="L91" i="22"/>
  <c r="K91" i="22"/>
  <c r="J91" i="22"/>
  <c r="N119" i="22"/>
  <c r="M119" i="22"/>
  <c r="L119" i="22"/>
  <c r="K119" i="22"/>
  <c r="J119" i="22"/>
  <c r="N35" i="22"/>
  <c r="J35" i="22"/>
  <c r="M35" i="22"/>
  <c r="L35" i="22"/>
  <c r="K35" i="22"/>
  <c r="N147" i="22"/>
  <c r="M147" i="22"/>
  <c r="L147" i="22"/>
  <c r="K147" i="22"/>
  <c r="J147" i="22"/>
  <c r="J50" i="21"/>
  <c r="H50" i="21"/>
  <c r="I50" i="21"/>
  <c r="J78" i="21"/>
  <c r="I78" i="21"/>
  <c r="H78" i="21"/>
  <c r="N63" i="22"/>
  <c r="M63" i="22"/>
  <c r="L63" i="22"/>
  <c r="J63" i="22"/>
  <c r="K63" i="22"/>
  <c r="J36" i="21"/>
  <c r="I36" i="21"/>
  <c r="H36" i="21"/>
  <c r="J22" i="21"/>
  <c r="I22" i="21"/>
  <c r="H22" i="21"/>
  <c r="J92" i="21"/>
  <c r="I92" i="21"/>
  <c r="H92" i="21"/>
  <c r="J64" i="21"/>
  <c r="I64" i="21"/>
  <c r="H64" i="21"/>
  <c r="AB132" i="18"/>
  <c r="AA132" i="18"/>
  <c r="Z132" i="18"/>
  <c r="T132" i="18"/>
  <c r="S132" i="18"/>
  <c r="R132" i="18"/>
  <c r="AA106" i="18"/>
  <c r="Z106" i="18"/>
  <c r="AB106" i="18"/>
  <c r="S106" i="18"/>
  <c r="R106" i="18"/>
  <c r="T106" i="18"/>
  <c r="AB76" i="18"/>
  <c r="AA76" i="18"/>
  <c r="Z76" i="18"/>
  <c r="T76" i="18"/>
  <c r="S76" i="18"/>
  <c r="R76" i="18"/>
  <c r="AA50" i="18"/>
  <c r="Z50" i="18"/>
  <c r="AB50" i="18"/>
  <c r="S50" i="18"/>
  <c r="R50" i="18"/>
  <c r="T50" i="18"/>
  <c r="AB20" i="18"/>
  <c r="AA20" i="18"/>
  <c r="Z20" i="18"/>
  <c r="T20" i="18"/>
  <c r="S20" i="18"/>
  <c r="R20" i="18"/>
  <c r="K37" i="17"/>
  <c r="J37" i="17"/>
  <c r="I37" i="17"/>
  <c r="L37" i="17"/>
  <c r="M37" i="17"/>
  <c r="I132" i="18"/>
  <c r="K132" i="18"/>
  <c r="J132" i="18"/>
  <c r="K106" i="18"/>
  <c r="J106" i="18"/>
  <c r="I106" i="18"/>
  <c r="I76" i="18"/>
  <c r="K76" i="18"/>
  <c r="J76" i="18"/>
  <c r="K50" i="18"/>
  <c r="J50" i="18"/>
  <c r="I50" i="18"/>
  <c r="I20" i="18"/>
  <c r="K20" i="18"/>
  <c r="J20" i="18"/>
  <c r="AB148" i="18"/>
  <c r="AA148" i="18"/>
  <c r="Z148" i="18"/>
  <c r="T148" i="18"/>
  <c r="S148" i="18"/>
  <c r="R148" i="18"/>
  <c r="AA118" i="18"/>
  <c r="Z118" i="18"/>
  <c r="AB118" i="18"/>
  <c r="S118" i="18"/>
  <c r="R118" i="18"/>
  <c r="T118" i="18"/>
  <c r="AB92" i="18"/>
  <c r="AA92" i="18"/>
  <c r="Z92" i="18"/>
  <c r="T92" i="18"/>
  <c r="S92" i="18"/>
  <c r="R92" i="18"/>
  <c r="AA62" i="18"/>
  <c r="Z62" i="18"/>
  <c r="AB62" i="18"/>
  <c r="S62" i="18"/>
  <c r="R62" i="18"/>
  <c r="T62" i="18"/>
  <c r="AB36" i="18"/>
  <c r="AA36" i="18"/>
  <c r="Z36" i="18"/>
  <c r="T36" i="18"/>
  <c r="S36" i="18"/>
  <c r="R36" i="18"/>
  <c r="K148" i="18"/>
  <c r="J148" i="18"/>
  <c r="I148" i="18"/>
  <c r="K118" i="18"/>
  <c r="J118" i="18"/>
  <c r="I118" i="18"/>
  <c r="K92" i="18"/>
  <c r="J92" i="18"/>
  <c r="I92" i="18"/>
  <c r="K62" i="18"/>
  <c r="J62" i="18"/>
  <c r="I62" i="18"/>
  <c r="K36" i="18"/>
  <c r="J36" i="18"/>
  <c r="I36" i="18"/>
  <c r="J9" i="19"/>
  <c r="H9" i="19"/>
  <c r="AB160" i="18"/>
  <c r="AA160" i="18"/>
  <c r="Z160" i="18"/>
  <c r="T160" i="18"/>
  <c r="S160" i="18"/>
  <c r="R160" i="18"/>
  <c r="AB134" i="18"/>
  <c r="AA134" i="18"/>
  <c r="Z134" i="18"/>
  <c r="T134" i="18"/>
  <c r="S134" i="18"/>
  <c r="R134" i="18"/>
  <c r="AB104" i="18"/>
  <c r="AA104" i="18"/>
  <c r="Z104" i="18"/>
  <c r="T104" i="18"/>
  <c r="S104" i="18"/>
  <c r="R104" i="18"/>
  <c r="AB78" i="18"/>
  <c r="AA78" i="18"/>
  <c r="Z78" i="18"/>
  <c r="T78" i="18"/>
  <c r="S78" i="18"/>
  <c r="R78" i="18"/>
  <c r="AB48" i="18"/>
  <c r="AA48" i="18"/>
  <c r="Z48" i="18"/>
  <c r="T48" i="18"/>
  <c r="S48" i="18"/>
  <c r="R48" i="18"/>
  <c r="AB22" i="18"/>
  <c r="AA22" i="18"/>
  <c r="Z22" i="18"/>
  <c r="T22" i="18"/>
  <c r="S22" i="18"/>
  <c r="R22" i="18"/>
  <c r="K160" i="18"/>
  <c r="J160" i="18"/>
  <c r="I160" i="18"/>
  <c r="K134" i="18"/>
  <c r="J134" i="18"/>
  <c r="I134" i="18"/>
  <c r="K104" i="18"/>
  <c r="J104" i="18"/>
  <c r="I104" i="18"/>
  <c r="K78" i="18"/>
  <c r="J78" i="18"/>
  <c r="I78" i="18"/>
  <c r="K48" i="18"/>
  <c r="J48" i="18"/>
  <c r="I48" i="18"/>
  <c r="K22" i="18"/>
  <c r="J22" i="18"/>
  <c r="I22" i="18"/>
  <c r="J65" i="19"/>
  <c r="H65" i="19"/>
  <c r="AB146" i="18"/>
  <c r="AA146" i="18"/>
  <c r="Z146" i="18"/>
  <c r="T146" i="18"/>
  <c r="S146" i="18"/>
  <c r="R146" i="18"/>
  <c r="AB120" i="18"/>
  <c r="AA120" i="18"/>
  <c r="Z120" i="18"/>
  <c r="T120" i="18"/>
  <c r="S120" i="18"/>
  <c r="R120" i="18"/>
  <c r="AB90" i="18"/>
  <c r="AA90" i="18"/>
  <c r="Z90" i="18"/>
  <c r="T90" i="18"/>
  <c r="S90" i="18"/>
  <c r="R90" i="18"/>
  <c r="AB64" i="18"/>
  <c r="AA64" i="18"/>
  <c r="Z64" i="18"/>
  <c r="T64" i="18"/>
  <c r="S64" i="18"/>
  <c r="R64" i="18"/>
  <c r="K146" i="18"/>
  <c r="J146" i="18"/>
  <c r="I146" i="18"/>
  <c r="T34" i="18"/>
  <c r="S34" i="18"/>
  <c r="R34" i="18"/>
  <c r="I8" i="18"/>
  <c r="K8" i="18"/>
  <c r="J8" i="18"/>
  <c r="M9" i="17"/>
  <c r="L9" i="17"/>
  <c r="J9" i="17"/>
  <c r="I9" i="17"/>
  <c r="K9" i="17"/>
  <c r="L133" i="16"/>
  <c r="K133" i="16"/>
  <c r="M133" i="16"/>
  <c r="J133" i="16"/>
  <c r="I133" i="16"/>
  <c r="K107" i="16"/>
  <c r="J107" i="16"/>
  <c r="I107" i="16"/>
  <c r="M107" i="16"/>
  <c r="L107" i="16"/>
  <c r="Z21" i="16"/>
  <c r="Y21" i="16"/>
  <c r="AA21" i="16"/>
  <c r="X21" i="16"/>
  <c r="W21" i="16"/>
  <c r="L63" i="15"/>
  <c r="K63" i="15"/>
  <c r="I63" i="15"/>
  <c r="M63" i="15"/>
  <c r="J63" i="15"/>
  <c r="L21" i="15"/>
  <c r="K21" i="15"/>
  <c r="M21" i="15"/>
  <c r="J21" i="15"/>
  <c r="I21" i="15"/>
  <c r="K79" i="14"/>
  <c r="J79" i="14"/>
  <c r="I79" i="14"/>
  <c r="J35" i="19"/>
  <c r="H35" i="19"/>
  <c r="K90" i="18"/>
  <c r="J90" i="18"/>
  <c r="I90" i="18"/>
  <c r="AB8" i="18"/>
  <c r="AA8" i="18"/>
  <c r="Z8" i="18"/>
  <c r="M49" i="17"/>
  <c r="L49" i="17"/>
  <c r="J49" i="17"/>
  <c r="I49" i="17"/>
  <c r="K49" i="17"/>
  <c r="I147" i="16"/>
  <c r="M147" i="16"/>
  <c r="L147" i="16"/>
  <c r="K147" i="16"/>
  <c r="J147" i="16"/>
  <c r="L121" i="16"/>
  <c r="K121" i="16"/>
  <c r="J121" i="16"/>
  <c r="M121" i="16"/>
  <c r="I121" i="16"/>
  <c r="I35" i="16"/>
  <c r="M35" i="16"/>
  <c r="L35" i="16"/>
  <c r="K35" i="16"/>
  <c r="J35" i="16"/>
  <c r="I77" i="15"/>
  <c r="M77" i="15"/>
  <c r="L77" i="15"/>
  <c r="K77" i="15"/>
  <c r="J77" i="15"/>
  <c r="I121" i="14"/>
  <c r="K121" i="14"/>
  <c r="J121" i="14"/>
  <c r="R49" i="19"/>
  <c r="P49" i="19"/>
  <c r="J161" i="16"/>
  <c r="I161" i="16"/>
  <c r="M161" i="16"/>
  <c r="L161" i="16"/>
  <c r="K161" i="16"/>
  <c r="M135" i="16"/>
  <c r="L135" i="16"/>
  <c r="K135" i="16"/>
  <c r="I135" i="16"/>
  <c r="J135" i="16"/>
  <c r="J49" i="16"/>
  <c r="I49" i="16"/>
  <c r="M49" i="16"/>
  <c r="L49" i="16"/>
  <c r="K49" i="16"/>
  <c r="M23" i="16"/>
  <c r="L23" i="16"/>
  <c r="K23" i="16"/>
  <c r="I23" i="16"/>
  <c r="J23" i="16"/>
  <c r="Z9" i="16"/>
  <c r="Y9" i="16"/>
  <c r="AA9" i="16"/>
  <c r="X9" i="16"/>
  <c r="W9" i="16"/>
  <c r="J91" i="15"/>
  <c r="I91" i="15"/>
  <c r="M91" i="15"/>
  <c r="L91" i="15"/>
  <c r="K91" i="15"/>
  <c r="J163" i="14"/>
  <c r="I163" i="14"/>
  <c r="K163" i="14"/>
  <c r="R23" i="19"/>
  <c r="P23" i="19"/>
  <c r="I120" i="18"/>
  <c r="K120" i="18"/>
  <c r="J120" i="18"/>
  <c r="T8" i="18"/>
  <c r="S8" i="18"/>
  <c r="R8" i="18"/>
  <c r="L77" i="16"/>
  <c r="K77" i="16"/>
  <c r="J77" i="16"/>
  <c r="M77" i="16"/>
  <c r="I77" i="16"/>
  <c r="M51" i="16"/>
  <c r="K51" i="16"/>
  <c r="J51" i="16"/>
  <c r="L51" i="16"/>
  <c r="I51" i="16"/>
  <c r="L119" i="15"/>
  <c r="K119" i="15"/>
  <c r="J119" i="15"/>
  <c r="M119" i="15"/>
  <c r="I119" i="15"/>
  <c r="K135" i="14"/>
  <c r="J135" i="14"/>
  <c r="I135" i="14"/>
  <c r="K23" i="14"/>
  <c r="J23" i="14"/>
  <c r="I23" i="14"/>
  <c r="T22" i="21"/>
  <c r="S22" i="21"/>
  <c r="R22" i="21"/>
  <c r="X37" i="19"/>
  <c r="I64" i="18"/>
  <c r="K64" i="18"/>
  <c r="J64" i="18"/>
  <c r="M91" i="16"/>
  <c r="L91" i="16"/>
  <c r="K91" i="16"/>
  <c r="I91" i="16"/>
  <c r="J91" i="16"/>
  <c r="L65" i="16"/>
  <c r="K65" i="16"/>
  <c r="M65" i="16"/>
  <c r="J65" i="16"/>
  <c r="I65" i="16"/>
  <c r="K9" i="16"/>
  <c r="J9" i="16"/>
  <c r="I9" i="16"/>
  <c r="L9" i="16"/>
  <c r="M9" i="16"/>
  <c r="M133" i="15"/>
  <c r="L133" i="15"/>
  <c r="K133" i="15"/>
  <c r="I133" i="15"/>
  <c r="J133" i="15"/>
  <c r="I65" i="14"/>
  <c r="K65" i="14"/>
  <c r="J65" i="14"/>
  <c r="I121" i="17"/>
  <c r="L121" i="17"/>
  <c r="M121" i="17"/>
  <c r="K121" i="17"/>
  <c r="J121" i="17"/>
  <c r="M93" i="17"/>
  <c r="L93" i="17"/>
  <c r="J93" i="17"/>
  <c r="K93" i="17"/>
  <c r="I93" i="17"/>
  <c r="M35" i="17"/>
  <c r="L35" i="17"/>
  <c r="K35" i="17"/>
  <c r="I35" i="17"/>
  <c r="J35" i="17"/>
  <c r="K21" i="16"/>
  <c r="J21" i="16"/>
  <c r="I21" i="16"/>
  <c r="M21" i="16"/>
  <c r="L21" i="16"/>
  <c r="K105" i="15"/>
  <c r="J105" i="15"/>
  <c r="I105" i="15"/>
  <c r="M105" i="15"/>
  <c r="L105" i="15"/>
  <c r="J107" i="14"/>
  <c r="I107" i="14"/>
  <c r="K107" i="14"/>
  <c r="R9" i="19"/>
  <c r="P9" i="19"/>
  <c r="K34" i="18"/>
  <c r="J34" i="18"/>
  <c r="I34" i="18"/>
  <c r="M105" i="16"/>
  <c r="L105" i="16"/>
  <c r="J105" i="16"/>
  <c r="I105" i="16"/>
  <c r="K105" i="16"/>
  <c r="M21" i="17"/>
  <c r="K21" i="17"/>
  <c r="L21" i="17"/>
  <c r="J21" i="17"/>
  <c r="I21" i="17"/>
  <c r="K63" i="16"/>
  <c r="J63" i="16"/>
  <c r="I63" i="16"/>
  <c r="L63" i="16"/>
  <c r="M63" i="16"/>
  <c r="M161" i="15"/>
  <c r="K161" i="15"/>
  <c r="J161" i="15"/>
  <c r="I161" i="15"/>
  <c r="L161" i="15"/>
  <c r="J51" i="14"/>
  <c r="I51" i="14"/>
  <c r="K51" i="14"/>
  <c r="I79" i="16"/>
  <c r="M79" i="16"/>
  <c r="L79" i="16"/>
  <c r="K79" i="16"/>
  <c r="J79" i="16"/>
  <c r="K93" i="14"/>
  <c r="J93" i="14"/>
  <c r="I93" i="14"/>
  <c r="J135" i="17"/>
  <c r="I135" i="17"/>
  <c r="M135" i="17"/>
  <c r="L135" i="17"/>
  <c r="K135" i="17"/>
  <c r="M119" i="16"/>
  <c r="K119" i="16"/>
  <c r="J119" i="16"/>
  <c r="L119" i="16"/>
  <c r="I119" i="16"/>
  <c r="M37" i="16"/>
  <c r="L37" i="16"/>
  <c r="J37" i="16"/>
  <c r="I37" i="16"/>
  <c r="K37" i="16"/>
  <c r="M35" i="15"/>
  <c r="L35" i="15"/>
  <c r="J35" i="15"/>
  <c r="I35" i="15"/>
  <c r="K35" i="15"/>
  <c r="J23" i="17"/>
  <c r="I23" i="17"/>
  <c r="M23" i="17"/>
  <c r="L23" i="17"/>
  <c r="K23" i="17"/>
  <c r="K37" i="14"/>
  <c r="J37" i="14"/>
  <c r="I37" i="14"/>
  <c r="AA21" i="17"/>
  <c r="Z21" i="17"/>
  <c r="Y21" i="17"/>
  <c r="X21" i="17"/>
  <c r="W21" i="17"/>
  <c r="J93" i="16"/>
  <c r="I93" i="16"/>
  <c r="M93" i="16"/>
  <c r="L93" i="16"/>
  <c r="K93" i="16"/>
  <c r="K149" i="14"/>
  <c r="J149" i="14"/>
  <c r="I149" i="14"/>
  <c r="AB34" i="18"/>
  <c r="AA34" i="18"/>
  <c r="Z34" i="18"/>
  <c r="J21" i="19"/>
  <c r="H21" i="19"/>
  <c r="M49" i="15"/>
  <c r="K49" i="15"/>
  <c r="J49" i="15"/>
  <c r="L49" i="15"/>
  <c r="I49" i="15"/>
  <c r="M147" i="15"/>
  <c r="L147" i="15"/>
  <c r="J147" i="15"/>
  <c r="I147" i="15"/>
  <c r="K147" i="15"/>
  <c r="M149" i="16"/>
  <c r="L149" i="16"/>
  <c r="J149" i="16"/>
  <c r="I149" i="16"/>
  <c r="K149" i="16"/>
  <c r="M62" i="13"/>
  <c r="L62" i="13"/>
  <c r="K62" i="13"/>
  <c r="J62" i="13"/>
  <c r="I62" i="13"/>
  <c r="M20" i="13"/>
  <c r="L20" i="13"/>
  <c r="K20" i="13"/>
  <c r="J20" i="13"/>
  <c r="I20" i="13"/>
  <c r="N54" i="12"/>
  <c r="M54" i="12"/>
  <c r="L54" i="12"/>
  <c r="K54" i="12"/>
  <c r="J54" i="12"/>
  <c r="I54" i="12"/>
  <c r="M122" i="3"/>
  <c r="L122" i="3"/>
  <c r="K122" i="3"/>
  <c r="J122" i="3"/>
  <c r="L133" i="3"/>
  <c r="J133" i="3"/>
  <c r="M133" i="3"/>
  <c r="K133" i="3"/>
  <c r="M129" i="3"/>
  <c r="L129" i="3"/>
  <c r="K129" i="3"/>
  <c r="J129" i="3"/>
  <c r="K118" i="3"/>
  <c r="J118" i="3"/>
  <c r="L118" i="3"/>
  <c r="M118" i="3"/>
  <c r="M114" i="3"/>
  <c r="L114" i="3"/>
  <c r="K114" i="3"/>
  <c r="J114" i="3"/>
  <c r="L125" i="3"/>
  <c r="J125" i="3"/>
  <c r="K125" i="3"/>
  <c r="M125" i="3"/>
  <c r="M121" i="3"/>
  <c r="L121" i="3"/>
  <c r="K121" i="3"/>
  <c r="J121" i="3"/>
  <c r="M132" i="3"/>
  <c r="K132" i="3"/>
  <c r="J132" i="3"/>
  <c r="L132" i="3"/>
  <c r="L117" i="3"/>
  <c r="J117" i="3"/>
  <c r="M117" i="3"/>
  <c r="K117" i="3"/>
  <c r="M128" i="3"/>
  <c r="L128" i="3"/>
  <c r="K128" i="3"/>
  <c r="J128" i="3"/>
  <c r="M113" i="3"/>
  <c r="L113" i="3"/>
  <c r="K113" i="3"/>
  <c r="J113" i="3"/>
  <c r="M124" i="3"/>
  <c r="K124" i="3"/>
  <c r="J124" i="3"/>
  <c r="L124" i="3"/>
  <c r="L131" i="3"/>
  <c r="K131" i="3"/>
  <c r="J131" i="3"/>
  <c r="M131" i="3"/>
  <c r="M120" i="3"/>
  <c r="L120" i="3"/>
  <c r="K120" i="3"/>
  <c r="J120" i="3"/>
  <c r="M189" i="3"/>
  <c r="K189" i="3"/>
  <c r="J189" i="3"/>
  <c r="L189" i="3"/>
  <c r="J200" i="3"/>
  <c r="M200" i="3"/>
  <c r="K200" i="3"/>
  <c r="L200" i="3"/>
  <c r="J127" i="3"/>
  <c r="M127" i="3"/>
  <c r="L127" i="3"/>
  <c r="K127" i="3"/>
  <c r="M116" i="3"/>
  <c r="K116" i="3"/>
  <c r="J116" i="3"/>
  <c r="L116" i="3"/>
  <c r="M204" i="3"/>
  <c r="L204" i="3"/>
  <c r="K204" i="3"/>
  <c r="J204" i="3"/>
  <c r="K193" i="3"/>
  <c r="J193" i="3"/>
  <c r="L115" i="3"/>
  <c r="K115" i="3"/>
  <c r="J115" i="3"/>
  <c r="M115" i="3"/>
  <c r="K126" i="3"/>
  <c r="M126" i="3"/>
  <c r="L126" i="3"/>
  <c r="J126" i="3"/>
  <c r="J119" i="3"/>
  <c r="M119" i="3"/>
  <c r="L119" i="3"/>
  <c r="K119" i="3"/>
  <c r="M130" i="3"/>
  <c r="L130" i="3"/>
  <c r="K130" i="3"/>
  <c r="J130" i="3"/>
  <c r="L188" i="3"/>
  <c r="K188" i="3"/>
  <c r="J188" i="3"/>
  <c r="M188" i="3"/>
  <c r="K199" i="3"/>
  <c r="J199" i="3"/>
  <c r="M199" i="3"/>
  <c r="L199" i="3"/>
  <c r="L123" i="3"/>
  <c r="K123" i="3"/>
  <c r="J123" i="3"/>
  <c r="M123" i="3"/>
  <c r="K134" i="3"/>
  <c r="M134" i="3"/>
  <c r="L134" i="3"/>
  <c r="J134" i="3"/>
  <c r="L69" i="2"/>
  <c r="K69" i="2"/>
  <c r="J69" i="2"/>
  <c r="M69" i="2"/>
  <c r="J192" i="3"/>
  <c r="M192" i="3"/>
  <c r="L192" i="3"/>
  <c r="K192" i="3"/>
  <c r="M203" i="3"/>
  <c r="L203" i="3"/>
  <c r="K203" i="3"/>
  <c r="J203" i="3"/>
  <c r="L196" i="3"/>
  <c r="K196" i="3"/>
  <c r="J196" i="3"/>
  <c r="M196" i="3"/>
  <c r="K207" i="3"/>
  <c r="J207" i="3"/>
  <c r="M207" i="3"/>
  <c r="L207" i="3"/>
  <c r="M44" i="2"/>
  <c r="L44" i="2"/>
  <c r="K44" i="2"/>
  <c r="J44" i="2"/>
  <c r="AA20" i="17" l="1"/>
  <c r="M193" i="3"/>
  <c r="AA10" i="17"/>
  <c r="K137" i="43"/>
  <c r="AA18" i="17"/>
  <c r="K144" i="43"/>
  <c r="AA11" i="17"/>
  <c r="AA14" i="17"/>
  <c r="AA13" i="17"/>
  <c r="AA15" i="17"/>
  <c r="AA16" i="17"/>
  <c r="AA17" i="17"/>
  <c r="M17" i="2"/>
  <c r="L17" i="2"/>
  <c r="K17" i="2"/>
  <c r="J17" i="2"/>
  <c r="L18" i="2"/>
  <c r="M18" i="2"/>
  <c r="K18" i="2"/>
  <c r="J18" i="2"/>
  <c r="M45" i="2"/>
  <c r="L45" i="2"/>
  <c r="K45" i="2"/>
  <c r="J45" i="2"/>
  <c r="K42" i="2"/>
  <c r="M42" i="2"/>
  <c r="L42" i="2"/>
  <c r="J42" i="2"/>
  <c r="M43" i="2"/>
  <c r="J43" i="2"/>
  <c r="L43" i="2"/>
  <c r="K43" i="2"/>
  <c r="M46" i="2"/>
  <c r="L46" i="2"/>
  <c r="K46" i="2"/>
  <c r="J46" i="2"/>
  <c r="N68" i="2"/>
  <c r="M68" i="2"/>
  <c r="L68" i="2"/>
  <c r="K68" i="2"/>
  <c r="J68" i="2"/>
  <c r="L71" i="2"/>
  <c r="J71" i="2"/>
  <c r="K71" i="2"/>
  <c r="M71" i="2"/>
  <c r="N71" i="2"/>
  <c r="M70" i="2"/>
  <c r="K70" i="2"/>
  <c r="J70" i="2"/>
  <c r="L70" i="2"/>
  <c r="M67" i="2"/>
  <c r="L67" i="2"/>
  <c r="K67" i="2"/>
  <c r="J67" i="2"/>
  <c r="M186" i="3"/>
  <c r="L186" i="3"/>
  <c r="K186" i="3"/>
  <c r="J186" i="3"/>
  <c r="M197" i="3"/>
  <c r="L197" i="3"/>
  <c r="K197" i="3"/>
  <c r="J197" i="3"/>
  <c r="L190" i="3"/>
  <c r="J190" i="3"/>
  <c r="M190" i="3"/>
  <c r="K190" i="3"/>
  <c r="M201" i="3"/>
  <c r="L201" i="3"/>
  <c r="K201" i="3"/>
  <c r="J201" i="3"/>
  <c r="M194" i="3"/>
  <c r="L194" i="3"/>
  <c r="K194" i="3"/>
  <c r="J194" i="3"/>
  <c r="M205" i="3"/>
  <c r="L205" i="3"/>
  <c r="K205" i="3"/>
  <c r="J205" i="3"/>
  <c r="M187" i="3"/>
  <c r="L187" i="3"/>
  <c r="K187" i="3"/>
  <c r="J187" i="3"/>
  <c r="L198" i="3"/>
  <c r="K198" i="3"/>
  <c r="J198" i="3"/>
  <c r="M198" i="3"/>
  <c r="M202" i="3"/>
  <c r="L202" i="3"/>
  <c r="K202" i="3"/>
  <c r="J202" i="3"/>
  <c r="K191" i="3"/>
  <c r="M191" i="3"/>
  <c r="L191" i="3"/>
  <c r="J191" i="3"/>
  <c r="M195" i="3"/>
  <c r="L195" i="3"/>
  <c r="K195" i="3"/>
  <c r="J195" i="3"/>
  <c r="L206" i="3"/>
  <c r="K206" i="3"/>
  <c r="J206" i="3"/>
  <c r="M206" i="3"/>
  <c r="K160" i="13"/>
  <c r="J160" i="13"/>
  <c r="M160" i="13"/>
  <c r="L160" i="13"/>
  <c r="I160" i="13"/>
  <c r="M132" i="13"/>
  <c r="L132" i="13"/>
  <c r="J132" i="13"/>
  <c r="I132" i="13"/>
  <c r="K132" i="13"/>
  <c r="M48" i="13"/>
  <c r="L48" i="13"/>
  <c r="K48" i="13"/>
  <c r="J48" i="13"/>
  <c r="I48" i="13"/>
  <c r="N53" i="12"/>
  <c r="M53" i="12"/>
  <c r="L53" i="12"/>
  <c r="K53" i="12"/>
  <c r="J53" i="12"/>
  <c r="I53" i="12"/>
  <c r="H57" i="12"/>
  <c r="M34" i="13"/>
  <c r="L34" i="13"/>
  <c r="K34" i="13"/>
  <c r="J34" i="13"/>
  <c r="I34" i="13"/>
  <c r="Z20" i="13"/>
  <c r="Y20" i="13"/>
  <c r="X20" i="13"/>
  <c r="W20" i="13"/>
  <c r="AA20" i="13"/>
  <c r="M146" i="13"/>
  <c r="K146" i="13"/>
  <c r="J146" i="13"/>
  <c r="I146" i="13"/>
  <c r="L146" i="13"/>
  <c r="L56" i="12"/>
  <c r="K56" i="12"/>
  <c r="J56" i="12"/>
  <c r="I56" i="12"/>
  <c r="N56" i="12"/>
  <c r="M56" i="12"/>
  <c r="M118" i="13"/>
  <c r="K118" i="13"/>
  <c r="I118" i="13"/>
  <c r="L118" i="13"/>
  <c r="J118" i="13"/>
  <c r="M104" i="13"/>
  <c r="L104" i="13"/>
  <c r="K104" i="13"/>
  <c r="J104" i="13"/>
  <c r="I104" i="13"/>
  <c r="J55" i="12"/>
  <c r="I55" i="12"/>
  <c r="N55" i="12"/>
  <c r="M55" i="12"/>
  <c r="L55" i="12"/>
  <c r="K55" i="12"/>
  <c r="I90" i="13"/>
  <c r="M90" i="13"/>
  <c r="L90" i="13"/>
  <c r="K90" i="13"/>
  <c r="J90" i="13"/>
  <c r="M76" i="13"/>
  <c r="L76" i="13"/>
  <c r="K76" i="13"/>
  <c r="J76" i="13"/>
  <c r="I76" i="13"/>
  <c r="AA21" i="15"/>
  <c r="Z21" i="15"/>
  <c r="Y21" i="15"/>
  <c r="W21" i="15"/>
  <c r="X21" i="15"/>
  <c r="V23" i="14"/>
  <c r="U23" i="14"/>
  <c r="T23" i="14"/>
  <c r="K149" i="17"/>
  <c r="J149" i="17"/>
  <c r="I149" i="17"/>
  <c r="M149" i="17"/>
  <c r="L149" i="17"/>
  <c r="M63" i="17"/>
  <c r="K63" i="17"/>
  <c r="L63" i="17"/>
  <c r="J63" i="17"/>
  <c r="I63" i="17"/>
  <c r="I77" i="17"/>
  <c r="L77" i="17"/>
  <c r="M77" i="17"/>
  <c r="J77" i="17"/>
  <c r="K77" i="17"/>
  <c r="L51" i="17"/>
  <c r="K51" i="17"/>
  <c r="J51" i="17"/>
  <c r="I51" i="17"/>
  <c r="M51" i="17"/>
  <c r="J91" i="17"/>
  <c r="I91" i="17"/>
  <c r="M91" i="17"/>
  <c r="L91" i="17"/>
  <c r="K91" i="17"/>
  <c r="M65" i="17"/>
  <c r="L65" i="17"/>
  <c r="K65" i="17"/>
  <c r="J65" i="17"/>
  <c r="I65" i="17"/>
  <c r="K105" i="17"/>
  <c r="J105" i="17"/>
  <c r="I105" i="17"/>
  <c r="L105" i="17"/>
  <c r="M105" i="17"/>
  <c r="M79" i="17"/>
  <c r="L79" i="17"/>
  <c r="K79" i="17"/>
  <c r="I79" i="17"/>
  <c r="J79" i="17"/>
  <c r="M133" i="17"/>
  <c r="L133" i="17"/>
  <c r="K133" i="17"/>
  <c r="J133" i="17"/>
  <c r="I133" i="17"/>
  <c r="M107" i="17"/>
  <c r="K107" i="17"/>
  <c r="J107" i="17"/>
  <c r="I107" i="17"/>
  <c r="L107" i="17"/>
  <c r="Y9" i="17"/>
  <c r="X9" i="17"/>
  <c r="W9" i="17"/>
  <c r="AA9" i="17"/>
  <c r="Z9" i="17"/>
  <c r="L119" i="17"/>
  <c r="K119" i="17"/>
  <c r="J119" i="17"/>
  <c r="I119" i="17"/>
  <c r="M119" i="17"/>
  <c r="M161" i="17"/>
  <c r="L161" i="17"/>
  <c r="J161" i="17"/>
  <c r="K161" i="17"/>
  <c r="I161" i="17"/>
  <c r="K149" i="19"/>
  <c r="Q149" i="19" s="1"/>
  <c r="K147" i="19"/>
  <c r="Q147" i="19" s="1"/>
  <c r="K133" i="19"/>
  <c r="Q133" i="19" s="1"/>
  <c r="K93" i="19"/>
  <c r="Q93" i="19" s="1"/>
  <c r="K119" i="19"/>
  <c r="K77" i="19"/>
  <c r="K65" i="19"/>
  <c r="K63" i="19"/>
  <c r="K51" i="19"/>
  <c r="Q51" i="19" s="1"/>
  <c r="K105" i="19"/>
  <c r="K79" i="19"/>
  <c r="K135" i="19"/>
  <c r="Q135" i="19" s="1"/>
  <c r="K121" i="19"/>
  <c r="K91" i="19"/>
  <c r="K107" i="19"/>
  <c r="K49" i="19"/>
  <c r="Q49" i="19" s="1"/>
  <c r="K23" i="19"/>
  <c r="Q23" i="19" s="1"/>
  <c r="K161" i="19"/>
  <c r="Q161" i="19" s="1"/>
  <c r="K9" i="19"/>
  <c r="Q9" i="19" s="1"/>
  <c r="K37" i="19"/>
  <c r="Q37" i="19" s="1"/>
  <c r="K35" i="19"/>
  <c r="K21" i="19"/>
  <c r="M147" i="17"/>
  <c r="L147" i="17"/>
  <c r="K147" i="17"/>
  <c r="I147" i="17"/>
  <c r="J147" i="17"/>
  <c r="R161" i="19"/>
  <c r="P161" i="19"/>
  <c r="R135" i="19"/>
  <c r="P135" i="19"/>
  <c r="P147" i="19"/>
  <c r="R147" i="19"/>
  <c r="P133" i="19"/>
  <c r="R133" i="19"/>
  <c r="Q121" i="19"/>
  <c r="P121" i="19"/>
  <c r="R121" i="19"/>
  <c r="Q119" i="19"/>
  <c r="P119" i="19"/>
  <c r="R119" i="19"/>
  <c r="Q91" i="19"/>
  <c r="P91" i="19"/>
  <c r="R91" i="19"/>
  <c r="Q107" i="19"/>
  <c r="P107" i="19"/>
  <c r="R107" i="19"/>
  <c r="R149" i="19"/>
  <c r="P149" i="19"/>
  <c r="P93" i="19"/>
  <c r="R93" i="19"/>
  <c r="X21" i="19"/>
  <c r="J37" i="19"/>
  <c r="H37" i="19"/>
  <c r="H91" i="19"/>
  <c r="J91" i="19"/>
  <c r="X93" i="19"/>
  <c r="D149" i="19"/>
  <c r="D161" i="19"/>
  <c r="D135" i="19"/>
  <c r="D147" i="19"/>
  <c r="D133" i="19"/>
  <c r="D121" i="19"/>
  <c r="D119" i="19"/>
  <c r="D107" i="19"/>
  <c r="D105" i="19"/>
  <c r="D79" i="19"/>
  <c r="D77" i="19"/>
  <c r="D65" i="19"/>
  <c r="D63" i="19"/>
  <c r="D51" i="19"/>
  <c r="D49" i="19"/>
  <c r="D37" i="19"/>
  <c r="D35" i="19"/>
  <c r="D23" i="19"/>
  <c r="D91" i="19"/>
  <c r="D93" i="19"/>
  <c r="D21" i="19"/>
  <c r="C7" i="19"/>
  <c r="I7" i="19" s="1"/>
  <c r="D9" i="19"/>
  <c r="X23" i="19"/>
  <c r="R35" i="19"/>
  <c r="Q35" i="19"/>
  <c r="P35" i="19"/>
  <c r="X49" i="19"/>
  <c r="J51" i="19"/>
  <c r="H51" i="19"/>
  <c r="R65" i="19"/>
  <c r="Q65" i="19"/>
  <c r="P65" i="19"/>
  <c r="H77" i="19"/>
  <c r="J77" i="19"/>
  <c r="J147" i="19"/>
  <c r="H147" i="19"/>
  <c r="H133" i="19"/>
  <c r="J133" i="19"/>
  <c r="H121" i="19"/>
  <c r="J121" i="19"/>
  <c r="J161" i="19"/>
  <c r="H161" i="19"/>
  <c r="H107" i="19"/>
  <c r="J107" i="19"/>
  <c r="H93" i="19"/>
  <c r="J93" i="19"/>
  <c r="H119" i="19"/>
  <c r="J119" i="19"/>
  <c r="H105" i="19"/>
  <c r="J105" i="19"/>
  <c r="H79" i="19"/>
  <c r="J79" i="19"/>
  <c r="X9" i="19"/>
  <c r="R21" i="19"/>
  <c r="Q21" i="19"/>
  <c r="P21" i="19"/>
  <c r="J23" i="19"/>
  <c r="H23" i="19"/>
  <c r="R37" i="19"/>
  <c r="P37" i="19"/>
  <c r="J49" i="19"/>
  <c r="H49" i="19"/>
  <c r="R51" i="19"/>
  <c r="P51" i="19"/>
  <c r="J63" i="19"/>
  <c r="H63" i="19"/>
  <c r="X65" i="19"/>
  <c r="Q77" i="19"/>
  <c r="P77" i="19"/>
  <c r="R77" i="19"/>
  <c r="J135" i="19"/>
  <c r="H135" i="19"/>
  <c r="Z7" i="19"/>
  <c r="T7" i="19"/>
  <c r="X35" i="19"/>
  <c r="Q79" i="19"/>
  <c r="P79" i="19"/>
  <c r="R79" i="19"/>
  <c r="Q105" i="19"/>
  <c r="P105" i="19"/>
  <c r="R105" i="19"/>
  <c r="J149" i="19"/>
  <c r="H149" i="19"/>
  <c r="X149" i="19"/>
  <c r="X161" i="19"/>
  <c r="X135" i="19"/>
  <c r="X147" i="19"/>
  <c r="X133" i="19"/>
  <c r="X121" i="19"/>
  <c r="X107" i="19"/>
  <c r="X105" i="19"/>
  <c r="X79" i="19"/>
  <c r="X91" i="19"/>
  <c r="X119" i="19"/>
  <c r="X51" i="19"/>
  <c r="R63" i="19"/>
  <c r="Q63" i="19"/>
  <c r="P63" i="19"/>
  <c r="X77" i="19"/>
  <c r="AB21" i="22"/>
  <c r="AA21" i="22"/>
  <c r="Z21" i="22"/>
  <c r="Y21" i="22"/>
  <c r="X21" i="22"/>
  <c r="M90" i="28"/>
  <c r="L90" i="28"/>
  <c r="K90" i="28"/>
  <c r="J90" i="28"/>
  <c r="I90" i="28"/>
  <c r="M76" i="28"/>
  <c r="L76" i="28"/>
  <c r="K76" i="28"/>
  <c r="J76" i="28"/>
  <c r="I76" i="28"/>
  <c r="L62" i="28"/>
  <c r="K62" i="28"/>
  <c r="J62" i="28"/>
  <c r="I62" i="28"/>
  <c r="M62" i="28"/>
  <c r="K48" i="28"/>
  <c r="J48" i="28"/>
  <c r="I48" i="28"/>
  <c r="M48" i="28"/>
  <c r="L48" i="28"/>
  <c r="J34" i="28"/>
  <c r="M34" i="28"/>
  <c r="L34" i="28"/>
  <c r="K34" i="28"/>
  <c r="I34" i="28"/>
  <c r="M132" i="28"/>
  <c r="L132" i="28"/>
  <c r="J132" i="28"/>
  <c r="K132" i="28"/>
  <c r="I132" i="28"/>
  <c r="J160" i="28"/>
  <c r="M160" i="28"/>
  <c r="L160" i="28"/>
  <c r="K160" i="28"/>
  <c r="I160" i="28"/>
  <c r="M118" i="28"/>
  <c r="K118" i="28"/>
  <c r="I118" i="28"/>
  <c r="L118" i="28"/>
  <c r="J118" i="28"/>
  <c r="M129" i="37"/>
  <c r="L129" i="37"/>
  <c r="K129" i="37"/>
  <c r="O129" i="37"/>
  <c r="N129" i="37"/>
  <c r="I129" i="37"/>
  <c r="H129" i="37"/>
  <c r="G129" i="37"/>
  <c r="Q16" i="41"/>
  <c r="P16" i="41"/>
  <c r="T16" i="41"/>
  <c r="R16" i="41"/>
  <c r="S16" i="41"/>
  <c r="I16" i="41"/>
  <c r="H16" i="41"/>
  <c r="J16" i="41"/>
  <c r="N16" i="41"/>
  <c r="M16" i="41"/>
  <c r="L16" i="41"/>
  <c r="I146" i="43"/>
  <c r="H146" i="43"/>
  <c r="K146" i="43" s="1"/>
  <c r="G146" i="43"/>
  <c r="O146" i="43"/>
  <c r="N146" i="43"/>
  <c r="M146" i="43"/>
  <c r="L146" i="43"/>
  <c r="U21" i="19" l="1"/>
  <c r="Z21" i="19" s="1"/>
  <c r="Z13" i="19"/>
  <c r="Z10" i="19"/>
  <c r="U9" i="19"/>
  <c r="T149" i="19"/>
  <c r="T147" i="19"/>
  <c r="T133" i="19"/>
  <c r="T121" i="19"/>
  <c r="T119" i="19"/>
  <c r="T107" i="19"/>
  <c r="T135" i="19"/>
  <c r="T77" i="19"/>
  <c r="T65" i="19"/>
  <c r="T63" i="19"/>
  <c r="T51" i="19"/>
  <c r="T49" i="19"/>
  <c r="T37" i="19"/>
  <c r="T35" i="19"/>
  <c r="T23" i="19"/>
  <c r="T93" i="19"/>
  <c r="T161" i="19"/>
  <c r="T105" i="19"/>
  <c r="T79" i="19"/>
  <c r="T21" i="19"/>
  <c r="T91" i="19"/>
  <c r="S7" i="19"/>
  <c r="Y7" i="19" s="1"/>
  <c r="T9" i="19"/>
  <c r="Z83" i="19"/>
  <c r="U91" i="19"/>
  <c r="Z91" i="19" s="1"/>
  <c r="Z80" i="19"/>
  <c r="U79" i="19"/>
  <c r="Z79" i="19" s="1"/>
  <c r="U105" i="19"/>
  <c r="Z105" i="19" s="1"/>
  <c r="Z97" i="19"/>
  <c r="U93" i="19"/>
  <c r="Z93" i="19" s="1"/>
  <c r="Z94" i="19"/>
  <c r="U23" i="19"/>
  <c r="Z23" i="19" s="1"/>
  <c r="Z24" i="19"/>
  <c r="U35" i="19"/>
  <c r="Z35" i="19" s="1"/>
  <c r="Z27" i="19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U65" i="19"/>
  <c r="Z65" i="19" s="1"/>
  <c r="Z66" i="19"/>
  <c r="Z69" i="19"/>
  <c r="U77" i="19"/>
  <c r="Z77" i="19" s="1"/>
  <c r="U107" i="19"/>
  <c r="Z107" i="19" s="1"/>
  <c r="Z108" i="19"/>
  <c r="U119" i="19"/>
  <c r="Z119" i="19" s="1"/>
  <c r="Z111" i="19"/>
  <c r="U121" i="19"/>
  <c r="Z121" i="19" s="1"/>
  <c r="Z122" i="19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C149" i="19"/>
  <c r="I149" i="19" s="1"/>
  <c r="C161" i="19"/>
  <c r="I161" i="19" s="1"/>
  <c r="C135" i="19"/>
  <c r="I135" i="19" s="1"/>
  <c r="C105" i="19"/>
  <c r="I105" i="19" s="1"/>
  <c r="C79" i="19"/>
  <c r="I79" i="19" s="1"/>
  <c r="C107" i="19"/>
  <c r="I107" i="19" s="1"/>
  <c r="C77" i="19"/>
  <c r="I77" i="19" s="1"/>
  <c r="C65" i="19"/>
  <c r="I65" i="19" s="1"/>
  <c r="C63" i="19"/>
  <c r="I63" i="19" s="1"/>
  <c r="C51" i="19"/>
  <c r="I51" i="19" s="1"/>
  <c r="C91" i="19"/>
  <c r="I91" i="19" s="1"/>
  <c r="C133" i="19"/>
  <c r="I133" i="19" s="1"/>
  <c r="C119" i="19"/>
  <c r="I119" i="19" s="1"/>
  <c r="C9" i="19"/>
  <c r="I9" i="19" s="1"/>
  <c r="C93" i="19"/>
  <c r="I93" i="19" s="1"/>
  <c r="C35" i="19"/>
  <c r="I35" i="19" s="1"/>
  <c r="C21" i="19"/>
  <c r="I21" i="19" s="1"/>
  <c r="C49" i="19"/>
  <c r="I49" i="19" s="1"/>
  <c r="C23" i="19"/>
  <c r="I23" i="19" s="1"/>
  <c r="C147" i="19"/>
  <c r="I147" i="19" s="1"/>
  <c r="C121" i="19"/>
  <c r="I121" i="19" s="1"/>
  <c r="C37" i="19"/>
  <c r="I37" i="19" s="1"/>
  <c r="N57" i="12"/>
  <c r="M57" i="12"/>
  <c r="L57" i="12"/>
  <c r="K57" i="12"/>
  <c r="J57" i="12"/>
  <c r="I57" i="12"/>
  <c r="Z9" i="19" l="1"/>
  <c r="Z152" i="19"/>
  <c r="Z140" i="19"/>
  <c r="Z127" i="19"/>
  <c r="Z114" i="19"/>
  <c r="Z101" i="19"/>
  <c r="Z61" i="19"/>
  <c r="Z48" i="19"/>
  <c r="Z39" i="19"/>
  <c r="Z26" i="19"/>
  <c r="Z72" i="19"/>
  <c r="Z14" i="19"/>
  <c r="Z18" i="19"/>
  <c r="Z95" i="19"/>
  <c r="Z160" i="19"/>
  <c r="Z151" i="19"/>
  <c r="Z138" i="19"/>
  <c r="Z126" i="19"/>
  <c r="Z113" i="19"/>
  <c r="Z100" i="19"/>
  <c r="Z34" i="19"/>
  <c r="Z88" i="19"/>
  <c r="Z86" i="19"/>
  <c r="Z159" i="19"/>
  <c r="Z146" i="19"/>
  <c r="Z137" i="19"/>
  <c r="Z124" i="19"/>
  <c r="Z112" i="19"/>
  <c r="Z99" i="19"/>
  <c r="Z59" i="19"/>
  <c r="Z46" i="19"/>
  <c r="Z33" i="19"/>
  <c r="Z20" i="19"/>
  <c r="Z84" i="19"/>
  <c r="Z15" i="19"/>
  <c r="Z19" i="19"/>
  <c r="Z75" i="19"/>
  <c r="Z158" i="19"/>
  <c r="Z145" i="19"/>
  <c r="Z132" i="19"/>
  <c r="Z123" i="19"/>
  <c r="Z110" i="19"/>
  <c r="Z71" i="19"/>
  <c r="Z58" i="19"/>
  <c r="Z45" i="19"/>
  <c r="Z32" i="19"/>
  <c r="Z98" i="19"/>
  <c r="Z16" i="19"/>
  <c r="Z11" i="19"/>
  <c r="Z157" i="19"/>
  <c r="Z144" i="19"/>
  <c r="Z131" i="19"/>
  <c r="Z118" i="19"/>
  <c r="Z109" i="19"/>
  <c r="Z70" i="19"/>
  <c r="Z57" i="19"/>
  <c r="Z44" i="19"/>
  <c r="Z31" i="19"/>
  <c r="Z89" i="19"/>
  <c r="Z90" i="19"/>
  <c r="Z12" i="19"/>
  <c r="Z141" i="19"/>
  <c r="Z102" i="19"/>
  <c r="Z40" i="19"/>
  <c r="Z74" i="19"/>
  <c r="Z25" i="19"/>
  <c r="Z156" i="19"/>
  <c r="Z143" i="19"/>
  <c r="Z130" i="19"/>
  <c r="Z117" i="19"/>
  <c r="Z104" i="19"/>
  <c r="Z68" i="19"/>
  <c r="Z56" i="19"/>
  <c r="Z43" i="19"/>
  <c r="Z30" i="19"/>
  <c r="Z85" i="19"/>
  <c r="Z96" i="19"/>
  <c r="Z73" i="19"/>
  <c r="Z82" i="19"/>
  <c r="Z128" i="19"/>
  <c r="Z62" i="19"/>
  <c r="Z28" i="19"/>
  <c r="Z47" i="19"/>
  <c r="Z155" i="19"/>
  <c r="Z142" i="19"/>
  <c r="Z129" i="19"/>
  <c r="Z116" i="19"/>
  <c r="Z103" i="19"/>
  <c r="Z67" i="19"/>
  <c r="Z54" i="19"/>
  <c r="Z42" i="19"/>
  <c r="Z29" i="19"/>
  <c r="Z81" i="19"/>
  <c r="Z87" i="19"/>
  <c r="Z17" i="19"/>
  <c r="Z154" i="19"/>
  <c r="Z115" i="19"/>
  <c r="Z53" i="19"/>
  <c r="Z76" i="19"/>
  <c r="Z60" i="19"/>
  <c r="S161" i="19"/>
  <c r="Y161" i="19" s="1"/>
  <c r="S135" i="19"/>
  <c r="Y135" i="19" s="1"/>
  <c r="S147" i="19"/>
  <c r="Y147" i="19" s="1"/>
  <c r="S121" i="19"/>
  <c r="Y121" i="19" s="1"/>
  <c r="S107" i="19"/>
  <c r="Y107" i="19" s="1"/>
  <c r="S77" i="19"/>
  <c r="Y77" i="19" s="1"/>
  <c r="S65" i="19"/>
  <c r="Y65" i="19" s="1"/>
  <c r="S63" i="19"/>
  <c r="Y63" i="19" s="1"/>
  <c r="S51" i="19"/>
  <c r="Y51" i="19" s="1"/>
  <c r="S149" i="19"/>
  <c r="Y149" i="19" s="1"/>
  <c r="S93" i="19"/>
  <c r="Y93" i="19" s="1"/>
  <c r="S105" i="19"/>
  <c r="Y105" i="19" s="1"/>
  <c r="S79" i="19"/>
  <c r="Y79" i="19" s="1"/>
  <c r="S37" i="19"/>
  <c r="Y37" i="19" s="1"/>
  <c r="S21" i="19"/>
  <c r="Y21" i="19" s="1"/>
  <c r="S91" i="19"/>
  <c r="Y91" i="19" s="1"/>
  <c r="S35" i="19"/>
  <c r="Y35" i="19" s="1"/>
  <c r="S133" i="19"/>
  <c r="Y133" i="19" s="1"/>
  <c r="S119" i="19"/>
  <c r="Y119" i="19" s="1"/>
  <c r="S49" i="19"/>
  <c r="Y49" i="19" s="1"/>
  <c r="S23" i="19"/>
  <c r="Y23" i="19" s="1"/>
  <c r="S9" i="19"/>
  <c r="Y9" i="19" s="1"/>
</calcChain>
</file>

<file path=xl/sharedStrings.xml><?xml version="1.0" encoding="utf-8"?>
<sst xmlns="http://schemas.openxmlformats.org/spreadsheetml/2006/main" count="5342" uniqueCount="310">
  <si>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</si>
  <si>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</si>
  <si>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</si>
  <si>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</si>
  <si>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</si>
  <si>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</si>
  <si>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</si>
  <si>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</si>
  <si>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</si>
  <si>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</si>
  <si>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</si>
  <si>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</si>
  <si>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</si>
  <si>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</si>
  <si>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</si>
  <si>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</si>
  <si>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</si>
  <si>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</si>
  <si>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</si>
  <si>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</si>
  <si>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</si>
  <si>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</si>
  <si>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</si>
  <si>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</si>
  <si>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</si>
  <si>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</si>
  <si>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</si>
  <si>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</si>
  <si>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</si>
  <si>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</si>
  <si>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</si>
  <si>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</si>
  <si>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</si>
  <si>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</si>
  <si>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</si>
  <si>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</si>
  <si>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</si>
  <si>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</si>
  <si>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</si>
  <si>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</si>
  <si>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</si>
  <si>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</si>
  <si>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</si>
  <si>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</si>
  <si>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</si>
  <si>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</si>
  <si>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</si>
  <si>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</si>
  <si>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</si>
  <si>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</si>
  <si>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</si>
  <si>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</si>
  <si>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</si>
  <si>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</si>
  <si>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</si>
  <si>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</si>
  <si>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</si>
  <si>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</si>
  <si>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</si>
  <si>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</si>
  <si>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</si>
  <si>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</si>
  <si>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</si>
  <si>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</si>
  <si>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</si>
  <si>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</si>
  <si>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</si>
  <si>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</si>
  <si>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</si>
  <si>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</si>
  <si>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</si>
  <si>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</si>
  <si>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</si>
  <si>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</si>
  <si>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</si>
  <si>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</si>
  <si>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</si>
  <si>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</si>
  <si>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</si>
  <si>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</si>
  <si>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</si>
  <si>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</si>
  <si>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</si>
  <si>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</si>
  <si>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</si>
  <si>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</si>
  <si>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</si>
  <si>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</si>
  <si>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</si>
  <si>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</si>
  <si>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</si>
  <si>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</si>
  <si>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</si>
  <si>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</si>
  <si>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</si>
  <si>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</si>
  <si>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</si>
  <si>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</si>
  <si>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</si>
  <si>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</si>
  <si>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</si>
  <si>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</si>
  <si>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</si>
  <si>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</si>
  <si>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</si>
  <si>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</si>
  <si>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</si>
  <si>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</si>
  <si>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</si>
  <si>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</si>
  <si>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</si>
  <si>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</si>
  <si>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</si>
  <si>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</si>
  <si>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</si>
  <si>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</si>
  <si>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</si>
  <si>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</si>
  <si>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</si>
  <si>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</si>
  <si>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</si>
  <si>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</si>
  <si>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</si>
  <si>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</si>
  <si>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</si>
  <si>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</si>
  <si>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</si>
  <si>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</si>
  <si>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</si>
  <si>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</si>
  <si>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</si>
  <si>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</si>
  <si>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</si>
  <si>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</si>
  <si>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</si>
  <si>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</si>
  <si>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</si>
  <si>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</si>
  <si>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</si>
  <si>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</si>
  <si>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</si>
  <si>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</si>
  <si>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</si>
  <si>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</si>
  <si>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</si>
  <si>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</si>
  <si>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</si>
  <si>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</si>
  <si>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</si>
  <si>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</si>
  <si>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</si>
  <si>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</si>
  <si>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</si>
  <si>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</si>
  <si>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</si>
  <si>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</si>
  <si>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</si>
  <si>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</si>
  <si>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</si>
  <si>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</si>
  <si>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</si>
  <si>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</si>
  <si>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</si>
  <si>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</si>
  <si>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</si>
  <si>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</si>
  <si>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</si>
  <si>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</si>
  <si>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</si>
  <si>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</si>
  <si>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</si>
  <si>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</si>
  <si>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</si>
  <si>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</si>
  <si>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</si>
  <si>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</si>
  <si>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</si>
  <si>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</si>
  <si>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</si>
  <si>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</si>
  <si>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</si>
  <si>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</si>
  <si>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</si>
  <si>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</si>
  <si>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</si>
  <si>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</si>
  <si>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</si>
  <si>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</si>
  <si>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</si>
  <si>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</si>
  <si>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</si>
  <si>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</si>
  <si>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</si>
  <si>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</si>
  <si>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</si>
  <si>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</si>
  <si>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</si>
  <si>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</si>
  <si>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</si>
  <si>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</si>
  <si>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</si>
  <si>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</si>
  <si>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</si>
  <si>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</si>
  <si>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2024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</si>
  <si>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</si>
  <si>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</si>
  <si>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</si>
  <si>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</si>
  <si>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</si>
  <si>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</si>
  <si>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</si>
  <si>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</si>
  <si>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</si>
  <si>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</si>
  <si>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</si>
  <si>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</si>
  <si>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</si>
  <si>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</si>
  <si>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diciembre 2019</t>
  </si>
  <si>
    <t>diciembre 2021</t>
  </si>
  <si>
    <t>diciembre 2022</t>
  </si>
  <si>
    <t>diciembre 2023</t>
  </si>
  <si>
    <t>diciembre 2024</t>
  </si>
  <si>
    <t>acumulado a diciembre 2019</t>
  </si>
  <si>
    <t>acumulado a diciembre 2021</t>
  </si>
  <si>
    <t>acumulado a diciembre 2022</t>
  </si>
  <si>
    <t>acumulado a diciembre 2023</t>
  </si>
  <si>
    <t>acumulado a diciembre 2024</t>
  </si>
  <si>
    <t>diciembre 2020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</si>
  <si>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</si>
  <si>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</si>
  <si>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</si>
  <si>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</si>
  <si>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</si>
  <si>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</si>
  <si>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</si>
  <si>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</si>
  <si>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</si>
  <si>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</si>
  <si>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</si>
  <si>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</si>
  <si>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21/20</t>
  </si>
  <si>
    <t>var 23/22</t>
  </si>
  <si>
    <t>-</t>
  </si>
  <si>
    <t>Viajeros entrados en los establecimientos alojativos de San Miguel de Abona 
(hotel + apartamento)</t>
  </si>
  <si>
    <t>Viajeros entrados en los hoteles de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</si>
  <si>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</si>
  <si>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</si>
  <si>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</si>
  <si>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</si>
  <si>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</si>
  <si>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diciembre 2020</t>
  </si>
  <si>
    <t>Viajeros entrados en los establecimientos alojativos de San Miguel de Abona según lugar de residencia (hotel + apartamento)</t>
  </si>
  <si>
    <t>acumulado diciembre 2018</t>
  </si>
  <si>
    <t>acumulado diciembre 2019</t>
  </si>
  <si>
    <t>acumulado diciembre 2020</t>
  </si>
  <si>
    <t>acumulado diciembre 2022</t>
  </si>
  <si>
    <t>acumulado diciembre 2023</t>
  </si>
  <si>
    <t>acumulado diciembre 2024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</si>
  <si>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</si>
  <si>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</si>
  <si>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acumulado diciembre 2021</t>
  </si>
  <si>
    <t>Viajeros alojados en los establecimientos alojativos de San Miguel de Abona según lugar de residencia (hotel + apartamento)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</si>
  <si>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</si>
  <si>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</si>
  <si>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24/23</t>
  </si>
  <si>
    <t>var 24/19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</si>
  <si>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</si>
  <si>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</si>
  <si>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</si>
  <si>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</si>
  <si>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</si>
  <si>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</si>
  <si>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</si>
  <si>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</si>
  <si>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</si>
  <si>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</si>
  <si>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2020</t>
  </si>
  <si>
    <t>2021</t>
  </si>
  <si>
    <t>2022</t>
  </si>
  <si>
    <t>Pernoctaciones realizadas por los turistas en los hoteles de San Miguel de Abona</t>
  </si>
  <si>
    <t>Pernoctaciones realizadas por los turistas en los apartamentos de San Miguel de Abona</t>
  </si>
  <si>
    <t>diciembre 2018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</si>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</sst>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63FCB2E-2BB9-420C-A712-7DE381377FB5}"/>
    <cellStyle name="Normal 2 6" xfId="3" xr:uid="{C77DCCDA-C0F5-48EF-8D6E-87066305228E}"/>
    <cellStyle name="Porcentaje" xfId="1" builtinId="5"/>
  </cellStyles>
  <dxfs count="0"/>
  <tableStyles count="1" defaultTableStyle="TableStyleMedium2" defaultPivotStyle="PivotStyleLight16">
    <tableStyle name="Invisible" pivot="0" table="0" count="0" xr9:uid="{C51530EC-40B0-4585-B3AF-6A008673529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122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2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98-4051-8A6A-C17040BEFC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8-4051-8A6A-C17040BEFC66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98-4051-8A6A-C17040BEFC6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98-4051-8A6A-C17040BEFC6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98-4051-8A6A-C17040BEFC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98-4051-8A6A-C17040BEFC6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98-4051-8A6A-C17040BEFC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98-4051-8A6A-C17040BEFC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98-4051-8A6A-C17040BEF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98-4051-8A6A-C17040BEFC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8-4051-8A6A-C17040BEFC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8-4051-8A6A-C17040BEFC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8-4051-8A6A-C17040BEFC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8-4051-8A6A-C17040BEFC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98-4051-8A6A-C17040BEFC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98-4051-8A6A-C17040BEFC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98-4051-8A6A-C17040BEFC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98-4051-8A6A-C17040BEFC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98-4051-8A6A-C17040BEFC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98-4051-8A6A-C17040BEFC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98-4051-8A6A-C17040BEFC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98-4051-8A6A-C17040BEFC6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8.5140221597836963E-2</c:v>
                </c:pt>
                <c:pt idx="9">
                  <c:v>-0.18712397010921633</c:v>
                </c:pt>
                <c:pt idx="10">
                  <c:v>-8.7919244545751063E-3</c:v>
                </c:pt>
                <c:pt idx="11">
                  <c:v>-9.9247528648010674E-2</c:v>
                </c:pt>
                <c:pt idx="12">
                  <c:v>-5.3217096615832848E-2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98-4051-8A6A-C17040BEFC66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0.78565820465846636</c:v>
                </c:pt>
                <c:pt idx="9">
                  <c:v>0.78012755958375291</c:v>
                </c:pt>
                <c:pt idx="10">
                  <c:v>0.52085935548338735</c:v>
                </c:pt>
                <c:pt idx="11">
                  <c:v>0.56431499829176635</c:v>
                </c:pt>
                <c:pt idx="12">
                  <c:v>0.67350823297247753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98-4051-8A6A-C17040BEF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EC-4640-951F-5E2587E9FF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274</c:v>
                </c:pt>
                <c:pt idx="1">
                  <c:v>215</c:v>
                </c:pt>
                <c:pt idx="2">
                  <c:v>331</c:v>
                </c:pt>
                <c:pt idx="3">
                  <c:v>220</c:v>
                </c:pt>
                <c:pt idx="4">
                  <c:v>260</c:v>
                </c:pt>
                <c:pt idx="5">
                  <c:v>96</c:v>
                </c:pt>
                <c:pt idx="6">
                  <c:v>113</c:v>
                </c:pt>
                <c:pt idx="7">
                  <c:v>239</c:v>
                </c:pt>
                <c:pt idx="8">
                  <c:v>97</c:v>
                </c:pt>
                <c:pt idx="9">
                  <c:v>258</c:v>
                </c:pt>
                <c:pt idx="10">
                  <c:v>207</c:v>
                </c:pt>
                <c:pt idx="11">
                  <c:v>186</c:v>
                </c:pt>
                <c:pt idx="12">
                  <c:v>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C-4640-951F-5E2587E9FF1C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EC-4640-951F-5E2587E9FF1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670</c:v>
                </c:pt>
                <c:pt idx="1">
                  <c:v>604</c:v>
                </c:pt>
                <c:pt idx="2">
                  <c:v>743</c:v>
                </c:pt>
                <c:pt idx="3">
                  <c:v>396</c:v>
                </c:pt>
                <c:pt idx="4">
                  <c:v>1005</c:v>
                </c:pt>
                <c:pt idx="5">
                  <c:v>258</c:v>
                </c:pt>
                <c:pt idx="6">
                  <c:v>255</c:v>
                </c:pt>
                <c:pt idx="7">
                  <c:v>246</c:v>
                </c:pt>
                <c:pt idx="8">
                  <c:v>392</c:v>
                </c:pt>
                <c:pt idx="9">
                  <c:v>475</c:v>
                </c:pt>
                <c:pt idx="10">
                  <c:v>699</c:v>
                </c:pt>
                <c:pt idx="11">
                  <c:v>547</c:v>
                </c:pt>
                <c:pt idx="12">
                  <c:v>6290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EC-4640-951F-5E2587E9FF1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EC-4640-951F-5E2587E9FF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EC-4640-951F-5E2587E9FF1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EC-4640-951F-5E2587E9FF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EC-4640-951F-5E2587E9FF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EC-4640-951F-5E2587E9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EC-4640-951F-5E2587E9FF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EC-4640-951F-5E2587E9FF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EC-4640-951F-5E2587E9FF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EC-4640-951F-5E2587E9FF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EC-4640-951F-5E2587E9FF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EC-4640-951F-5E2587E9FF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EC-4640-951F-5E2587E9FF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EC-4640-951F-5E2587E9FF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EC-4640-951F-5E2587E9FF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EC-4640-951F-5E2587E9FF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EC-4640-951F-5E2587E9FF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EC-4640-951F-5E2587E9FF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EC-4640-951F-5E2587E9FF1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0.27643784786641934</c:v>
                </c:pt>
                <c:pt idx="1">
                  <c:v>0.76984126984126977</c:v>
                </c:pt>
                <c:pt idx="2">
                  <c:v>-0.23843930635838151</c:v>
                </c:pt>
                <c:pt idx="3">
                  <c:v>-7.6424870466321293E-2</c:v>
                </c:pt>
                <c:pt idx="4">
                  <c:v>0.5432835820895523</c:v>
                </c:pt>
                <c:pt idx="5">
                  <c:v>-0.29729729729729726</c:v>
                </c:pt>
                <c:pt idx="6">
                  <c:v>-0.25888324873096447</c:v>
                </c:pt>
                <c:pt idx="7">
                  <c:v>-0.43207126948775054</c:v>
                </c:pt>
                <c:pt idx="8">
                  <c:v>-2.0304568527918732E-2</c:v>
                </c:pt>
                <c:pt idx="9">
                  <c:v>-0.13833528722157096</c:v>
                </c:pt>
                <c:pt idx="10">
                  <c:v>0.15290519877675846</c:v>
                </c:pt>
                <c:pt idx="11">
                  <c:v>-0.19133034379671154</c:v>
                </c:pt>
                <c:pt idx="12">
                  <c:v>-4.912496162112423E-3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EC-4640-951F-5E2587E9FF1C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1.5109489051094891</c:v>
                </c:pt>
                <c:pt idx="1">
                  <c:v>3.148837209302326</c:v>
                </c:pt>
                <c:pt idx="2">
                  <c:v>0.59214501510574014</c:v>
                </c:pt>
                <c:pt idx="3">
                  <c:v>2.2409090909090907</c:v>
                </c:pt>
                <c:pt idx="4">
                  <c:v>0.9884615384615385</c:v>
                </c:pt>
                <c:pt idx="5">
                  <c:v>0.89583333333333326</c:v>
                </c:pt>
                <c:pt idx="6">
                  <c:v>1.584070796460177</c:v>
                </c:pt>
                <c:pt idx="7">
                  <c:v>6.6945606694560622E-2</c:v>
                </c:pt>
                <c:pt idx="8">
                  <c:v>2.9793814432989691</c:v>
                </c:pt>
                <c:pt idx="9">
                  <c:v>1.8488372093023258</c:v>
                </c:pt>
                <c:pt idx="10">
                  <c:v>2.6425120772946862</c:v>
                </c:pt>
                <c:pt idx="11">
                  <c:v>1.9086021505376345</c:v>
                </c:pt>
                <c:pt idx="12">
                  <c:v>1.5969551282051282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EC-4640-951F-5E2587E9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79-443C-94A9-2F4D0E04EE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79-443C-94A9-2F4D0E04EEEF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79-443C-94A9-2F4D0E04EEEF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79-443C-94A9-2F4D0E04EEEF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79-443C-94A9-2F4D0E04EE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79-443C-94A9-2F4D0E04EEEF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79-443C-94A9-2F4D0E04EE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79-443C-94A9-2F4D0E04EEE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79-443C-94A9-2F4D0E04E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79-443C-94A9-2F4D0E04EE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79-443C-94A9-2F4D0E04EE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79-443C-94A9-2F4D0E04EE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79-443C-94A9-2F4D0E04EE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79-443C-94A9-2F4D0E04EE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79-443C-94A9-2F4D0E04EE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79-443C-94A9-2F4D0E04EE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79-443C-94A9-2F4D0E04EE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79-443C-94A9-2F4D0E04EE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79-443C-94A9-2F4D0E04EE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79-443C-94A9-2F4D0E04EE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79-443C-94A9-2F4D0E04EE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79-443C-94A9-2F4D0E04EEEF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-2.7027027027026973E-2</c:v>
                </c:pt>
                <c:pt idx="9">
                  <c:v>0.63002680965147451</c:v>
                </c:pt>
                <c:pt idx="10">
                  <c:v>8.5317460317460236E-2</c:v>
                </c:pt>
                <c:pt idx="11">
                  <c:v>-0.16993464052287577</c:v>
                </c:pt>
                <c:pt idx="12">
                  <c:v>-3.6329588014981318E-2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79-443C-94A9-2F4D0E04EEEF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0.44578313253012047</c:v>
                </c:pt>
                <c:pt idx="9">
                  <c:v>1.8411214953271027</c:v>
                </c:pt>
                <c:pt idx="10">
                  <c:v>0.51104972375690605</c:v>
                </c:pt>
                <c:pt idx="11">
                  <c:v>0.29591836734693877</c:v>
                </c:pt>
                <c:pt idx="12">
                  <c:v>0.3726327020538811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79-443C-94A9-2F4D0E04E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D-49EB-9C3B-00D5C030CA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123</c:v>
                </c:pt>
                <c:pt idx="1">
                  <c:v>139</c:v>
                </c:pt>
                <c:pt idx="2">
                  <c:v>139</c:v>
                </c:pt>
                <c:pt idx="3">
                  <c:v>27</c:v>
                </c:pt>
                <c:pt idx="4">
                  <c:v>15</c:v>
                </c:pt>
                <c:pt idx="5">
                  <c:v>11</c:v>
                </c:pt>
                <c:pt idx="6">
                  <c:v>25</c:v>
                </c:pt>
                <c:pt idx="7">
                  <c:v>24</c:v>
                </c:pt>
                <c:pt idx="8">
                  <c:v>10</c:v>
                </c:pt>
                <c:pt idx="9">
                  <c:v>54</c:v>
                </c:pt>
                <c:pt idx="10">
                  <c:v>153</c:v>
                </c:pt>
                <c:pt idx="11">
                  <c:v>106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D-49EB-9C3B-00D5C030CA15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9D-49EB-9C3B-00D5C030CA1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100</c:v>
                </c:pt>
                <c:pt idx="1">
                  <c:v>157</c:v>
                </c:pt>
                <c:pt idx="2">
                  <c:v>132</c:v>
                </c:pt>
                <c:pt idx="3">
                  <c:v>60</c:v>
                </c:pt>
                <c:pt idx="4">
                  <c:v>16</c:v>
                </c:pt>
                <c:pt idx="5">
                  <c:v>6</c:v>
                </c:pt>
                <c:pt idx="6">
                  <c:v>24</c:v>
                </c:pt>
                <c:pt idx="7">
                  <c:v>41</c:v>
                </c:pt>
                <c:pt idx="8">
                  <c:v>16</c:v>
                </c:pt>
                <c:pt idx="9">
                  <c:v>374</c:v>
                </c:pt>
                <c:pt idx="10">
                  <c:v>217</c:v>
                </c:pt>
                <c:pt idx="11">
                  <c:v>118</c:v>
                </c:pt>
                <c:pt idx="12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D-49EB-9C3B-00D5C030CA1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D-49EB-9C3B-00D5C030CA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9D-49EB-9C3B-00D5C030CA1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9D-49EB-9C3B-00D5C030CA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9D-49EB-9C3B-00D5C030CA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9D-49EB-9C3B-00D5C030C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9D-49EB-9C3B-00D5C030CA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9D-49EB-9C3B-00D5C030CA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9D-49EB-9C3B-00D5C030CA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9D-49EB-9C3B-00D5C030CA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D-49EB-9C3B-00D5C030CA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9D-49EB-9C3B-00D5C030CA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9D-49EB-9C3B-00D5C030CA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9D-49EB-9C3B-00D5C030CA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9D-49EB-9C3B-00D5C030CA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9D-49EB-9C3B-00D5C030CA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9D-49EB-9C3B-00D5C030CA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9D-49EB-9C3B-00D5C030CA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9D-49EB-9C3B-00D5C030CA1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4.705882352941182E-2</c:v>
                </c:pt>
                <c:pt idx="1">
                  <c:v>0.5541666666666667</c:v>
                </c:pt>
                <c:pt idx="2">
                  <c:v>0.24509803921568629</c:v>
                </c:pt>
                <c:pt idx="3">
                  <c:v>7.547169811320753E-2</c:v>
                </c:pt>
                <c:pt idx="4">
                  <c:v>-0.52631578947368429</c:v>
                </c:pt>
                <c:pt idx="5">
                  <c:v>-0.5</c:v>
                </c:pt>
                <c:pt idx="6">
                  <c:v>-0.89542483660130723</c:v>
                </c:pt>
                <c:pt idx="7">
                  <c:v>-0.76470588235294112</c:v>
                </c:pt>
                <c:pt idx="8">
                  <c:v>-0.69767441860465118</c:v>
                </c:pt>
                <c:pt idx="9">
                  <c:v>-0.41758241758241754</c:v>
                </c:pt>
                <c:pt idx="10">
                  <c:v>-0.77978339350180503</c:v>
                </c:pt>
                <c:pt idx="11">
                  <c:v>-0.13636363636363635</c:v>
                </c:pt>
                <c:pt idx="12">
                  <c:v>-0.19217570350034319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9D-49EB-9C3B-00D5C030CA15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0.44715447154471555</c:v>
                </c:pt>
                <c:pt idx="1">
                  <c:v>1.6834532374100721</c:v>
                </c:pt>
                <c:pt idx="2">
                  <c:v>0.82733812949640284</c:v>
                </c:pt>
                <c:pt idx="3">
                  <c:v>1.1111111111111112</c:v>
                </c:pt>
                <c:pt idx="4">
                  <c:v>-0.4</c:v>
                </c:pt>
                <c:pt idx="5">
                  <c:v>-0.36363636363636365</c:v>
                </c:pt>
                <c:pt idx="6">
                  <c:v>-0.36</c:v>
                </c:pt>
                <c:pt idx="7">
                  <c:v>-0.83333333333333337</c:v>
                </c:pt>
                <c:pt idx="8">
                  <c:v>0.30000000000000004</c:v>
                </c:pt>
                <c:pt idx="9">
                  <c:v>-1.851851851851849E-2</c:v>
                </c:pt>
                <c:pt idx="10">
                  <c:v>-0.60130718954248363</c:v>
                </c:pt>
                <c:pt idx="11">
                  <c:v>0.4339622641509433</c:v>
                </c:pt>
                <c:pt idx="12">
                  <c:v>0.42493946731234877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9D-49EB-9C3B-00D5C030C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D-4327-9872-083D56C444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345</c:v>
                </c:pt>
                <c:pt idx="1">
                  <c:v>186</c:v>
                </c:pt>
                <c:pt idx="2">
                  <c:v>192</c:v>
                </c:pt>
                <c:pt idx="3">
                  <c:v>67</c:v>
                </c:pt>
                <c:pt idx="4">
                  <c:v>15</c:v>
                </c:pt>
                <c:pt idx="5">
                  <c:v>50</c:v>
                </c:pt>
                <c:pt idx="6">
                  <c:v>35</c:v>
                </c:pt>
                <c:pt idx="7">
                  <c:v>19</c:v>
                </c:pt>
                <c:pt idx="8">
                  <c:v>24</c:v>
                </c:pt>
                <c:pt idx="9">
                  <c:v>94</c:v>
                </c:pt>
                <c:pt idx="10">
                  <c:v>351</c:v>
                </c:pt>
                <c:pt idx="11">
                  <c:v>286</c:v>
                </c:pt>
                <c:pt idx="12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D-4327-9872-083D56C44433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D-4327-9872-083D56C4443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227</c:v>
                </c:pt>
                <c:pt idx="1">
                  <c:v>129</c:v>
                </c:pt>
                <c:pt idx="2">
                  <c:v>250</c:v>
                </c:pt>
                <c:pt idx="3">
                  <c:v>67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10</c:v>
                </c:pt>
                <c:pt idx="8">
                  <c:v>7</c:v>
                </c:pt>
                <c:pt idx="9">
                  <c:v>56</c:v>
                </c:pt>
                <c:pt idx="10">
                  <c:v>80</c:v>
                </c:pt>
                <c:pt idx="11">
                  <c:v>119</c:v>
                </c:pt>
                <c:pt idx="12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D-4327-9872-083D56C4443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D-4327-9872-083D56C444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DD-4327-9872-083D56C4443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DD-4327-9872-083D56C444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DD-4327-9872-083D56C444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DD-4327-9872-083D56C44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DD-4327-9872-083D56C444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DD-4327-9872-083D56C444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DD-4327-9872-083D56C444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DD-4327-9872-083D56C444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DD-4327-9872-083D56C444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DD-4327-9872-083D56C444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DD-4327-9872-083D56C444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D-4327-9872-083D56C444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D-4327-9872-083D56C444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D-4327-9872-083D56C444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DD-4327-9872-083D56C444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DD-4327-9872-083D56C444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DD-4327-9872-083D56C4443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0.44973544973544977</c:v>
                </c:pt>
                <c:pt idx="1">
                  <c:v>2.338709677419355</c:v>
                </c:pt>
                <c:pt idx="2">
                  <c:v>2.9125000000000001</c:v>
                </c:pt>
                <c:pt idx="3">
                  <c:v>1.1153846153846154</c:v>
                </c:pt>
                <c:pt idx="4">
                  <c:v>2.6666666666666665</c:v>
                </c:pt>
                <c:pt idx="5">
                  <c:v>-0.26666666666666672</c:v>
                </c:pt>
                <c:pt idx="6">
                  <c:v>1.9444444444444446</c:v>
                </c:pt>
                <c:pt idx="7">
                  <c:v>-0.94117647058823528</c:v>
                </c:pt>
                <c:pt idx="8">
                  <c:v>-0.77777777777777779</c:v>
                </c:pt>
                <c:pt idx="9">
                  <c:v>0.38235294117647056</c:v>
                </c:pt>
                <c:pt idx="10">
                  <c:v>-0.46766169154228854</c:v>
                </c:pt>
                <c:pt idx="11">
                  <c:v>-4.5662100456621557E-3</c:v>
                </c:pt>
                <c:pt idx="12">
                  <c:v>0.59745762711864403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DD-4327-9872-083D56C44433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-0.20579710144927532</c:v>
                </c:pt>
                <c:pt idx="1">
                  <c:v>1.225806451612903</c:v>
                </c:pt>
                <c:pt idx="2">
                  <c:v>0.63020833333333326</c:v>
                </c:pt>
                <c:pt idx="3">
                  <c:v>-0.17910447761194026</c:v>
                </c:pt>
                <c:pt idx="4">
                  <c:v>-0.26666666666666672</c:v>
                </c:pt>
                <c:pt idx="5">
                  <c:v>-0.78</c:v>
                </c:pt>
                <c:pt idx="6">
                  <c:v>0.51428571428571423</c:v>
                </c:pt>
                <c:pt idx="7">
                  <c:v>-0.94736842105263164</c:v>
                </c:pt>
                <c:pt idx="8">
                  <c:v>-0.83333333333333337</c:v>
                </c:pt>
                <c:pt idx="9">
                  <c:v>-0.5</c:v>
                </c:pt>
                <c:pt idx="10">
                  <c:v>-0.6951566951566952</c:v>
                </c:pt>
                <c:pt idx="11">
                  <c:v>-0.23776223776223782</c:v>
                </c:pt>
                <c:pt idx="12">
                  <c:v>-9.375E-2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DD-4327-9872-083D56C44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30-4148-96D4-F30F0058D82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0-4148-96D4-F30F0058D827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30-4148-96D4-F30F0058D827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30-4148-96D4-F30F0058D827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30-4148-96D4-F30F0058D82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30-4148-96D4-F30F0058D827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30-4148-96D4-F30F0058D8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30-4148-96D4-F30F0058D82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30-4148-96D4-F30F0058D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30-4148-96D4-F30F0058D8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30-4148-96D4-F30F0058D8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30-4148-96D4-F30F0058D8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30-4148-96D4-F30F0058D8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30-4148-96D4-F30F0058D8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30-4148-96D4-F30F0058D8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30-4148-96D4-F30F0058D8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30-4148-96D4-F30F0058D8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30-4148-96D4-F30F0058D8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30-4148-96D4-F30F0058D8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30-4148-96D4-F30F0058D8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30-4148-96D4-F30F0058D8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30-4148-96D4-F30F0058D827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0.10195727261097609</c:v>
                </c:pt>
                <c:pt idx="1">
                  <c:v>-0.12421996879875197</c:v>
                </c:pt>
                <c:pt idx="2">
                  <c:v>-1.5747665722116388E-2</c:v>
                </c:pt>
                <c:pt idx="3">
                  <c:v>-0.221816522136011</c:v>
                </c:pt>
                <c:pt idx="4">
                  <c:v>4.9337972359137838E-2</c:v>
                </c:pt>
                <c:pt idx="5">
                  <c:v>-0.10752590849436572</c:v>
                </c:pt>
                <c:pt idx="6">
                  <c:v>-5.3292256759242207E-2</c:v>
                </c:pt>
                <c:pt idx="7">
                  <c:v>8.1209800166936796E-2</c:v>
                </c:pt>
                <c:pt idx="8">
                  <c:v>8.5140221597836963E-2</c:v>
                </c:pt>
                <c:pt idx="9">
                  <c:v>-0.18712397010921633</c:v>
                </c:pt>
                <c:pt idx="10">
                  <c:v>-8.7919244545751063E-3</c:v>
                </c:pt>
                <c:pt idx="11">
                  <c:v>-9.9247528648010674E-2</c:v>
                </c:pt>
                <c:pt idx="12">
                  <c:v>-5.3217096615832848E-2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30-4148-96D4-F30F0058D827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0.45864025061383451</c:v>
                </c:pt>
                <c:pt idx="1">
                  <c:v>0.49202657807308969</c:v>
                </c:pt>
                <c:pt idx="2">
                  <c:v>0.70307853066473758</c:v>
                </c:pt>
                <c:pt idx="3">
                  <c:v>0.78114390180203719</c:v>
                </c:pt>
                <c:pt idx="4">
                  <c:v>1.1859271189853029</c:v>
                </c:pt>
                <c:pt idx="5">
                  <c:v>0.70700251017051841</c:v>
                </c:pt>
                <c:pt idx="6">
                  <c:v>0.60889270922872551</c:v>
                </c:pt>
                <c:pt idx="7">
                  <c:v>0.6024596128656674</c:v>
                </c:pt>
                <c:pt idx="8">
                  <c:v>0.78565820465846636</c:v>
                </c:pt>
                <c:pt idx="9">
                  <c:v>0.78012755958375291</c:v>
                </c:pt>
                <c:pt idx="10">
                  <c:v>0.52085935548338735</c:v>
                </c:pt>
                <c:pt idx="11">
                  <c:v>0.56431499829176635</c:v>
                </c:pt>
                <c:pt idx="12">
                  <c:v>0.67350823297247753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30-4148-96D4-F30F0058D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28-4B41-837C-1880E95856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8-4B41-837C-1880E9585692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28-4B41-837C-1880E9585692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9886</c:v>
                </c:pt>
                <c:pt idx="1">
                  <c:v>12864</c:v>
                </c:pt>
                <c:pt idx="2">
                  <c:v>17909</c:v>
                </c:pt>
                <c:pt idx="3">
                  <c:v>13700</c:v>
                </c:pt>
                <c:pt idx="4">
                  <c:v>13928</c:v>
                </c:pt>
                <c:pt idx="5">
                  <c:v>11319</c:v>
                </c:pt>
                <c:pt idx="6">
                  <c:v>12286</c:v>
                </c:pt>
                <c:pt idx="7">
                  <c:v>17921</c:v>
                </c:pt>
                <c:pt idx="8">
                  <c:v>14794</c:v>
                </c:pt>
                <c:pt idx="9">
                  <c:v>17422</c:v>
                </c:pt>
                <c:pt idx="10">
                  <c:v>12627</c:v>
                </c:pt>
                <c:pt idx="11">
                  <c:v>15138</c:v>
                </c:pt>
                <c:pt idx="12">
                  <c:v>169794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28-4B41-837C-1880E9585692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28-4B41-837C-1880E95856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28-4B41-837C-1880E9585692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28-4B41-837C-1880E95856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28-4B41-837C-1880E95856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28-4B41-837C-1880E9585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28-4B41-837C-1880E95856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28-4B41-837C-1880E95856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28-4B41-837C-1880E95856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28-4B41-837C-1880E95856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28-4B41-837C-1880E95856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28-4B41-837C-1880E95856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28-4B41-837C-1880E95856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28-4B41-837C-1880E95856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28-4B41-837C-1880E95856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28-4B41-837C-1880E95856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28-4B41-837C-1880E95856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28-4B41-837C-1880E95856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28-4B41-837C-1880E958569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0.13217365447517104</c:v>
                </c:pt>
                <c:pt idx="1">
                  <c:v>-0.15353654609852962</c:v>
                </c:pt>
                <c:pt idx="2">
                  <c:v>-1.7840277049008257E-2</c:v>
                </c:pt>
                <c:pt idx="3">
                  <c:v>-0.24463373083475293</c:v>
                </c:pt>
                <c:pt idx="4">
                  <c:v>5.937914273088829E-2</c:v>
                </c:pt>
                <c:pt idx="5">
                  <c:v>-0.10687780913557021</c:v>
                </c:pt>
                <c:pt idx="6">
                  <c:v>-5.8852432166839552E-2</c:v>
                </c:pt>
                <c:pt idx="7">
                  <c:v>7.6779789277606314E-2</c:v>
                </c:pt>
                <c:pt idx="8">
                  <c:v>0.10988737477443844</c:v>
                </c:pt>
                <c:pt idx="9">
                  <c:v>-0.22229323788827815</c:v>
                </c:pt>
                <c:pt idx="10">
                  <c:v>-1.1192660550458755E-2</c:v>
                </c:pt>
                <c:pt idx="11">
                  <c:v>-0.11151715868212186</c:v>
                </c:pt>
                <c:pt idx="12">
                  <c:v>-6.1075099315549441E-2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28-4B41-837C-1880E9585692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1.2005490536049703</c:v>
                </c:pt>
                <c:pt idx="1">
                  <c:v>1.322632896480636</c:v>
                </c:pt>
                <c:pt idx="2">
                  <c:v>1.4910833111525155</c:v>
                </c:pt>
                <c:pt idx="3">
                  <c:v>1.5168156662409538</c:v>
                </c:pt>
                <c:pt idx="4">
                  <c:v>2.0486409155937051</c:v>
                </c:pt>
                <c:pt idx="5">
                  <c:v>1.4332906165456358</c:v>
                </c:pt>
                <c:pt idx="6">
                  <c:v>1.1583823713534493</c:v>
                </c:pt>
                <c:pt idx="7">
                  <c:v>1.3537345718284768</c:v>
                </c:pt>
                <c:pt idx="8">
                  <c:v>1.9007968775410635</c:v>
                </c:pt>
                <c:pt idx="9">
                  <c:v>1.7734386871296155</c:v>
                </c:pt>
                <c:pt idx="10">
                  <c:v>1.541581512340827</c:v>
                </c:pt>
                <c:pt idx="11">
                  <c:v>1.5634266886326196</c:v>
                </c:pt>
                <c:pt idx="12">
                  <c:v>1.5096011816838995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28-4B41-837C-1880E9585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252588</c:v>
                </c:pt>
                <c:pt idx="1">
                  <c:v>198873</c:v>
                </c:pt>
                <c:pt idx="2">
                  <c:v>107459</c:v>
                </c:pt>
                <c:pt idx="3">
                  <c:v>77467</c:v>
                </c:pt>
                <c:pt idx="4">
                  <c:v>142901</c:v>
                </c:pt>
                <c:pt idx="5">
                  <c:v>146797</c:v>
                </c:pt>
                <c:pt idx="6">
                  <c:v>150093</c:v>
                </c:pt>
                <c:pt idx="7">
                  <c:v>152504</c:v>
                </c:pt>
                <c:pt idx="8">
                  <c:v>132893</c:v>
                </c:pt>
                <c:pt idx="9">
                  <c:v>136779</c:v>
                </c:pt>
                <c:pt idx="10">
                  <c:v>138008</c:v>
                </c:pt>
                <c:pt idx="11">
                  <c:v>141051</c:v>
                </c:pt>
                <c:pt idx="12">
                  <c:v>151966</c:v>
                </c:pt>
                <c:pt idx="13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7-4F2B-BD97-11DFA5126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0.27009699657570407</c:v>
                </c:pt>
                <c:pt idx="1">
                  <c:v>0.85068723885388842</c:v>
                </c:pt>
                <c:pt idx="2">
                  <c:v>0.38715840293286163</c:v>
                </c:pt>
                <c:pt idx="3">
                  <c:v>-0.45789742549037449</c:v>
                </c:pt>
                <c:pt idx="4">
                  <c:v>-2.6540051908417794E-2</c:v>
                </c:pt>
                <c:pt idx="5">
                  <c:v>-2.1959718307982379E-2</c:v>
                </c:pt>
                <c:pt idx="6">
                  <c:v>-1.5809421392225742E-2</c:v>
                </c:pt>
                <c:pt idx="7">
                  <c:v>0.1475698494277351</c:v>
                </c:pt>
                <c:pt idx="8">
                  <c:v>-2.8410794054642863E-2</c:v>
                </c:pt>
                <c:pt idx="9">
                  <c:v>-8.9052808532839034E-3</c:v>
                </c:pt>
                <c:pt idx="10">
                  <c:v>-2.1573757009875849E-2</c:v>
                </c:pt>
                <c:pt idx="11">
                  <c:v>-7.1825276706631747E-2</c:v>
                </c:pt>
                <c:pt idx="12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7-4F2B-BD97-11DFA5126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220761</c:v>
                </c:pt>
                <c:pt idx="1">
                  <c:v>169794</c:v>
                </c:pt>
                <c:pt idx="2">
                  <c:v>95997</c:v>
                </c:pt>
                <c:pt idx="3">
                  <c:v>63499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C-43E6-B6F1-F891BBA75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0.3001696173009647</c:v>
                </c:pt>
                <c:pt idx="1">
                  <c:v>0.76874277321166296</c:v>
                </c:pt>
                <c:pt idx="2">
                  <c:v>0.51178758720609774</c:v>
                </c:pt>
                <c:pt idx="3">
                  <c:v>-0.23119112768481975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C-43E6-B6F1-F891BBA75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5-43F5-AEE6-732417F74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5-43F5-AEE6-732417F74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52-4724-88E9-52D3730F70A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052-4724-88E9-52D3730F70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52-4724-88E9-52D3730F70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52-4724-88E9-52D3730F70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52-4724-88E9-52D3730F70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52-4724-88E9-52D3730F70A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052-4724-88E9-52D3730F70A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052-4724-88E9-52D3730F70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252588</c:v>
                </c:pt>
                <c:pt idx="1">
                  <c:v>55684</c:v>
                </c:pt>
                <c:pt idx="2">
                  <c:v>196904</c:v>
                </c:pt>
                <c:pt idx="3">
                  <c:v>128108</c:v>
                </c:pt>
                <c:pt idx="4">
                  <c:v>8880</c:v>
                </c:pt>
                <c:pt idx="5">
                  <c:v>13414</c:v>
                </c:pt>
                <c:pt idx="6">
                  <c:v>6514</c:v>
                </c:pt>
                <c:pt idx="7">
                  <c:v>5340</c:v>
                </c:pt>
                <c:pt idx="8">
                  <c:v>1457</c:v>
                </c:pt>
                <c:pt idx="9">
                  <c:v>944</c:v>
                </c:pt>
                <c:pt idx="10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2-4724-88E9-52D3730F70A5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0.27009699657570407</c:v>
                </c:pt>
                <c:pt idx="1">
                  <c:v>0.14505449311124829</c:v>
                </c:pt>
                <c:pt idx="2">
                  <c:v>0.31057020959379145</c:v>
                </c:pt>
                <c:pt idx="3">
                  <c:v>0.41081890665609455</c:v>
                </c:pt>
                <c:pt idx="4">
                  <c:v>0.27880184331797242</c:v>
                </c:pt>
                <c:pt idx="5">
                  <c:v>0.36459816887080376</c:v>
                </c:pt>
                <c:pt idx="6">
                  <c:v>3.5612082670906098E-2</c:v>
                </c:pt>
                <c:pt idx="7">
                  <c:v>0.12421052631578955</c:v>
                </c:pt>
                <c:pt idx="8">
                  <c:v>0.15543219666930996</c:v>
                </c:pt>
                <c:pt idx="9">
                  <c:v>-3.6734693877551017E-2</c:v>
                </c:pt>
                <c:pt idx="10">
                  <c:v>9.7433977674925121E-2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52-4724-88E9-52D3730F70A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052-4724-88E9-52D3730F70A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052-4724-88E9-52D3730F70A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052-4724-88E9-52D3730F70A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052-4724-88E9-52D3730F70A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052-4724-88E9-52D3730F70A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052-4724-88E9-52D3730F70A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052-4724-88E9-52D3730F70A5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0.22045386162446357</c:v>
                </c:pt>
                <c:pt idx="2">
                  <c:v>0.77954613837553643</c:v>
                </c:pt>
                <c:pt idx="3">
                  <c:v>0.50718165550224081</c:v>
                </c:pt>
                <c:pt idx="4">
                  <c:v>3.5156064421112639E-2</c:v>
                </c:pt>
                <c:pt idx="5">
                  <c:v>5.310624416045101E-2</c:v>
                </c:pt>
                <c:pt idx="6">
                  <c:v>2.5789031941343216E-2</c:v>
                </c:pt>
                <c:pt idx="7">
                  <c:v>2.1141146847831249E-2</c:v>
                </c:pt>
                <c:pt idx="8">
                  <c:v>5.768286696121748E-3</c:v>
                </c:pt>
                <c:pt idx="9">
                  <c:v>3.7373113528750375E-3</c:v>
                </c:pt>
                <c:pt idx="10">
                  <c:v>0.12766639745356073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052-4724-88E9-52D3730F7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D-411F-A34E-FB856AE15A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1228</c:v>
                </c:pt>
                <c:pt idx="1">
                  <c:v>1237</c:v>
                </c:pt>
                <c:pt idx="2">
                  <c:v>1737</c:v>
                </c:pt>
                <c:pt idx="3">
                  <c:v>2507</c:v>
                </c:pt>
                <c:pt idx="4">
                  <c:v>2564</c:v>
                </c:pt>
                <c:pt idx="5">
                  <c:v>2881</c:v>
                </c:pt>
                <c:pt idx="6">
                  <c:v>4539</c:v>
                </c:pt>
                <c:pt idx="7">
                  <c:v>4149</c:v>
                </c:pt>
                <c:pt idx="8">
                  <c:v>2906</c:v>
                </c:pt>
                <c:pt idx="9">
                  <c:v>2690</c:v>
                </c:pt>
                <c:pt idx="10">
                  <c:v>2414</c:v>
                </c:pt>
                <c:pt idx="11">
                  <c:v>2157</c:v>
                </c:pt>
                <c:pt idx="12">
                  <c:v>31009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D-411F-A34E-FB856AE15A21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D-411F-A34E-FB856AE15A2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1925</c:v>
                </c:pt>
                <c:pt idx="1">
                  <c:v>2222</c:v>
                </c:pt>
                <c:pt idx="2">
                  <c:v>2841</c:v>
                </c:pt>
                <c:pt idx="3">
                  <c:v>4092</c:v>
                </c:pt>
                <c:pt idx="4">
                  <c:v>4088</c:v>
                </c:pt>
                <c:pt idx="5">
                  <c:v>4013</c:v>
                </c:pt>
                <c:pt idx="6">
                  <c:v>5277</c:v>
                </c:pt>
                <c:pt idx="7">
                  <c:v>7545</c:v>
                </c:pt>
                <c:pt idx="8">
                  <c:v>5843</c:v>
                </c:pt>
                <c:pt idx="9">
                  <c:v>4253</c:v>
                </c:pt>
                <c:pt idx="10">
                  <c:v>3549</c:v>
                </c:pt>
                <c:pt idx="11">
                  <c:v>2982</c:v>
                </c:pt>
                <c:pt idx="12">
                  <c:v>48630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9D-411F-A34E-FB856AE15A2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9D-411F-A34E-FB856AE15A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9D-411F-A34E-FB856AE15A2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9D-411F-A34E-FB856AE15A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9D-411F-A34E-FB856AE15A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9D-411F-A34E-FB856AE1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9D-411F-A34E-FB856AE15A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9D-411F-A34E-FB856AE15A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9D-411F-A34E-FB856AE15A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9D-411F-A34E-FB856AE15A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9D-411F-A34E-FB856AE15A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9D-411F-A34E-FB856AE15A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9D-411F-A34E-FB856AE15A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9D-411F-A34E-FB856AE15A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9D-411F-A34E-FB856AE15A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9D-411F-A34E-FB856AE15A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9D-411F-A34E-FB856AE15A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9D-411F-A34E-FB856AE15A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9D-411F-A34E-FB856AE15A2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-0.11520558572536854</c:v>
                </c:pt>
                <c:pt idx="1">
                  <c:v>-0.18041446566436403</c:v>
                </c:pt>
                <c:pt idx="2">
                  <c:v>-7.9978237214363479E-2</c:v>
                </c:pt>
                <c:pt idx="3">
                  <c:v>-0.40782885753299958</c:v>
                </c:pt>
                <c:pt idx="4">
                  <c:v>0.51609606540623409</c:v>
                </c:pt>
                <c:pt idx="5">
                  <c:v>-9.3075204765450392E-3</c:v>
                </c:pt>
                <c:pt idx="6">
                  <c:v>-0.22452229299363058</c:v>
                </c:pt>
                <c:pt idx="7">
                  <c:v>-5.9040590405901039E-4</c:v>
                </c:pt>
                <c:pt idx="8">
                  <c:v>8.0367618302698451E-2</c:v>
                </c:pt>
                <c:pt idx="9">
                  <c:v>-0.3629592009480278</c:v>
                </c:pt>
                <c:pt idx="10">
                  <c:v>-3.439252336448595E-2</c:v>
                </c:pt>
                <c:pt idx="11">
                  <c:v>-0.20037705359547531</c:v>
                </c:pt>
                <c:pt idx="12">
                  <c:v>-0.10554198692622652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9D-411F-A34E-FB856AE15A21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0.85749185667752448</c:v>
                </c:pt>
                <c:pt idx="1">
                  <c:v>0.63055780113177051</c:v>
                </c:pt>
                <c:pt idx="2">
                  <c:v>0.94703511801957396</c:v>
                </c:pt>
                <c:pt idx="3">
                  <c:v>0.5568408456322298</c:v>
                </c:pt>
                <c:pt idx="4">
                  <c:v>1.3143525741029642</c:v>
                </c:pt>
                <c:pt idx="5">
                  <c:v>0.84727525164873319</c:v>
                </c:pt>
                <c:pt idx="6">
                  <c:v>0.18021590658735409</c:v>
                </c:pt>
                <c:pt idx="7">
                  <c:v>0.63195950831525671</c:v>
                </c:pt>
                <c:pt idx="8">
                  <c:v>0.90123881624225732</c:v>
                </c:pt>
                <c:pt idx="9">
                  <c:v>0.39888475836431225</c:v>
                </c:pt>
                <c:pt idx="10">
                  <c:v>7.0008285004142579E-2</c:v>
                </c:pt>
                <c:pt idx="11">
                  <c:v>0.37644877144181743</c:v>
                </c:pt>
                <c:pt idx="12">
                  <c:v>0.60621110000322487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9D-411F-A34E-FB856AE1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2-411D-A3A1-2DF95904057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E2-411D-A3A1-2DF9590405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E2-411D-A3A1-2DF9590405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E2-411D-A3A1-2DF9590405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E2-411D-A3A1-2DF9590405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E2-411D-A3A1-2DF9590405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E2-411D-A3A1-2DF95904057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E2-411D-A3A1-2DF9590405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20336</c:v>
                </c:pt>
                <c:pt idx="1">
                  <c:v>3242</c:v>
                </c:pt>
                <c:pt idx="2">
                  <c:v>17094</c:v>
                </c:pt>
                <c:pt idx="3">
                  <c:v>10129</c:v>
                </c:pt>
                <c:pt idx="4">
                  <c:v>928</c:v>
                </c:pt>
                <c:pt idx="5">
                  <c:v>1168</c:v>
                </c:pt>
                <c:pt idx="6">
                  <c:v>565</c:v>
                </c:pt>
                <c:pt idx="7">
                  <c:v>436</c:v>
                </c:pt>
                <c:pt idx="8">
                  <c:v>155</c:v>
                </c:pt>
                <c:pt idx="9">
                  <c:v>220</c:v>
                </c:pt>
                <c:pt idx="10">
                  <c:v>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E2-411D-A3A1-2DF959040579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-0.11590296495956875</c:v>
                </c:pt>
                <c:pt idx="1">
                  <c:v>-0.16893104332222508</c:v>
                </c:pt>
                <c:pt idx="2">
                  <c:v>-0.10507303282550651</c:v>
                </c:pt>
                <c:pt idx="3">
                  <c:v>-0.11335784313725494</c:v>
                </c:pt>
                <c:pt idx="4">
                  <c:v>-0.25641025641025639</c:v>
                </c:pt>
                <c:pt idx="5">
                  <c:v>0.26956521739130435</c:v>
                </c:pt>
                <c:pt idx="6">
                  <c:v>-0.26527958387516259</c:v>
                </c:pt>
                <c:pt idx="7">
                  <c:v>-0.21157323688969254</c:v>
                </c:pt>
                <c:pt idx="8">
                  <c:v>-0.3775100401606426</c:v>
                </c:pt>
                <c:pt idx="9">
                  <c:v>-0.12</c:v>
                </c:pt>
                <c:pt idx="10">
                  <c:v>-5.2874186550976088E-2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E2-411D-A3A1-2DF95904057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E2-411D-A3A1-2DF95904057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E2-411D-A3A1-2DF95904057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E2-411D-A3A1-2DF95904057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E2-411D-A3A1-2DF95904057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4E2-411D-A3A1-2DF95904057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4E2-411D-A3A1-2DF95904057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4E2-411D-A3A1-2DF959040579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0.15942171518489379</c:v>
                </c:pt>
                <c:pt idx="2">
                  <c:v>0.84057828481510621</c:v>
                </c:pt>
                <c:pt idx="3">
                  <c:v>0.49808221872541308</c:v>
                </c:pt>
                <c:pt idx="4">
                  <c:v>4.5633359559402044E-2</c:v>
                </c:pt>
                <c:pt idx="5">
                  <c:v>5.7435090479937057E-2</c:v>
                </c:pt>
                <c:pt idx="6">
                  <c:v>2.778324154209284E-2</c:v>
                </c:pt>
                <c:pt idx="7">
                  <c:v>2.143981117230527E-2</c:v>
                </c:pt>
                <c:pt idx="8">
                  <c:v>7.621951219512195E-3</c:v>
                </c:pt>
                <c:pt idx="9">
                  <c:v>1.0818253343823761E-2</c:v>
                </c:pt>
                <c:pt idx="10">
                  <c:v>0.17176435877261997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4E2-411D-A3A1-2DF95904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F6-4709-8677-2822D23FD93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F6-4709-8677-2822D23FD93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F6-4709-8677-2822D23FD93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F6-4709-8677-2822D23FD93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F6-4709-8677-2822D23FD93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F6-4709-8677-2822D23FD93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F6-4709-8677-2822D23FD93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9F6-4709-8677-2822D23FD9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F6-4709-8677-2822D23FD93F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F6-4709-8677-2822D23FD93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9F6-4709-8677-2822D23FD93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9F6-4709-8677-2822D23FD93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9F6-4709-8677-2822D23FD93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9F6-4709-8677-2822D23FD93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9F6-4709-8677-2822D23FD93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9F6-4709-8677-2822D23FD93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9F6-4709-8677-2822D23FD93F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9F6-4709-8677-2822D23FD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1A-454D-BFEF-FBBF8024D4B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1A-454D-BFEF-FBBF8024D4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91A-454D-BFEF-FBBF8024D4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91A-454D-BFEF-FBBF8024D4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1A-454D-BFEF-FBBF8024D4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1A-454D-BFEF-FBBF8024D4B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1A-454D-BFEF-FBBF8024D4B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91A-454D-BFEF-FBBF8024D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207278</c:v>
                </c:pt>
                <c:pt idx="1">
                  <c:v>43479</c:v>
                </c:pt>
                <c:pt idx="2">
                  <c:v>163799</c:v>
                </c:pt>
                <c:pt idx="3">
                  <c:v>102157</c:v>
                </c:pt>
                <c:pt idx="4">
                  <c:v>7215</c:v>
                </c:pt>
                <c:pt idx="5">
                  <c:v>12800</c:v>
                </c:pt>
                <c:pt idx="6">
                  <c:v>5918</c:v>
                </c:pt>
                <c:pt idx="7">
                  <c:v>4686</c:v>
                </c:pt>
                <c:pt idx="8">
                  <c:v>1069</c:v>
                </c:pt>
                <c:pt idx="9">
                  <c:v>1368</c:v>
                </c:pt>
                <c:pt idx="10">
                  <c:v>28586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1A-454D-BFEF-FBBF8024D4BE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-6.1075099315549441E-2</c:v>
                </c:pt>
                <c:pt idx="1">
                  <c:v>-0.10431988134231507</c:v>
                </c:pt>
                <c:pt idx="2">
                  <c:v>-4.8885714617519671E-2</c:v>
                </c:pt>
                <c:pt idx="3">
                  <c:v>-9.7792104565927795E-2</c:v>
                </c:pt>
                <c:pt idx="4">
                  <c:v>-4.9907821964708998E-2</c:v>
                </c:pt>
                <c:pt idx="5">
                  <c:v>6.1712010617120061E-2</c:v>
                </c:pt>
                <c:pt idx="6">
                  <c:v>-1.8899204244031798E-2</c:v>
                </c:pt>
                <c:pt idx="7">
                  <c:v>-4.6786004882017895E-2</c:v>
                </c:pt>
                <c:pt idx="8">
                  <c:v>-0.1776923076923077</c:v>
                </c:pt>
                <c:pt idx="9">
                  <c:v>0.77662337662337655</c:v>
                </c:pt>
                <c:pt idx="10">
                  <c:v>8.6094224924012197E-2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1A-454D-BFEF-FBBF8024D4B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1A-454D-BFEF-FBBF8024D4B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91A-454D-BFEF-FBBF8024D4B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1A-454D-BFEF-FBBF8024D4B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91A-454D-BFEF-FBBF8024D4B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91A-454D-BFEF-FBBF8024D4B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91A-454D-BFEF-FBBF8024D4B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91A-454D-BFEF-FBBF8024D4BE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0.20976176921815146</c:v>
                </c:pt>
                <c:pt idx="2">
                  <c:v>0.79023823078184852</c:v>
                </c:pt>
                <c:pt idx="3">
                  <c:v>0.49285018188133811</c:v>
                </c:pt>
                <c:pt idx="4">
                  <c:v>3.4808325051380269E-2</c:v>
                </c:pt>
                <c:pt idx="5">
                  <c:v>6.1752815059967769E-2</c:v>
                </c:pt>
                <c:pt idx="6">
                  <c:v>2.8551028087881975E-2</c:v>
                </c:pt>
                <c:pt idx="7">
                  <c:v>2.2607319638360077E-2</c:v>
                </c:pt>
                <c:pt idx="8">
                  <c:v>5.1573249452426207E-3</c:v>
                </c:pt>
                <c:pt idx="9">
                  <c:v>6.5998321095340554E-3</c:v>
                </c:pt>
                <c:pt idx="10">
                  <c:v>0.13791140400814364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1A-454D-BFEF-FBBF8024D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2E-467D-9F48-F707440E4BC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2E-467D-9F48-F707440E4B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2E-467D-9F48-F707440E4B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2E-467D-9F48-F707440E4B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2E-467D-9F48-F707440E4B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62E-467D-9F48-F707440E4B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62E-467D-9F48-F707440E4BC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62E-467D-9F48-F707440E4B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31868</c:v>
                </c:pt>
                <c:pt idx="1">
                  <c:v>6328</c:v>
                </c:pt>
                <c:pt idx="2">
                  <c:v>25540</c:v>
                </c:pt>
                <c:pt idx="3">
                  <c:v>14577</c:v>
                </c:pt>
                <c:pt idx="4">
                  <c:v>1301</c:v>
                </c:pt>
                <c:pt idx="5">
                  <c:v>1445</c:v>
                </c:pt>
                <c:pt idx="6">
                  <c:v>564</c:v>
                </c:pt>
                <c:pt idx="7">
                  <c:v>460</c:v>
                </c:pt>
                <c:pt idx="8">
                  <c:v>108</c:v>
                </c:pt>
                <c:pt idx="9">
                  <c:v>140</c:v>
                </c:pt>
                <c:pt idx="10">
                  <c:v>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2E-467D-9F48-F707440E4BC8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1.2882144091495018E-3</c:v>
                </c:pt>
                <c:pt idx="1">
                  <c:v>-0.11384960089623297</c:v>
                </c:pt>
                <c:pt idx="2">
                  <c:v>3.4594507008020692E-2</c:v>
                </c:pt>
                <c:pt idx="3">
                  <c:v>-2.0231213872832332E-2</c:v>
                </c:pt>
                <c:pt idx="4">
                  <c:v>1.1664074650077794E-2</c:v>
                </c:pt>
                <c:pt idx="5">
                  <c:v>6.4064801178203234E-2</c:v>
                </c:pt>
                <c:pt idx="6">
                  <c:v>0.17012448132780089</c:v>
                </c:pt>
                <c:pt idx="7">
                  <c:v>8.4905660377358583E-2</c:v>
                </c:pt>
                <c:pt idx="8">
                  <c:v>-0.31210191082802552</c:v>
                </c:pt>
                <c:pt idx="9">
                  <c:v>-0.1954022988505747</c:v>
                </c:pt>
                <c:pt idx="10">
                  <c:v>0.17175636915809012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2E-467D-9F48-F707440E4BC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62E-467D-9F48-F707440E4B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62E-467D-9F48-F707440E4B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62E-467D-9F48-F707440E4BC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62E-467D-9F48-F707440E4BC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62E-467D-9F48-F707440E4BC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62E-467D-9F48-F707440E4BC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62E-467D-9F48-F707440E4BC8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0.19856909752730012</c:v>
                </c:pt>
                <c:pt idx="2">
                  <c:v>0.80143090247269988</c:v>
                </c:pt>
                <c:pt idx="3">
                  <c:v>0.45741809966110203</c:v>
                </c:pt>
                <c:pt idx="4">
                  <c:v>4.0824651688213885E-2</c:v>
                </c:pt>
                <c:pt idx="5">
                  <c:v>4.5343291075687207E-2</c:v>
                </c:pt>
                <c:pt idx="6">
                  <c:v>1.7698004267603866E-2</c:v>
                </c:pt>
                <c:pt idx="7">
                  <c:v>1.4434542487762018E-2</c:v>
                </c:pt>
                <c:pt idx="8">
                  <c:v>3.3889795406049955E-3</c:v>
                </c:pt>
                <c:pt idx="9">
                  <c:v>4.3931216267101792E-3</c:v>
                </c:pt>
                <c:pt idx="10">
                  <c:v>0.21793021212501568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2E-467D-9F48-F707440E4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5-40BA-817F-906AC8F5B37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35-40BA-817F-906AC8F5B3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35-40BA-817F-906AC8F5B3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35-40BA-817F-906AC8F5B3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35-40BA-817F-906AC8F5B3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35-40BA-817F-906AC8F5B3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35-40BA-817F-906AC8F5B37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35-40BA-817F-906AC8F5B3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20336</c:v>
                </c:pt>
                <c:pt idx="1">
                  <c:v>3242</c:v>
                </c:pt>
                <c:pt idx="2">
                  <c:v>17094</c:v>
                </c:pt>
                <c:pt idx="3">
                  <c:v>10129</c:v>
                </c:pt>
                <c:pt idx="4">
                  <c:v>928</c:v>
                </c:pt>
                <c:pt idx="5">
                  <c:v>1168</c:v>
                </c:pt>
                <c:pt idx="6">
                  <c:v>565</c:v>
                </c:pt>
                <c:pt idx="7">
                  <c:v>436</c:v>
                </c:pt>
                <c:pt idx="8">
                  <c:v>155</c:v>
                </c:pt>
                <c:pt idx="9">
                  <c:v>220</c:v>
                </c:pt>
                <c:pt idx="10">
                  <c:v>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35-40BA-817F-906AC8F5B377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-0.11590296495956875</c:v>
                </c:pt>
                <c:pt idx="1">
                  <c:v>-0.16893104332222508</c:v>
                </c:pt>
                <c:pt idx="2">
                  <c:v>-0.10507303282550651</c:v>
                </c:pt>
                <c:pt idx="3">
                  <c:v>-0.11335784313725494</c:v>
                </c:pt>
                <c:pt idx="4">
                  <c:v>-0.25641025641025639</c:v>
                </c:pt>
                <c:pt idx="5">
                  <c:v>0.26956521739130435</c:v>
                </c:pt>
                <c:pt idx="6">
                  <c:v>-0.26527958387516259</c:v>
                </c:pt>
                <c:pt idx="7">
                  <c:v>-0.21157323688969254</c:v>
                </c:pt>
                <c:pt idx="8">
                  <c:v>-0.3775100401606426</c:v>
                </c:pt>
                <c:pt idx="9">
                  <c:v>-0.12</c:v>
                </c:pt>
                <c:pt idx="10">
                  <c:v>-5.2874186550976088E-2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35-40BA-817F-906AC8F5B37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35-40BA-817F-906AC8F5B37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035-40BA-817F-906AC8F5B37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035-40BA-817F-906AC8F5B37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035-40BA-817F-906AC8F5B37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35-40BA-817F-906AC8F5B37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035-40BA-817F-906AC8F5B37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035-40BA-817F-906AC8F5B377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0.15942171518489379</c:v>
                </c:pt>
                <c:pt idx="2">
                  <c:v>0.84057828481510621</c:v>
                </c:pt>
                <c:pt idx="3">
                  <c:v>0.49808221872541308</c:v>
                </c:pt>
                <c:pt idx="4">
                  <c:v>4.5633359559402044E-2</c:v>
                </c:pt>
                <c:pt idx="5">
                  <c:v>5.7435090479937057E-2</c:v>
                </c:pt>
                <c:pt idx="6">
                  <c:v>2.778324154209284E-2</c:v>
                </c:pt>
                <c:pt idx="7">
                  <c:v>2.143981117230527E-2</c:v>
                </c:pt>
                <c:pt idx="8">
                  <c:v>7.621951219512195E-3</c:v>
                </c:pt>
                <c:pt idx="9">
                  <c:v>1.0818253343823761E-2</c:v>
                </c:pt>
                <c:pt idx="10">
                  <c:v>0.17176435877261997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35-40BA-817F-906AC8F5B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37-4FC9-B426-D19C945533C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37-4FC9-B426-D19C945533C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37-4FC9-B426-D19C945533C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37-4FC9-B426-D19C945533C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37-4FC9-B426-D19C945533C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37-4FC9-B426-D19C945533C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37-4FC9-B426-D19C945533C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C37-4FC9-B426-D19C945533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277450</c:v>
                </c:pt>
                <c:pt idx="1">
                  <c:v>55180</c:v>
                </c:pt>
                <c:pt idx="2">
                  <c:v>17542</c:v>
                </c:pt>
                <c:pt idx="3">
                  <c:v>37638</c:v>
                </c:pt>
                <c:pt idx="4">
                  <c:v>222270</c:v>
                </c:pt>
                <c:pt idx="5">
                  <c:v>137506</c:v>
                </c:pt>
                <c:pt idx="6">
                  <c:v>9929</c:v>
                </c:pt>
                <c:pt idx="7">
                  <c:v>16207</c:v>
                </c:pt>
                <c:pt idx="8">
                  <c:v>7534</c:v>
                </c:pt>
                <c:pt idx="9">
                  <c:v>6048</c:v>
                </c:pt>
                <c:pt idx="10">
                  <c:v>1513</c:v>
                </c:pt>
                <c:pt idx="11">
                  <c:v>1829</c:v>
                </c:pt>
                <c:pt idx="12">
                  <c:v>41704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37-4FC9-B426-D19C945533C2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-3.7263740114994004E-2</c:v>
                </c:pt>
                <c:pt idx="1">
                  <c:v>-8.903306753834217E-2</c:v>
                </c:pt>
                <c:pt idx="2">
                  <c:v>-0.14454306056763877</c:v>
                </c:pt>
                <c:pt idx="3">
                  <c:v>-6.0623455711682928E-2</c:v>
                </c:pt>
                <c:pt idx="4">
                  <c:v>-2.348692534795449E-2</c:v>
                </c:pt>
                <c:pt idx="5">
                  <c:v>-6.7876002413248426E-2</c:v>
                </c:pt>
                <c:pt idx="6">
                  <c:v>-4.3725320234999532E-2</c:v>
                </c:pt>
                <c:pt idx="7">
                  <c:v>7.7664738346964635E-2</c:v>
                </c:pt>
                <c:pt idx="8">
                  <c:v>-3.3730922149544651E-2</c:v>
                </c:pt>
                <c:pt idx="9">
                  <c:v>-5.084745762711862E-2</c:v>
                </c:pt>
                <c:pt idx="10">
                  <c:v>-0.10526315789473684</c:v>
                </c:pt>
                <c:pt idx="11">
                  <c:v>0.57944732297063894</c:v>
                </c:pt>
                <c:pt idx="12">
                  <c:v>0.10747005868762782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37-4FC9-B426-D19C945533C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37-4FC9-B426-D19C945533C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37-4FC9-B426-D19C945533C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37-4FC9-B426-D19C945533C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37-4FC9-B426-D19C945533C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37-4FC9-B426-D19C945533C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37-4FC9-B426-D19C945533C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37-4FC9-B426-D19C945533C2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0.19888268156424582</c:v>
                </c:pt>
                <c:pt idx="2">
                  <c:v>6.3225806451612909E-2</c:v>
                </c:pt>
                <c:pt idx="3">
                  <c:v>0.13565687511263291</c:v>
                </c:pt>
                <c:pt idx="4">
                  <c:v>0.80111731843575418</c:v>
                </c:pt>
                <c:pt idx="5">
                  <c:v>0.49560641557037305</c:v>
                </c:pt>
                <c:pt idx="6">
                  <c:v>3.5786628221301138E-2</c:v>
                </c:pt>
                <c:pt idx="7">
                  <c:v>5.8414128671832766E-2</c:v>
                </c:pt>
                <c:pt idx="8">
                  <c:v>2.7154442241845378E-2</c:v>
                </c:pt>
                <c:pt idx="9">
                  <c:v>2.1798522256262391E-2</c:v>
                </c:pt>
                <c:pt idx="10">
                  <c:v>5.4532348170841594E-3</c:v>
                </c:pt>
                <c:pt idx="11">
                  <c:v>6.5921787709497205E-3</c:v>
                </c:pt>
                <c:pt idx="12">
                  <c:v>0.15031176788610562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C37-4FC9-B426-D19C94553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47-45F1-A303-0FBFD0C6B9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7-45F1-A303-0FBFD0C6B9DF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47-45F1-A303-0FBFD0C6B9D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7-45F1-A303-0FBFD0C6B9D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7-45F1-A303-0FBFD0C6B9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47-45F1-A303-0FBFD0C6B9D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47-45F1-A303-0FBFD0C6B9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47-45F1-A303-0FBFD0C6B9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47-45F1-A303-0FBFD0C6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47-45F1-A303-0FBFD0C6B9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47-45F1-A303-0FBFD0C6B9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47-45F1-A303-0FBFD0C6B9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47-45F1-A303-0FBFD0C6B9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47-45F1-A303-0FBFD0C6B9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47-45F1-A303-0FBFD0C6B9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47-45F1-A303-0FBFD0C6B9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47-45F1-A303-0FBFD0C6B9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47-45F1-A303-0FBFD0C6B9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47-45F1-A303-0FBFD0C6B9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47-45F1-A303-0FBFD0C6B9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47-45F1-A303-0FBFD0C6B9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47-45F1-A303-0FBFD0C6B9D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-8.0327698683296811E-3</c:v>
                </c:pt>
                <c:pt idx="9">
                  <c:v>-0.13883405621392708</c:v>
                </c:pt>
                <c:pt idx="10">
                  <c:v>-6.1339244449769792E-2</c:v>
                </c:pt>
                <c:pt idx="11">
                  <c:v>-0.18262097313193426</c:v>
                </c:pt>
                <c:pt idx="12">
                  <c:v>4.2330952591544957E-3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47-45F1-A303-0FBFD0C6B9DF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0.39679559253429275</c:v>
                </c:pt>
                <c:pt idx="9">
                  <c:v>0.48793872589515419</c:v>
                </c:pt>
                <c:pt idx="10">
                  <c:v>0.2707543999907307</c:v>
                </c:pt>
                <c:pt idx="11">
                  <c:v>9.6212885154061567E-2</c:v>
                </c:pt>
                <c:pt idx="12">
                  <c:v>0.37646652112349233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47-45F1-A303-0FBFD0C6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F8-42BF-AB1D-9A41D5E318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8088</c:v>
                </c:pt>
                <c:pt idx="1">
                  <c:v>5270</c:v>
                </c:pt>
                <c:pt idx="2">
                  <c:v>10427</c:v>
                </c:pt>
                <c:pt idx="3">
                  <c:v>8500</c:v>
                </c:pt>
                <c:pt idx="4">
                  <c:v>8770</c:v>
                </c:pt>
                <c:pt idx="5">
                  <c:v>13553</c:v>
                </c:pt>
                <c:pt idx="6">
                  <c:v>19946</c:v>
                </c:pt>
                <c:pt idx="7">
                  <c:v>23503</c:v>
                </c:pt>
                <c:pt idx="8">
                  <c:v>18213</c:v>
                </c:pt>
                <c:pt idx="9">
                  <c:v>15718</c:v>
                </c:pt>
                <c:pt idx="10">
                  <c:v>15599</c:v>
                </c:pt>
                <c:pt idx="11">
                  <c:v>15050</c:v>
                </c:pt>
                <c:pt idx="12">
                  <c:v>162637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8-42BF-AB1D-9A41D5E31883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F8-42BF-AB1D-9A41D5E3188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11560</c:v>
                </c:pt>
                <c:pt idx="1">
                  <c:v>8808</c:v>
                </c:pt>
                <c:pt idx="2">
                  <c:v>9074</c:v>
                </c:pt>
                <c:pt idx="3">
                  <c:v>14486</c:v>
                </c:pt>
                <c:pt idx="4">
                  <c:v>14287</c:v>
                </c:pt>
                <c:pt idx="5">
                  <c:v>14239</c:v>
                </c:pt>
                <c:pt idx="6">
                  <c:v>19252</c:v>
                </c:pt>
                <c:pt idx="7">
                  <c:v>31594</c:v>
                </c:pt>
                <c:pt idx="8">
                  <c:v>22910</c:v>
                </c:pt>
                <c:pt idx="9">
                  <c:v>24745</c:v>
                </c:pt>
                <c:pt idx="10">
                  <c:v>28104</c:v>
                </c:pt>
                <c:pt idx="11">
                  <c:v>21520</c:v>
                </c:pt>
                <c:pt idx="12">
                  <c:v>220579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F8-42BF-AB1D-9A41D5E3188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F8-42BF-AB1D-9A41D5E318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8-42BF-AB1D-9A41D5E3188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F8-42BF-AB1D-9A41D5E318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F8-42BF-AB1D-9A41D5E318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F8-42BF-AB1D-9A41D5E31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F8-42BF-AB1D-9A41D5E318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F8-42BF-AB1D-9A41D5E318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F8-42BF-AB1D-9A41D5E318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F8-42BF-AB1D-9A41D5E318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F8-42BF-AB1D-9A41D5E318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F8-42BF-AB1D-9A41D5E318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F8-42BF-AB1D-9A41D5E318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F8-42BF-AB1D-9A41D5E318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F8-42BF-AB1D-9A41D5E318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F8-42BF-AB1D-9A41D5E318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F8-42BF-AB1D-9A41D5E318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F8-42BF-AB1D-9A41D5E318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F8-42BF-AB1D-9A41D5E3188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-1.223286661753864E-2</c:v>
                </c:pt>
                <c:pt idx="1">
                  <c:v>-0.17121839080459766</c:v>
                </c:pt>
                <c:pt idx="2">
                  <c:v>-0.11563183354317141</c:v>
                </c:pt>
                <c:pt idx="3">
                  <c:v>-0.29144360347055565</c:v>
                </c:pt>
                <c:pt idx="4">
                  <c:v>0.57412540265188405</c:v>
                </c:pt>
                <c:pt idx="5">
                  <c:v>9.2238838554743019E-2</c:v>
                </c:pt>
                <c:pt idx="6">
                  <c:v>-6.0177380341567055E-2</c:v>
                </c:pt>
                <c:pt idx="7">
                  <c:v>0.13781943979466571</c:v>
                </c:pt>
                <c:pt idx="8">
                  <c:v>-9.3523983706043756E-2</c:v>
                </c:pt>
                <c:pt idx="9">
                  <c:v>-0.32079583135954526</c:v>
                </c:pt>
                <c:pt idx="10">
                  <c:v>-0.14520762601201354</c:v>
                </c:pt>
                <c:pt idx="11">
                  <c:v>-0.12443982594011815</c:v>
                </c:pt>
                <c:pt idx="12">
                  <c:v>-5.1470588235294157E-2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F8-42BF-AB1D-9A41D5E31883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0.65727002967359049</c:v>
                </c:pt>
                <c:pt idx="1">
                  <c:v>0.71024667931688801</c:v>
                </c:pt>
                <c:pt idx="2">
                  <c:v>0.2799462932770691</c:v>
                </c:pt>
                <c:pt idx="3">
                  <c:v>0.80623529411764716</c:v>
                </c:pt>
                <c:pt idx="4">
                  <c:v>1.3960091220068414</c:v>
                </c:pt>
                <c:pt idx="5">
                  <c:v>0.47657345237216853</c:v>
                </c:pt>
                <c:pt idx="6">
                  <c:v>0.28567131254386835</c:v>
                </c:pt>
                <c:pt idx="7">
                  <c:v>0.30145087861124109</c:v>
                </c:pt>
                <c:pt idx="8">
                  <c:v>0.19738648218305599</c:v>
                </c:pt>
                <c:pt idx="9">
                  <c:v>-8.7797429698434959E-2</c:v>
                </c:pt>
                <c:pt idx="10">
                  <c:v>-0.3705365728572344</c:v>
                </c:pt>
                <c:pt idx="11">
                  <c:v>-0.10425249169435213</c:v>
                </c:pt>
                <c:pt idx="12">
                  <c:v>0.27780886268192351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F8-42BF-AB1D-9A41D5E31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F1-4EC0-A477-0AEE5FF4A5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5883</c:v>
                </c:pt>
                <c:pt idx="1">
                  <c:v>4461</c:v>
                </c:pt>
                <c:pt idx="2">
                  <c:v>8884</c:v>
                </c:pt>
                <c:pt idx="3">
                  <c:v>5876</c:v>
                </c:pt>
                <c:pt idx="4">
                  <c:v>6134</c:v>
                </c:pt>
                <c:pt idx="5">
                  <c:v>10539</c:v>
                </c:pt>
                <c:pt idx="6">
                  <c:v>13468</c:v>
                </c:pt>
                <c:pt idx="7">
                  <c:v>14975</c:v>
                </c:pt>
                <c:pt idx="8">
                  <c:v>11835</c:v>
                </c:pt>
                <c:pt idx="9">
                  <c:v>12204</c:v>
                </c:pt>
                <c:pt idx="10">
                  <c:v>13337</c:v>
                </c:pt>
                <c:pt idx="11">
                  <c:v>12622</c:v>
                </c:pt>
                <c:pt idx="12">
                  <c:v>120218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1-4EC0-A477-0AEE5FF4A5DD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F1-4EC0-A477-0AEE5FF4A5D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6030</c:v>
                </c:pt>
                <c:pt idx="1">
                  <c:v>4164</c:v>
                </c:pt>
                <c:pt idx="2">
                  <c:v>5754</c:v>
                </c:pt>
                <c:pt idx="3">
                  <c:v>8238</c:v>
                </c:pt>
                <c:pt idx="4">
                  <c:v>8230</c:v>
                </c:pt>
                <c:pt idx="5">
                  <c:v>11640</c:v>
                </c:pt>
                <c:pt idx="6">
                  <c:v>16093</c:v>
                </c:pt>
                <c:pt idx="7">
                  <c:v>20033</c:v>
                </c:pt>
                <c:pt idx="8">
                  <c:v>17725</c:v>
                </c:pt>
                <c:pt idx="9">
                  <c:v>13863</c:v>
                </c:pt>
                <c:pt idx="10">
                  <c:v>17150</c:v>
                </c:pt>
                <c:pt idx="11">
                  <c:v>16155</c:v>
                </c:pt>
                <c:pt idx="12">
                  <c:v>145075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F1-4EC0-A477-0AEE5FF4A5D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F1-4EC0-A477-0AEE5FF4A5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F1-4EC0-A477-0AEE5FF4A5D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F1-4EC0-A477-0AEE5FF4A5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F1-4EC0-A477-0AEE5FF4A5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F1-4EC0-A477-0AEE5FF4A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F1-4EC0-A477-0AEE5FF4A5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1-4EC0-A477-0AEE5FF4A5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1-4EC0-A477-0AEE5FF4A5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1-4EC0-A477-0AEE5FF4A5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1-4EC0-A477-0AEE5FF4A5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1-4EC0-A477-0AEE5FF4A5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F1-4EC0-A477-0AEE5FF4A5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1-4EC0-A477-0AEE5FF4A5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1-4EC0-A477-0AEE5FF4A5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1-4EC0-A477-0AEE5FF4A5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F1-4EC0-A477-0AEE5FF4A5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F1-4EC0-A477-0AEE5FF4A5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F1-4EC0-A477-0AEE5FF4A5D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6.251196630289102E-2</c:v>
                </c:pt>
                <c:pt idx="1">
                  <c:v>-0.14968587817536194</c:v>
                </c:pt>
                <c:pt idx="2">
                  <c:v>-0.12498960498960499</c:v>
                </c:pt>
                <c:pt idx="3">
                  <c:v>8.5940982437371805E-2</c:v>
                </c:pt>
                <c:pt idx="4">
                  <c:v>0.58776272769733762</c:v>
                </c:pt>
                <c:pt idx="5">
                  <c:v>0.10583314661289123</c:v>
                </c:pt>
                <c:pt idx="6">
                  <c:v>-0.1315370798049782</c:v>
                </c:pt>
                <c:pt idx="7">
                  <c:v>-7.5949999999999962E-2</c:v>
                </c:pt>
                <c:pt idx="8">
                  <c:v>-0.15466819879345017</c:v>
                </c:pt>
                <c:pt idx="9">
                  <c:v>-0.42689440629218756</c:v>
                </c:pt>
                <c:pt idx="10">
                  <c:v>-0.25201612903225812</c:v>
                </c:pt>
                <c:pt idx="11">
                  <c:v>-0.24519739827560127</c:v>
                </c:pt>
                <c:pt idx="12">
                  <c:v>-8.0017565887541164E-2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F1-4EC0-A477-0AEE5FF4A5DD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0.88662247152813189</c:v>
                </c:pt>
                <c:pt idx="1">
                  <c:v>0.39565119928267212</c:v>
                </c:pt>
                <c:pt idx="2">
                  <c:v>0.18437640702386315</c:v>
                </c:pt>
                <c:pt idx="3">
                  <c:v>1.0730088495575223</c:v>
                </c:pt>
                <c:pt idx="4">
                  <c:v>1.7709488099119661</c:v>
                </c:pt>
                <c:pt idx="5">
                  <c:v>0.40487712306670454</c:v>
                </c:pt>
                <c:pt idx="6">
                  <c:v>0.25645975645975638</c:v>
                </c:pt>
                <c:pt idx="7">
                  <c:v>0.23412353923205331</c:v>
                </c:pt>
                <c:pt idx="8">
                  <c:v>0.24317701732150399</c:v>
                </c:pt>
                <c:pt idx="9">
                  <c:v>-0.19993444772205837</c:v>
                </c:pt>
                <c:pt idx="10">
                  <c:v>-0.47147034565494494</c:v>
                </c:pt>
                <c:pt idx="11">
                  <c:v>-0.20931706544129303</c:v>
                </c:pt>
                <c:pt idx="12">
                  <c:v>0.23725232494302029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F1-4EC0-A477-0AEE5FF4A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E1-4B2B-87BC-EAA7B5AA19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2205</c:v>
                </c:pt>
                <c:pt idx="1">
                  <c:v>809</c:v>
                </c:pt>
                <c:pt idx="2">
                  <c:v>1543</c:v>
                </c:pt>
                <c:pt idx="3">
                  <c:v>2624</c:v>
                </c:pt>
                <c:pt idx="4">
                  <c:v>2636</c:v>
                </c:pt>
                <c:pt idx="5">
                  <c:v>3014</c:v>
                </c:pt>
                <c:pt idx="6">
                  <c:v>6478</c:v>
                </c:pt>
                <c:pt idx="7">
                  <c:v>8528</c:v>
                </c:pt>
                <c:pt idx="8">
                  <c:v>6378</c:v>
                </c:pt>
                <c:pt idx="9">
                  <c:v>3514</c:v>
                </c:pt>
                <c:pt idx="10">
                  <c:v>2262</c:v>
                </c:pt>
                <c:pt idx="11">
                  <c:v>2428</c:v>
                </c:pt>
                <c:pt idx="12">
                  <c:v>42419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1-4B2B-87BC-EAA7B5AA190B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E1-4B2B-87BC-EAA7B5AA190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5530</c:v>
                </c:pt>
                <c:pt idx="1">
                  <c:v>4644</c:v>
                </c:pt>
                <c:pt idx="2">
                  <c:v>3320</c:v>
                </c:pt>
                <c:pt idx="3">
                  <c:v>6248</c:v>
                </c:pt>
                <c:pt idx="4">
                  <c:v>6057</c:v>
                </c:pt>
                <c:pt idx="5">
                  <c:v>2599</c:v>
                </c:pt>
                <c:pt idx="6">
                  <c:v>3159</c:v>
                </c:pt>
                <c:pt idx="7">
                  <c:v>11561</c:v>
                </c:pt>
                <c:pt idx="8">
                  <c:v>5185</c:v>
                </c:pt>
                <c:pt idx="9">
                  <c:v>10882</c:v>
                </c:pt>
                <c:pt idx="10">
                  <c:v>10954</c:v>
                </c:pt>
                <c:pt idx="11">
                  <c:v>5365</c:v>
                </c:pt>
                <c:pt idx="12">
                  <c:v>75504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E1-4B2B-87BC-EAA7B5AA190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E1-4B2B-87BC-EAA7B5AA19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E1-4B2B-87BC-EAA7B5AA190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E1-4B2B-87BC-EAA7B5AA19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E1-4B2B-87BC-EAA7B5AA190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E1-4B2B-87BC-EAA7B5AA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E1-4B2B-87BC-EAA7B5AA19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E1-4B2B-87BC-EAA7B5AA19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E1-4B2B-87BC-EAA7B5AA19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E1-4B2B-87BC-EAA7B5AA19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E1-4B2B-87BC-EAA7B5AA19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E1-4B2B-87BC-EAA7B5AA19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E1-4B2B-87BC-EAA7B5AA19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E1-4B2B-87BC-EAA7B5AA19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E1-4B2B-87BC-EAA7B5AA19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E1-4B2B-87BC-EAA7B5AA19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E1-4B2B-87BC-EAA7B5AA19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E1-4B2B-87BC-EAA7B5AA19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E1-4B2B-87BC-EAA7B5AA190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-0.26216389244558258</c:v>
                </c:pt>
                <c:pt idx="1">
                  <c:v>-0.21559245707852515</c:v>
                </c:pt>
                <c:pt idx="2">
                  <c:v>-7.8930202217873502E-2</c:v>
                </c:pt>
                <c:pt idx="3">
                  <c:v>-0.69648837431824706</c:v>
                </c:pt>
                <c:pt idx="4">
                  <c:v>0.51891074130105896</c:v>
                </c:pt>
                <c:pt idx="5">
                  <c:v>5.5341577133590114E-2</c:v>
                </c:pt>
                <c:pt idx="6">
                  <c:v>0.11806178695039105</c:v>
                </c:pt>
                <c:pt idx="7">
                  <c:v>0.75897137875926202</c:v>
                </c:pt>
                <c:pt idx="8">
                  <c:v>6.6436194198106202E-2</c:v>
                </c:pt>
                <c:pt idx="9">
                  <c:v>0.12300515590473848</c:v>
                </c:pt>
                <c:pt idx="10">
                  <c:v>0.34270479883664562</c:v>
                </c:pt>
                <c:pt idx="11">
                  <c:v>0.60965517241379308</c:v>
                </c:pt>
                <c:pt idx="12">
                  <c:v>2.8910291018652279E-2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E1-4B2B-87BC-EAA7B5AA190B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4.5351473922902397E-2</c:v>
                </c:pt>
                <c:pt idx="1">
                  <c:v>2.4449938195302843</c:v>
                </c:pt>
                <c:pt idx="2">
                  <c:v>0.83020090732339602</c:v>
                </c:pt>
                <c:pt idx="3">
                  <c:v>0.20884146341463405</c:v>
                </c:pt>
                <c:pt idx="4">
                  <c:v>0.5235204855842186</c:v>
                </c:pt>
                <c:pt idx="5">
                  <c:v>0.72727272727272729</c:v>
                </c:pt>
                <c:pt idx="6">
                  <c:v>0.34640321086755166</c:v>
                </c:pt>
                <c:pt idx="7">
                  <c:v>0.41967636022514077</c:v>
                </c:pt>
                <c:pt idx="8">
                  <c:v>0.11241768579491995</c:v>
                </c:pt>
                <c:pt idx="9">
                  <c:v>0.30165054069436548</c:v>
                </c:pt>
                <c:pt idx="10">
                  <c:v>0.22458001768346603</c:v>
                </c:pt>
                <c:pt idx="11">
                  <c:v>0.44192751235584837</c:v>
                </c:pt>
                <c:pt idx="12">
                  <c:v>0.39274853249722996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E1-4B2B-87BC-EAA7B5AA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59-4274-8541-1A2E4E2E51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830</c:v>
                </c:pt>
                <c:pt idx="1">
                  <c:v>936</c:v>
                </c:pt>
                <c:pt idx="2">
                  <c:v>1061</c:v>
                </c:pt>
                <c:pt idx="3">
                  <c:v>1686</c:v>
                </c:pt>
                <c:pt idx="4">
                  <c:v>1516</c:v>
                </c:pt>
                <c:pt idx="5">
                  <c:v>1689</c:v>
                </c:pt>
                <c:pt idx="6">
                  <c:v>2639</c:v>
                </c:pt>
                <c:pt idx="7">
                  <c:v>2422</c:v>
                </c:pt>
                <c:pt idx="8">
                  <c:v>1735</c:v>
                </c:pt>
                <c:pt idx="9">
                  <c:v>1455</c:v>
                </c:pt>
                <c:pt idx="10">
                  <c:v>1620</c:v>
                </c:pt>
                <c:pt idx="11">
                  <c:v>1534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9-4274-8541-1A2E4E2E519C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59-4274-8541-1A2E4E2E519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1030</c:v>
                </c:pt>
                <c:pt idx="1">
                  <c:v>1304</c:v>
                </c:pt>
                <c:pt idx="2">
                  <c:v>1397</c:v>
                </c:pt>
                <c:pt idx="3">
                  <c:v>2348</c:v>
                </c:pt>
                <c:pt idx="4">
                  <c:v>2517</c:v>
                </c:pt>
                <c:pt idx="5">
                  <c:v>3049</c:v>
                </c:pt>
                <c:pt idx="6">
                  <c:v>3973</c:v>
                </c:pt>
                <c:pt idx="7">
                  <c:v>4704</c:v>
                </c:pt>
                <c:pt idx="8">
                  <c:v>3932</c:v>
                </c:pt>
                <c:pt idx="9">
                  <c:v>2904</c:v>
                </c:pt>
                <c:pt idx="10">
                  <c:v>2830</c:v>
                </c:pt>
                <c:pt idx="11">
                  <c:v>2283</c:v>
                </c:pt>
                <c:pt idx="12">
                  <c:v>32271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59-4274-8541-1A2E4E2E519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59-4274-8541-1A2E4E2E51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59-4274-8541-1A2E4E2E519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59-4274-8541-1A2E4E2E51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59-4274-8541-1A2E4E2E51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59-4274-8541-1A2E4E2E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59-4274-8541-1A2E4E2E51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59-4274-8541-1A2E4E2E51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59-4274-8541-1A2E4E2E51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59-4274-8541-1A2E4E2E51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59-4274-8541-1A2E4E2E51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59-4274-8541-1A2E4E2E51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59-4274-8541-1A2E4E2E51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59-4274-8541-1A2E4E2E51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59-4274-8541-1A2E4E2E51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59-4274-8541-1A2E4E2E51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59-4274-8541-1A2E4E2E51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59-4274-8541-1A2E4E2E51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59-4274-8541-1A2E4E2E519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-0.1776625824693685</c:v>
                </c:pt>
                <c:pt idx="1">
                  <c:v>-0.10540360240160107</c:v>
                </c:pt>
                <c:pt idx="2">
                  <c:v>0.17177344475394607</c:v>
                </c:pt>
                <c:pt idx="3">
                  <c:v>3.2640949554896048E-2</c:v>
                </c:pt>
                <c:pt idx="4">
                  <c:v>0.55748142907675979</c:v>
                </c:pt>
                <c:pt idx="5">
                  <c:v>-1.388888888888884E-2</c:v>
                </c:pt>
                <c:pt idx="6">
                  <c:v>-0.13130544993662863</c:v>
                </c:pt>
                <c:pt idx="7">
                  <c:v>-7.7543702375616363E-2</c:v>
                </c:pt>
                <c:pt idx="8">
                  <c:v>-1.6648168701442811E-2</c:v>
                </c:pt>
                <c:pt idx="9">
                  <c:v>-0.45132743362831862</c:v>
                </c:pt>
                <c:pt idx="10">
                  <c:v>-0.10903873744619796</c:v>
                </c:pt>
                <c:pt idx="11">
                  <c:v>-0.25221674876847289</c:v>
                </c:pt>
                <c:pt idx="12">
                  <c:v>-6.791284149983412E-2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59-4274-8541-1A2E4E2E519C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1.1024096385542168</c:v>
                </c:pt>
                <c:pt idx="1">
                  <c:v>0.43269230769230771</c:v>
                </c:pt>
                <c:pt idx="2">
                  <c:v>1.3788878416588126</c:v>
                </c:pt>
                <c:pt idx="3">
                  <c:v>0.6512455516014235</c:v>
                </c:pt>
                <c:pt idx="4">
                  <c:v>1.9043535620052769</c:v>
                </c:pt>
                <c:pt idx="5">
                  <c:v>0.93368857312018938</c:v>
                </c:pt>
                <c:pt idx="6">
                  <c:v>0.29859795377036757</c:v>
                </c:pt>
                <c:pt idx="7">
                  <c:v>0.699421965317919</c:v>
                </c:pt>
                <c:pt idx="8">
                  <c:v>1.042651296829971</c:v>
                </c:pt>
                <c:pt idx="9">
                  <c:v>0.66185567010309287</c:v>
                </c:pt>
                <c:pt idx="10">
                  <c:v>0.14999999999999991</c:v>
                </c:pt>
                <c:pt idx="11">
                  <c:v>0.48435462842242494</c:v>
                </c:pt>
                <c:pt idx="12">
                  <c:v>0.7626941379490666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59-4274-8541-1A2E4E2E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D5-43A9-8FCA-A768EA1569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88739</c:v>
                </c:pt>
                <c:pt idx="1">
                  <c:v>85300</c:v>
                </c:pt>
                <c:pt idx="2">
                  <c:v>83948</c:v>
                </c:pt>
                <c:pt idx="3">
                  <c:v>69387</c:v>
                </c:pt>
                <c:pt idx="4">
                  <c:v>58565</c:v>
                </c:pt>
                <c:pt idx="5">
                  <c:v>66697</c:v>
                </c:pt>
                <c:pt idx="6">
                  <c:v>73223</c:v>
                </c:pt>
                <c:pt idx="7">
                  <c:v>82668</c:v>
                </c:pt>
                <c:pt idx="8">
                  <c:v>70727</c:v>
                </c:pt>
                <c:pt idx="9">
                  <c:v>69016</c:v>
                </c:pt>
                <c:pt idx="10">
                  <c:v>70708</c:v>
                </c:pt>
                <c:pt idx="11">
                  <c:v>74200</c:v>
                </c:pt>
                <c:pt idx="12">
                  <c:v>893178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5-43A9-8FCA-A768EA15690F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D5-43A9-8FCA-A768EA15690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84324</c:v>
                </c:pt>
                <c:pt idx="1">
                  <c:v>92342</c:v>
                </c:pt>
                <c:pt idx="2">
                  <c:v>100237</c:v>
                </c:pt>
                <c:pt idx="3">
                  <c:v>98530</c:v>
                </c:pt>
                <c:pt idx="4">
                  <c:v>89765</c:v>
                </c:pt>
                <c:pt idx="5">
                  <c:v>78844</c:v>
                </c:pt>
                <c:pt idx="6">
                  <c:v>80708</c:v>
                </c:pt>
                <c:pt idx="7">
                  <c:v>105217</c:v>
                </c:pt>
                <c:pt idx="8">
                  <c:v>84515</c:v>
                </c:pt>
                <c:pt idx="9">
                  <c:v>107867</c:v>
                </c:pt>
                <c:pt idx="10">
                  <c:v>85669</c:v>
                </c:pt>
                <c:pt idx="11">
                  <c:v>87467</c:v>
                </c:pt>
                <c:pt idx="12">
                  <c:v>1095485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D5-43A9-8FCA-A768EA15690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D5-43A9-8FCA-A768EA1569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D5-43A9-8FCA-A768EA15690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D5-43A9-8FCA-A768EA1569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D5-43A9-8FCA-A768EA1569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D5-43A9-8FCA-A768EA15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D5-43A9-8FCA-A768EA1569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D5-43A9-8FCA-A768EA1569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D5-43A9-8FCA-A768EA1569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D5-43A9-8FCA-A768EA1569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D5-43A9-8FCA-A768EA1569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D5-43A9-8FCA-A768EA1569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D5-43A9-8FCA-A768EA1569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D5-43A9-8FCA-A768EA1569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D5-43A9-8FCA-A768EA1569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D5-43A9-8FCA-A768EA1569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D5-43A9-8FCA-A768EA1569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D5-43A9-8FCA-A768EA1569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D5-43A9-8FCA-A768EA15690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0.19087754671418189</c:v>
                </c:pt>
                <c:pt idx="1">
                  <c:v>7.2217362218905956E-2</c:v>
                </c:pt>
                <c:pt idx="2">
                  <c:v>0.16870177541388864</c:v>
                </c:pt>
                <c:pt idx="3">
                  <c:v>-2.9132003458866351E-2</c:v>
                </c:pt>
                <c:pt idx="4">
                  <c:v>-9.8822904862536642E-3</c:v>
                </c:pt>
                <c:pt idx="5">
                  <c:v>-4.5315158739547057E-2</c:v>
                </c:pt>
                <c:pt idx="6">
                  <c:v>0.14368660512529519</c:v>
                </c:pt>
                <c:pt idx="7">
                  <c:v>9.9098106206719105E-2</c:v>
                </c:pt>
                <c:pt idx="8">
                  <c:v>1.2295041461172662E-2</c:v>
                </c:pt>
                <c:pt idx="9">
                  <c:v>-0.10817670298096493</c:v>
                </c:pt>
                <c:pt idx="10">
                  <c:v>-5.2194959897489457E-2</c:v>
                </c:pt>
                <c:pt idx="11">
                  <c:v>-0.1912098869596065</c:v>
                </c:pt>
                <c:pt idx="12">
                  <c:v>1.4170993231667151E-2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D5-43A9-8FCA-A768EA15690F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0.1448066802645962</c:v>
                </c:pt>
                <c:pt idx="1">
                  <c:v>0.22135990621336465</c:v>
                </c:pt>
                <c:pt idx="2">
                  <c:v>0.30088864535188442</c:v>
                </c:pt>
                <c:pt idx="3">
                  <c:v>0.40775649617363485</c:v>
                </c:pt>
                <c:pt idx="4">
                  <c:v>0.65602322206095787</c:v>
                </c:pt>
                <c:pt idx="5">
                  <c:v>0.57303926713345432</c:v>
                </c:pt>
                <c:pt idx="6">
                  <c:v>0.54141458284965105</c:v>
                </c:pt>
                <c:pt idx="7">
                  <c:v>0.44762181255141043</c:v>
                </c:pt>
                <c:pt idx="8">
                  <c:v>0.44814568693709611</c:v>
                </c:pt>
                <c:pt idx="9">
                  <c:v>0.61905934855685629</c:v>
                </c:pt>
                <c:pt idx="10">
                  <c:v>0.41223058211234931</c:v>
                </c:pt>
                <c:pt idx="11">
                  <c:v>0.13687331536388148</c:v>
                </c:pt>
                <c:pt idx="12">
                  <c:v>0.39443089731274172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D5-43A9-8FCA-A768EA15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2-40F8-B7A5-7AE5487086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42091</c:v>
                </c:pt>
                <c:pt idx="1">
                  <c:v>44958</c:v>
                </c:pt>
                <c:pt idx="2">
                  <c:v>40252</c:v>
                </c:pt>
                <c:pt idx="3">
                  <c:v>36924</c:v>
                </c:pt>
                <c:pt idx="4">
                  <c:v>32342</c:v>
                </c:pt>
                <c:pt idx="5">
                  <c:v>41125</c:v>
                </c:pt>
                <c:pt idx="6">
                  <c:v>44575</c:v>
                </c:pt>
                <c:pt idx="7">
                  <c:v>44731</c:v>
                </c:pt>
                <c:pt idx="8">
                  <c:v>38111</c:v>
                </c:pt>
                <c:pt idx="9">
                  <c:v>37865</c:v>
                </c:pt>
                <c:pt idx="10">
                  <c:v>37032</c:v>
                </c:pt>
                <c:pt idx="11">
                  <c:v>36576</c:v>
                </c:pt>
                <c:pt idx="12">
                  <c:v>476582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2-40F8-B7A5-7AE548708612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82-40F8-B7A5-7AE548708612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50977</c:v>
                </c:pt>
                <c:pt idx="1">
                  <c:v>59365</c:v>
                </c:pt>
                <c:pt idx="2">
                  <c:v>52398</c:v>
                </c:pt>
                <c:pt idx="3">
                  <c:v>62277</c:v>
                </c:pt>
                <c:pt idx="4">
                  <c:v>55252</c:v>
                </c:pt>
                <c:pt idx="5">
                  <c:v>50592</c:v>
                </c:pt>
                <c:pt idx="6">
                  <c:v>46134</c:v>
                </c:pt>
                <c:pt idx="7">
                  <c:v>65185</c:v>
                </c:pt>
                <c:pt idx="8">
                  <c:v>57053</c:v>
                </c:pt>
                <c:pt idx="9">
                  <c:v>68927</c:v>
                </c:pt>
                <c:pt idx="10">
                  <c:v>51768</c:v>
                </c:pt>
                <c:pt idx="11">
                  <c:v>53949</c:v>
                </c:pt>
                <c:pt idx="12">
                  <c:v>673877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82-40F8-B7A5-7AE548708612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82-40F8-B7A5-7AE5487086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82-40F8-B7A5-7AE548708612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82-40F8-B7A5-7AE5487086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82-40F8-B7A5-7AE5487086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82-40F8-B7A5-7AE548708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82-40F8-B7A5-7AE5487086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82-40F8-B7A5-7AE5487086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82-40F8-B7A5-7AE5487086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82-40F8-B7A5-7AE5487086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82-40F8-B7A5-7AE5487086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82-40F8-B7A5-7AE5487086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82-40F8-B7A5-7AE5487086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82-40F8-B7A5-7AE5487086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82-40F8-B7A5-7AE5487086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82-40F8-B7A5-7AE5487086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82-40F8-B7A5-7AE5487086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82-40F8-B7A5-7AE5487086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82-40F8-B7A5-7AE54870861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0.21257794111574513</c:v>
                </c:pt>
                <c:pt idx="1">
                  <c:v>-1.818614858542722E-2</c:v>
                </c:pt>
                <c:pt idx="2">
                  <c:v>0.11033765251111327</c:v>
                </c:pt>
                <c:pt idx="3">
                  <c:v>-5.6981760020679562E-2</c:v>
                </c:pt>
                <c:pt idx="4">
                  <c:v>-9.2385306637237874E-2</c:v>
                </c:pt>
                <c:pt idx="5">
                  <c:v>5.5481264403789421E-3</c:v>
                </c:pt>
                <c:pt idx="6">
                  <c:v>0.35961403949279913</c:v>
                </c:pt>
                <c:pt idx="7">
                  <c:v>8.7857171112488253E-2</c:v>
                </c:pt>
                <c:pt idx="8">
                  <c:v>-3.9067883030620365E-2</c:v>
                </c:pt>
                <c:pt idx="9">
                  <c:v>-0.24030423309754534</c:v>
                </c:pt>
                <c:pt idx="10">
                  <c:v>-6.2914435093088472E-2</c:v>
                </c:pt>
                <c:pt idx="11">
                  <c:v>-0.28966351895791198</c:v>
                </c:pt>
                <c:pt idx="12">
                  <c:v>-1.7881870575948589E-2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82-40F8-B7A5-7AE548708612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0.39531016131714614</c:v>
                </c:pt>
                <c:pt idx="1">
                  <c:v>0.28368699675252462</c:v>
                </c:pt>
                <c:pt idx="2">
                  <c:v>0.45826294345622576</c:v>
                </c:pt>
                <c:pt idx="3">
                  <c:v>0.58081464630050905</c:v>
                </c:pt>
                <c:pt idx="4">
                  <c:v>0.780038340238699</c:v>
                </c:pt>
                <c:pt idx="5">
                  <c:v>0.71875987841945288</c:v>
                </c:pt>
                <c:pt idx="6">
                  <c:v>0.70068424004486829</c:v>
                </c:pt>
                <c:pt idx="7">
                  <c:v>0.84440321030158061</c:v>
                </c:pt>
                <c:pt idx="8">
                  <c:v>0.82968171918868561</c:v>
                </c:pt>
                <c:pt idx="9">
                  <c:v>0.80958668955499813</c:v>
                </c:pt>
                <c:pt idx="10">
                  <c:v>0.58751890257074968</c:v>
                </c:pt>
                <c:pt idx="11">
                  <c:v>0.21957020997375332</c:v>
                </c:pt>
                <c:pt idx="12">
                  <c:v>0.59829997775828714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82-40F8-B7A5-7AE548708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24-4277-AC42-EA37C23E89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11898</c:v>
                </c:pt>
                <c:pt idx="1">
                  <c:v>10576</c:v>
                </c:pt>
                <c:pt idx="2">
                  <c:v>12229</c:v>
                </c:pt>
                <c:pt idx="3">
                  <c:v>7330</c:v>
                </c:pt>
                <c:pt idx="4">
                  <c:v>3605</c:v>
                </c:pt>
                <c:pt idx="5">
                  <c:v>2475</c:v>
                </c:pt>
                <c:pt idx="6">
                  <c:v>4531</c:v>
                </c:pt>
                <c:pt idx="7">
                  <c:v>3470</c:v>
                </c:pt>
                <c:pt idx="8">
                  <c:v>8709</c:v>
                </c:pt>
                <c:pt idx="9">
                  <c:v>5517</c:v>
                </c:pt>
                <c:pt idx="10">
                  <c:v>10270</c:v>
                </c:pt>
                <c:pt idx="11">
                  <c:v>11143</c:v>
                </c:pt>
                <c:pt idx="12">
                  <c:v>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4-4277-AC42-EA37C23E895E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24-4277-AC42-EA37C23E895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4976</c:v>
                </c:pt>
                <c:pt idx="1">
                  <c:v>3796</c:v>
                </c:pt>
                <c:pt idx="2">
                  <c:v>7067</c:v>
                </c:pt>
                <c:pt idx="3">
                  <c:v>3719</c:v>
                </c:pt>
                <c:pt idx="4">
                  <c:v>2829</c:v>
                </c:pt>
                <c:pt idx="5">
                  <c:v>2320</c:v>
                </c:pt>
                <c:pt idx="6">
                  <c:v>3214</c:v>
                </c:pt>
                <c:pt idx="7">
                  <c:v>2991</c:v>
                </c:pt>
                <c:pt idx="8">
                  <c:v>1957</c:v>
                </c:pt>
                <c:pt idx="9">
                  <c:v>3075</c:v>
                </c:pt>
                <c:pt idx="10">
                  <c:v>5078</c:v>
                </c:pt>
                <c:pt idx="11">
                  <c:v>4905</c:v>
                </c:pt>
                <c:pt idx="12">
                  <c:v>45927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24-4277-AC42-EA37C23E895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24-4277-AC42-EA37C23E89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24-4277-AC42-EA37C23E895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24-4277-AC42-EA37C23E89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24-4277-AC42-EA37C23E89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24-4277-AC42-EA37C23E8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24-4277-AC42-EA37C23E89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24-4277-AC42-EA37C23E89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24-4277-AC42-EA37C23E89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24-4277-AC42-EA37C23E89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24-4277-AC42-EA37C23E89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24-4277-AC42-EA37C23E89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24-4277-AC42-EA37C23E89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24-4277-AC42-EA37C23E89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24-4277-AC42-EA37C23E89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24-4277-AC42-EA37C23E89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24-4277-AC42-EA37C23E89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24-4277-AC42-EA37C23E89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24-4277-AC42-EA37C23E895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2.0028039254956997E-2</c:v>
                </c:pt>
                <c:pt idx="1">
                  <c:v>-6.9183559605728084E-2</c:v>
                </c:pt>
                <c:pt idx="2">
                  <c:v>0.10607734806629843</c:v>
                </c:pt>
                <c:pt idx="3">
                  <c:v>-0.33288710397144128</c:v>
                </c:pt>
                <c:pt idx="4">
                  <c:v>-0.35251061338017864</c:v>
                </c:pt>
                <c:pt idx="5">
                  <c:v>-0.18465570645699314</c:v>
                </c:pt>
                <c:pt idx="6">
                  <c:v>0.42070569988367579</c:v>
                </c:pt>
                <c:pt idx="7">
                  <c:v>0.60293577981651381</c:v>
                </c:pt>
                <c:pt idx="8">
                  <c:v>-2.1413276231263545E-3</c:v>
                </c:pt>
                <c:pt idx="9">
                  <c:v>0.34828862164662344</c:v>
                </c:pt>
                <c:pt idx="10">
                  <c:v>0.2281082887700534</c:v>
                </c:pt>
                <c:pt idx="11">
                  <c:v>-1.8153846153846187E-2</c:v>
                </c:pt>
                <c:pt idx="12">
                  <c:v>7.4953568585831576E-3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24-4277-AC42-EA37C23E895E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-0.57194486468313999</c:v>
                </c:pt>
                <c:pt idx="1">
                  <c:v>-0.52675869894099847</c:v>
                </c:pt>
                <c:pt idx="2">
                  <c:v>-0.42701774470520892</c:v>
                </c:pt>
                <c:pt idx="3">
                  <c:v>-0.38813096862210095</c:v>
                </c:pt>
                <c:pt idx="4">
                  <c:v>0.22690707350901529</c:v>
                </c:pt>
                <c:pt idx="5">
                  <c:v>0.38262626262626265</c:v>
                </c:pt>
                <c:pt idx="6">
                  <c:v>-0.19134848819245198</c:v>
                </c:pt>
                <c:pt idx="7">
                  <c:v>0.25878962536023065</c:v>
                </c:pt>
                <c:pt idx="8">
                  <c:v>-0.57193707658743831</c:v>
                </c:pt>
                <c:pt idx="9">
                  <c:v>5.6733732100779477E-2</c:v>
                </c:pt>
                <c:pt idx="10">
                  <c:v>-0.28442064264849076</c:v>
                </c:pt>
                <c:pt idx="11">
                  <c:v>-0.42726375302880737</c:v>
                </c:pt>
                <c:pt idx="12">
                  <c:v>-0.3378309156103888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24-4277-AC42-EA37C23E8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59-42BE-B8F4-60A2A68BC9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9371</c:v>
                </c:pt>
                <c:pt idx="1">
                  <c:v>8615</c:v>
                </c:pt>
                <c:pt idx="2">
                  <c:v>8501</c:v>
                </c:pt>
                <c:pt idx="3">
                  <c:v>8689</c:v>
                </c:pt>
                <c:pt idx="4">
                  <c:v>8901</c:v>
                </c:pt>
                <c:pt idx="5">
                  <c:v>7737</c:v>
                </c:pt>
                <c:pt idx="6">
                  <c:v>7345</c:v>
                </c:pt>
                <c:pt idx="7">
                  <c:v>12103</c:v>
                </c:pt>
                <c:pt idx="8">
                  <c:v>8790</c:v>
                </c:pt>
                <c:pt idx="9">
                  <c:v>7592</c:v>
                </c:pt>
                <c:pt idx="10">
                  <c:v>2375</c:v>
                </c:pt>
                <c:pt idx="11">
                  <c:v>2509</c:v>
                </c:pt>
                <c:pt idx="12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9-42BE-B8F4-60A2A68BC912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59-42BE-B8F4-60A2A68BC91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3457</c:v>
                </c:pt>
                <c:pt idx="1">
                  <c:v>5286</c:v>
                </c:pt>
                <c:pt idx="2">
                  <c:v>6981</c:v>
                </c:pt>
                <c:pt idx="3">
                  <c:v>7206</c:v>
                </c:pt>
                <c:pt idx="4">
                  <c:v>5583</c:v>
                </c:pt>
                <c:pt idx="5">
                  <c:v>3065</c:v>
                </c:pt>
                <c:pt idx="6">
                  <c:v>3821</c:v>
                </c:pt>
                <c:pt idx="7">
                  <c:v>7591</c:v>
                </c:pt>
                <c:pt idx="8">
                  <c:v>6027</c:v>
                </c:pt>
                <c:pt idx="9">
                  <c:v>6802</c:v>
                </c:pt>
                <c:pt idx="10">
                  <c:v>4995</c:v>
                </c:pt>
                <c:pt idx="11">
                  <c:v>4838</c:v>
                </c:pt>
                <c:pt idx="12">
                  <c:v>65652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59-42BE-B8F4-60A2A68BC91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59-42BE-B8F4-60A2A68BC9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59-42BE-B8F4-60A2A68BC91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59-42BE-B8F4-60A2A68BC9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59-42BE-B8F4-60A2A68BC9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59-42BE-B8F4-60A2A68B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59-42BE-B8F4-60A2A68BC9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59-42BE-B8F4-60A2A68BC9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59-42BE-B8F4-60A2A68BC9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59-42BE-B8F4-60A2A68BC9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59-42BE-B8F4-60A2A68BC9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59-42BE-B8F4-60A2A68BC9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59-42BE-B8F4-60A2A68BC9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59-42BE-B8F4-60A2A68BC9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59-42BE-B8F4-60A2A68BC9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59-42BE-B8F4-60A2A68BC9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59-42BE-B8F4-60A2A68BC9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59-42BE-B8F4-60A2A68BC9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59-42BE-B8F4-60A2A68BC91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6.1134299042474805E-2</c:v>
                </c:pt>
                <c:pt idx="1">
                  <c:v>-0.31675508399646335</c:v>
                </c:pt>
                <c:pt idx="2">
                  <c:v>-0.45933223864258343</c:v>
                </c:pt>
                <c:pt idx="3">
                  <c:v>-0.18771588946459417</c:v>
                </c:pt>
                <c:pt idx="4">
                  <c:v>-2.2355588897224332E-2</c:v>
                </c:pt>
                <c:pt idx="5">
                  <c:v>4.9433249370277155E-2</c:v>
                </c:pt>
                <c:pt idx="6">
                  <c:v>0.28728236184708544</c:v>
                </c:pt>
                <c:pt idx="7">
                  <c:v>6.1359489051094895E-2</c:v>
                </c:pt>
                <c:pt idx="8">
                  <c:v>0.55725490196078442</c:v>
                </c:pt>
                <c:pt idx="9">
                  <c:v>1.4748070812528371</c:v>
                </c:pt>
                <c:pt idx="10">
                  <c:v>0.87100737100737091</c:v>
                </c:pt>
                <c:pt idx="11">
                  <c:v>0.57703488372093026</c:v>
                </c:pt>
                <c:pt idx="12">
                  <c:v>0.1171273904552188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59-42BE-B8F4-60A2A68BC912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-0.53878988368370506</c:v>
                </c:pt>
                <c:pt idx="1">
                  <c:v>-0.28241439349970976</c:v>
                </c:pt>
                <c:pt idx="2">
                  <c:v>-0.4190095282907893</c:v>
                </c:pt>
                <c:pt idx="3">
                  <c:v>-0.1339624812981931</c:v>
                </c:pt>
                <c:pt idx="4">
                  <c:v>-0.26794742163801821</c:v>
                </c:pt>
                <c:pt idx="5">
                  <c:v>-0.13842574641333849</c:v>
                </c:pt>
                <c:pt idx="6">
                  <c:v>-7.3927842069435035E-2</c:v>
                </c:pt>
                <c:pt idx="7">
                  <c:v>-0.2310997273403288</c:v>
                </c:pt>
                <c:pt idx="8">
                  <c:v>-9.6473265073947712E-2</c:v>
                </c:pt>
                <c:pt idx="9">
                  <c:v>0.43624868282402529</c:v>
                </c:pt>
                <c:pt idx="10">
                  <c:v>2.2063157894736842</c:v>
                </c:pt>
                <c:pt idx="11">
                  <c:v>1.5946592267835791</c:v>
                </c:pt>
                <c:pt idx="12">
                  <c:v>-7.8884229638595871E-2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59-42BE-B8F4-60A2A68B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B3-4D0C-8A27-EF42E3DA8B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3266</c:v>
                </c:pt>
                <c:pt idx="1">
                  <c:v>1809</c:v>
                </c:pt>
                <c:pt idx="2">
                  <c:v>2796</c:v>
                </c:pt>
                <c:pt idx="3">
                  <c:v>3453</c:v>
                </c:pt>
                <c:pt idx="4">
                  <c:v>1676</c:v>
                </c:pt>
                <c:pt idx="5">
                  <c:v>2405</c:v>
                </c:pt>
                <c:pt idx="6">
                  <c:v>3864</c:v>
                </c:pt>
                <c:pt idx="7">
                  <c:v>2767</c:v>
                </c:pt>
                <c:pt idx="8">
                  <c:v>2126</c:v>
                </c:pt>
                <c:pt idx="9">
                  <c:v>1511</c:v>
                </c:pt>
                <c:pt idx="10">
                  <c:v>2532</c:v>
                </c:pt>
                <c:pt idx="11">
                  <c:v>1760</c:v>
                </c:pt>
                <c:pt idx="12">
                  <c:v>29965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3-4D0C-8A27-EF42E3DA8BF8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B3-4D0C-8A27-EF42E3DA8BF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3777</c:v>
                </c:pt>
                <c:pt idx="1">
                  <c:v>2670</c:v>
                </c:pt>
                <c:pt idx="2">
                  <c:v>4541</c:v>
                </c:pt>
                <c:pt idx="3">
                  <c:v>5354</c:v>
                </c:pt>
                <c:pt idx="4">
                  <c:v>3171</c:v>
                </c:pt>
                <c:pt idx="5">
                  <c:v>2792</c:v>
                </c:pt>
                <c:pt idx="6">
                  <c:v>5024</c:v>
                </c:pt>
                <c:pt idx="7">
                  <c:v>3955</c:v>
                </c:pt>
                <c:pt idx="8">
                  <c:v>2964</c:v>
                </c:pt>
                <c:pt idx="9">
                  <c:v>2701</c:v>
                </c:pt>
                <c:pt idx="10">
                  <c:v>2267</c:v>
                </c:pt>
                <c:pt idx="11">
                  <c:v>2033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3-4D0C-8A27-EF42E3DA8BF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B3-4D0C-8A27-EF42E3DA8B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B3-4D0C-8A27-EF42E3DA8BF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B3-4D0C-8A27-EF42E3DA8B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B3-4D0C-8A27-EF42E3DA8B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B3-4D0C-8A27-EF42E3DA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B3-4D0C-8A27-EF42E3DA8B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B3-4D0C-8A27-EF42E3DA8B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B3-4D0C-8A27-EF42E3DA8B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B3-4D0C-8A27-EF42E3DA8B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B3-4D0C-8A27-EF42E3DA8B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B3-4D0C-8A27-EF42E3DA8B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B3-4D0C-8A27-EF42E3DA8B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B3-4D0C-8A27-EF42E3DA8B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B3-4D0C-8A27-EF42E3DA8B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B3-4D0C-8A27-EF42E3DA8B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B3-4D0C-8A27-EF42E3DA8B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B3-4D0C-8A27-EF42E3DA8B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B3-4D0C-8A27-EF42E3DA8BF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-5.6598062953995165E-2</c:v>
                </c:pt>
                <c:pt idx="1">
                  <c:v>-0.1039812646370023</c:v>
                </c:pt>
                <c:pt idx="2">
                  <c:v>-3.7301329873499878E-2</c:v>
                </c:pt>
                <c:pt idx="3">
                  <c:v>0.25803531009506564</c:v>
                </c:pt>
                <c:pt idx="4">
                  <c:v>-0.12900096993210475</c:v>
                </c:pt>
                <c:pt idx="5">
                  <c:v>6.8338557993730342E-2</c:v>
                </c:pt>
                <c:pt idx="6">
                  <c:v>-0.77499362949120876</c:v>
                </c:pt>
                <c:pt idx="7">
                  <c:v>5.5865921787709549E-2</c:v>
                </c:pt>
                <c:pt idx="8">
                  <c:v>-0.20372928176795579</c:v>
                </c:pt>
                <c:pt idx="9">
                  <c:v>0.7531418312387792</c:v>
                </c:pt>
                <c:pt idx="10">
                  <c:v>3.7525064451446655E-2</c:v>
                </c:pt>
                <c:pt idx="11">
                  <c:v>-0.27790903721204963</c:v>
                </c:pt>
                <c:pt idx="12">
                  <c:v>-0.21456963043581134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B3-4D0C-8A27-EF42E3DA8BF8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-4.5621555419473325E-2</c:v>
                </c:pt>
                <c:pt idx="1">
                  <c:v>1.1149806522940851</c:v>
                </c:pt>
                <c:pt idx="2">
                  <c:v>6.1516452074392047E-2</c:v>
                </c:pt>
                <c:pt idx="3">
                  <c:v>-0.195192586156965</c:v>
                </c:pt>
                <c:pt idx="4">
                  <c:v>7.1599045346061985E-2</c:v>
                </c:pt>
                <c:pt idx="5">
                  <c:v>-0.29147609147609144</c:v>
                </c:pt>
                <c:pt idx="6">
                  <c:v>-0.31444099378881984</c:v>
                </c:pt>
                <c:pt idx="7">
                  <c:v>-0.24864474159739791</c:v>
                </c:pt>
                <c:pt idx="8">
                  <c:v>8.4666039510818525E-2</c:v>
                </c:pt>
                <c:pt idx="9">
                  <c:v>1.5850430178689607</c:v>
                </c:pt>
                <c:pt idx="10">
                  <c:v>0.43048973143759883</c:v>
                </c:pt>
                <c:pt idx="11">
                  <c:v>0.38920454545454541</c:v>
                </c:pt>
                <c:pt idx="12">
                  <c:v>0.10785916903053572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B3-4D0C-8A27-EF42E3DA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D6-4D53-A850-0BAC3D025D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1323</c:v>
                </c:pt>
                <c:pt idx="1">
                  <c:v>2421</c:v>
                </c:pt>
                <c:pt idx="2">
                  <c:v>2220</c:v>
                </c:pt>
                <c:pt idx="3">
                  <c:v>2043</c:v>
                </c:pt>
                <c:pt idx="4">
                  <c:v>1234</c:v>
                </c:pt>
                <c:pt idx="5">
                  <c:v>1147</c:v>
                </c:pt>
                <c:pt idx="6">
                  <c:v>1049</c:v>
                </c:pt>
                <c:pt idx="7">
                  <c:v>1554</c:v>
                </c:pt>
                <c:pt idx="8">
                  <c:v>807</c:v>
                </c:pt>
                <c:pt idx="9">
                  <c:v>1718</c:v>
                </c:pt>
                <c:pt idx="10">
                  <c:v>1551</c:v>
                </c:pt>
                <c:pt idx="11">
                  <c:v>1577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6-4D53-A850-0BAC3D025D69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D6-4D53-A850-0BAC3D025D69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4353</c:v>
                </c:pt>
                <c:pt idx="1">
                  <c:v>3212</c:v>
                </c:pt>
                <c:pt idx="2">
                  <c:v>5444</c:v>
                </c:pt>
                <c:pt idx="3">
                  <c:v>3263</c:v>
                </c:pt>
                <c:pt idx="4">
                  <c:v>6241</c:v>
                </c:pt>
                <c:pt idx="5">
                  <c:v>2005</c:v>
                </c:pt>
                <c:pt idx="6">
                  <c:v>2052</c:v>
                </c:pt>
                <c:pt idx="7">
                  <c:v>1997</c:v>
                </c:pt>
                <c:pt idx="8">
                  <c:v>3035</c:v>
                </c:pt>
                <c:pt idx="9">
                  <c:v>3070</c:v>
                </c:pt>
                <c:pt idx="10">
                  <c:v>3898</c:v>
                </c:pt>
                <c:pt idx="11">
                  <c:v>2693</c:v>
                </c:pt>
                <c:pt idx="12">
                  <c:v>41263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D6-4D53-A850-0BAC3D025D69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D6-4D53-A850-0BAC3D025D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D6-4D53-A850-0BAC3D025D69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D6-4D53-A850-0BAC3D025D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D6-4D53-A850-0BAC3D025D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D6-4D53-A850-0BAC3D025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D6-4D53-A850-0BAC3D025D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D6-4D53-A850-0BAC3D025D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D6-4D53-A850-0BAC3D025D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D6-4D53-A850-0BAC3D025D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D6-4D53-A850-0BAC3D025D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D6-4D53-A850-0BAC3D025D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D6-4D53-A850-0BAC3D025D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D6-4D53-A850-0BAC3D025D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D6-4D53-A850-0BAC3D025D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D6-4D53-A850-0BAC3D025D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D6-4D53-A850-0BAC3D025D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D6-4D53-A850-0BAC3D025D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D6-4D53-A850-0BAC3D025D69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0.13439153439153428</c:v>
                </c:pt>
                <c:pt idx="1">
                  <c:v>1.1858700806069229</c:v>
                </c:pt>
                <c:pt idx="2">
                  <c:v>-0.26671583087512296</c:v>
                </c:pt>
                <c:pt idx="3">
                  <c:v>-2.4879227053140052E-2</c:v>
                </c:pt>
                <c:pt idx="4">
                  <c:v>0.44020501138952173</c:v>
                </c:pt>
                <c:pt idx="5">
                  <c:v>7.1080817916260974E-2</c:v>
                </c:pt>
                <c:pt idx="6">
                  <c:v>-0.2651651651651652</c:v>
                </c:pt>
                <c:pt idx="7">
                  <c:v>-0.27328671328671328</c:v>
                </c:pt>
                <c:pt idx="8">
                  <c:v>-0.12293456708526107</c:v>
                </c:pt>
                <c:pt idx="9">
                  <c:v>-0.36769346356123211</c:v>
                </c:pt>
                <c:pt idx="10">
                  <c:v>0.33543505674653207</c:v>
                </c:pt>
                <c:pt idx="11">
                  <c:v>-0.14457502049740367</c:v>
                </c:pt>
                <c:pt idx="12">
                  <c:v>-1.7989794707487849E-2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D6-4D53-A850-0BAC3D025D69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1.4308390022675739</c:v>
                </c:pt>
                <c:pt idx="1">
                  <c:v>0.90417182982238753</c:v>
                </c:pt>
                <c:pt idx="2">
                  <c:v>0.34369369369369362</c:v>
                </c:pt>
                <c:pt idx="3">
                  <c:v>0.97601566324033295</c:v>
                </c:pt>
                <c:pt idx="4">
                  <c:v>3.0988654781199347</c:v>
                </c:pt>
                <c:pt idx="5">
                  <c:v>0.91804707933740182</c:v>
                </c:pt>
                <c:pt idx="6">
                  <c:v>1.332697807435653</c:v>
                </c:pt>
                <c:pt idx="7">
                  <c:v>0.6718146718146718</c:v>
                </c:pt>
                <c:pt idx="8">
                  <c:v>2.288723667905824</c:v>
                </c:pt>
                <c:pt idx="9">
                  <c:v>1.4493597206053552</c:v>
                </c:pt>
                <c:pt idx="10">
                  <c:v>1.7311411992263057</c:v>
                </c:pt>
                <c:pt idx="11">
                  <c:v>0.98478123018389341</c:v>
                </c:pt>
                <c:pt idx="12">
                  <c:v>1.2193198884359577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D6-4D53-A850-0BAC3D025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23-4885-B931-F263E3FA9F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533</c:v>
                </c:pt>
                <c:pt idx="1">
                  <c:v>1049</c:v>
                </c:pt>
                <c:pt idx="2">
                  <c:v>1053</c:v>
                </c:pt>
                <c:pt idx="3">
                  <c:v>587</c:v>
                </c:pt>
                <c:pt idx="4">
                  <c:v>177</c:v>
                </c:pt>
                <c:pt idx="5">
                  <c:v>116</c:v>
                </c:pt>
                <c:pt idx="6">
                  <c:v>180</c:v>
                </c:pt>
                <c:pt idx="7">
                  <c:v>54</c:v>
                </c:pt>
                <c:pt idx="8">
                  <c:v>108</c:v>
                </c:pt>
                <c:pt idx="9">
                  <c:v>365</c:v>
                </c:pt>
                <c:pt idx="10">
                  <c:v>940</c:v>
                </c:pt>
                <c:pt idx="11">
                  <c:v>728</c:v>
                </c:pt>
                <c:pt idx="12">
                  <c:v>5890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23-4885-B931-F263E3FA9F1D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23-4885-B931-F263E3FA9F1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804</c:v>
                </c:pt>
                <c:pt idx="1">
                  <c:v>960</c:v>
                </c:pt>
                <c:pt idx="2">
                  <c:v>982</c:v>
                </c:pt>
                <c:pt idx="3">
                  <c:v>510</c:v>
                </c:pt>
                <c:pt idx="4">
                  <c:v>64</c:v>
                </c:pt>
                <c:pt idx="5">
                  <c:v>162</c:v>
                </c:pt>
                <c:pt idx="6">
                  <c:v>183</c:v>
                </c:pt>
                <c:pt idx="7">
                  <c:v>633</c:v>
                </c:pt>
                <c:pt idx="8">
                  <c:v>93</c:v>
                </c:pt>
                <c:pt idx="9">
                  <c:v>5288</c:v>
                </c:pt>
                <c:pt idx="10">
                  <c:v>1469</c:v>
                </c:pt>
                <c:pt idx="11">
                  <c:v>835</c:v>
                </c:pt>
                <c:pt idx="12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23-4885-B931-F263E3FA9F1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23-4885-B931-F263E3FA9F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23-4885-B931-F263E3FA9F1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23-4885-B931-F263E3FA9F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23-4885-B931-F263E3FA9F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23-4885-B931-F263E3FA9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23-4885-B931-F263E3FA9F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23-4885-B931-F263E3FA9F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23-4885-B931-F263E3FA9F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23-4885-B931-F263E3FA9F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23-4885-B931-F263E3FA9F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23-4885-B931-F263E3FA9F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23-4885-B931-F263E3FA9F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23-4885-B931-F263E3FA9F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23-4885-B931-F263E3FA9F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23-4885-B931-F263E3FA9F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23-4885-B931-F263E3FA9F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23-4885-B931-F263E3FA9F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23-4885-B931-F263E3FA9F1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0.80956447480785654</c:v>
                </c:pt>
                <c:pt idx="1">
                  <c:v>0.92845953002610959</c:v>
                </c:pt>
                <c:pt idx="2">
                  <c:v>0.81937172774869116</c:v>
                </c:pt>
                <c:pt idx="3">
                  <c:v>0.55693069306930698</c:v>
                </c:pt>
                <c:pt idx="4">
                  <c:v>1.7589285714285716</c:v>
                </c:pt>
                <c:pt idx="5">
                  <c:v>2.5555555555555554</c:v>
                </c:pt>
                <c:pt idx="6">
                  <c:v>-0.86907020872865282</c:v>
                </c:pt>
                <c:pt idx="7">
                  <c:v>-0.94354838709677424</c:v>
                </c:pt>
                <c:pt idx="8">
                  <c:v>-0.88584474885844755</c:v>
                </c:pt>
                <c:pt idx="9">
                  <c:v>-0.4838709677419355</c:v>
                </c:pt>
                <c:pt idx="10">
                  <c:v>-0.78072550081212777</c:v>
                </c:pt>
                <c:pt idx="11">
                  <c:v>-0.58622305529522023</c:v>
                </c:pt>
                <c:pt idx="12">
                  <c:v>-1.2478777589134071E-2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23-4885-B931-F263E3FA9F1D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2.975609756097561</c:v>
                </c:pt>
                <c:pt idx="1">
                  <c:v>2.5204957102001906</c:v>
                </c:pt>
                <c:pt idx="2">
                  <c:v>1.6400759734093069</c:v>
                </c:pt>
                <c:pt idx="3">
                  <c:v>7.1550255536626972E-2</c:v>
                </c:pt>
                <c:pt idx="4">
                  <c:v>0.74576271186440679</c:v>
                </c:pt>
                <c:pt idx="5">
                  <c:v>0.93103448275862077</c:v>
                </c:pt>
                <c:pt idx="6">
                  <c:v>0.14999999999999991</c:v>
                </c:pt>
                <c:pt idx="7">
                  <c:v>-0.87037037037037035</c:v>
                </c:pt>
                <c:pt idx="8">
                  <c:v>-0.76851851851851849</c:v>
                </c:pt>
                <c:pt idx="9">
                  <c:v>-3.5616438356164348E-2</c:v>
                </c:pt>
                <c:pt idx="10">
                  <c:v>-0.56914893617021278</c:v>
                </c:pt>
                <c:pt idx="11">
                  <c:v>0.21291208791208782</c:v>
                </c:pt>
                <c:pt idx="12">
                  <c:v>0.97504244482173186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23-4885-B931-F263E3FA9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A6-43F9-AE50-3B02130B3B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2958</c:v>
                </c:pt>
                <c:pt idx="1">
                  <c:v>1766</c:v>
                </c:pt>
                <c:pt idx="2">
                  <c:v>1789</c:v>
                </c:pt>
                <c:pt idx="3">
                  <c:v>456</c:v>
                </c:pt>
                <c:pt idx="4">
                  <c:v>183</c:v>
                </c:pt>
                <c:pt idx="5">
                  <c:v>399</c:v>
                </c:pt>
                <c:pt idx="6">
                  <c:v>370</c:v>
                </c:pt>
                <c:pt idx="7">
                  <c:v>97</c:v>
                </c:pt>
                <c:pt idx="8">
                  <c:v>146</c:v>
                </c:pt>
                <c:pt idx="9">
                  <c:v>433</c:v>
                </c:pt>
                <c:pt idx="10">
                  <c:v>2170</c:v>
                </c:pt>
                <c:pt idx="11">
                  <c:v>2713</c:v>
                </c:pt>
                <c:pt idx="12">
                  <c:v>13480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6-43F9-AE50-3B02130B3B6E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A6-43F9-AE50-3B02130B3B6E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1330</c:v>
                </c:pt>
                <c:pt idx="1">
                  <c:v>922</c:v>
                </c:pt>
                <c:pt idx="2">
                  <c:v>1729</c:v>
                </c:pt>
                <c:pt idx="3">
                  <c:v>782</c:v>
                </c:pt>
                <c:pt idx="4">
                  <c:v>175</c:v>
                </c:pt>
                <c:pt idx="5">
                  <c:v>278</c:v>
                </c:pt>
                <c:pt idx="6">
                  <c:v>26</c:v>
                </c:pt>
                <c:pt idx="7">
                  <c:v>38</c:v>
                </c:pt>
                <c:pt idx="8">
                  <c:v>81</c:v>
                </c:pt>
                <c:pt idx="9">
                  <c:v>258</c:v>
                </c:pt>
                <c:pt idx="10">
                  <c:v>980</c:v>
                </c:pt>
                <c:pt idx="11">
                  <c:v>908</c:v>
                </c:pt>
                <c:pt idx="12">
                  <c:v>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A6-43F9-AE50-3B02130B3B6E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A6-43F9-AE50-3B02130B3B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A6-43F9-AE50-3B02130B3B6E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A6-43F9-AE50-3B02130B3B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A6-43F9-AE50-3B02130B3B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A6-43F9-AE50-3B02130B3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A6-43F9-AE50-3B02130B3B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A6-43F9-AE50-3B02130B3B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A6-43F9-AE50-3B02130B3B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A6-43F9-AE50-3B02130B3B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A6-43F9-AE50-3B02130B3B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A6-43F9-AE50-3B02130B3B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A6-43F9-AE50-3B02130B3B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A6-43F9-AE50-3B02130B3B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A6-43F9-AE50-3B02130B3B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A6-43F9-AE50-3B02130B3B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A6-43F9-AE50-3B02130B3B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A6-43F9-AE50-3B02130B3B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A6-43F9-AE50-3B02130B3B6E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2.5491237387148091E-2</c:v>
                </c:pt>
                <c:pt idx="1">
                  <c:v>1.4466338259441707</c:v>
                </c:pt>
                <c:pt idx="2">
                  <c:v>2.1496598639455784</c:v>
                </c:pt>
                <c:pt idx="3">
                  <c:v>3.378571428571429</c:v>
                </c:pt>
                <c:pt idx="4">
                  <c:v>22.4</c:v>
                </c:pt>
                <c:pt idx="5">
                  <c:v>0.48888888888888893</c:v>
                </c:pt>
                <c:pt idx="6">
                  <c:v>3.7407407407407405</c:v>
                </c:pt>
                <c:pt idx="7">
                  <c:v>-0.79245283018867929</c:v>
                </c:pt>
                <c:pt idx="8">
                  <c:v>-0.80180180180180183</c:v>
                </c:pt>
                <c:pt idx="9">
                  <c:v>-0.26294820717131473</c:v>
                </c:pt>
                <c:pt idx="10">
                  <c:v>-0.53835425383542534</c:v>
                </c:pt>
                <c:pt idx="11">
                  <c:v>-0.18466666666666665</c:v>
                </c:pt>
                <c:pt idx="12">
                  <c:v>0.4346917450365726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A6-43F9-AE50-3B02130B3B6E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-0.34719405003380666</c:v>
                </c:pt>
                <c:pt idx="1">
                  <c:v>0.6874292185730464</c:v>
                </c:pt>
                <c:pt idx="2">
                  <c:v>0.55282280603689204</c:v>
                </c:pt>
                <c:pt idx="3">
                  <c:v>0.3442982456140351</c:v>
                </c:pt>
                <c:pt idx="4">
                  <c:v>-0.36065573770491799</c:v>
                </c:pt>
                <c:pt idx="5">
                  <c:v>-0.83208020050125309</c:v>
                </c:pt>
                <c:pt idx="6">
                  <c:v>3.7837837837837895E-2</c:v>
                </c:pt>
                <c:pt idx="7">
                  <c:v>-0.77319587628865982</c:v>
                </c:pt>
                <c:pt idx="8">
                  <c:v>-0.84931506849315075</c:v>
                </c:pt>
                <c:pt idx="9">
                  <c:v>-0.57274826789838329</c:v>
                </c:pt>
                <c:pt idx="10">
                  <c:v>-0.69493087557603683</c:v>
                </c:pt>
                <c:pt idx="11">
                  <c:v>-0.54920751935127166</c:v>
                </c:pt>
                <c:pt idx="12">
                  <c:v>-0.18516320474777448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A6-43F9-AE50-3B02130B3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08-49CF-83F6-51C67D8B93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08-49CF-83F6-51C67D8B93CC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08-49CF-83F6-51C67D8B93C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08-49CF-83F6-51C67D8B93C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08-49CF-83F6-51C67D8B93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08-49CF-83F6-51C67D8B93C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08-49CF-83F6-51C67D8B93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08-49CF-83F6-51C67D8B93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08-49CF-83F6-51C67D8B9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08-49CF-83F6-51C67D8B93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08-49CF-83F6-51C67D8B93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08-49CF-83F6-51C67D8B93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08-49CF-83F6-51C67D8B93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08-49CF-83F6-51C67D8B93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08-49CF-83F6-51C67D8B93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08-49CF-83F6-51C67D8B93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08-49CF-83F6-51C67D8B93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08-49CF-83F6-51C67D8B93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08-49CF-83F6-51C67D8B93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08-49CF-83F6-51C67D8B93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08-49CF-83F6-51C67D8B93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08-49CF-83F6-51C67D8B93C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0.1630021440996805</c:v>
                </c:pt>
                <c:pt idx="1">
                  <c:v>4.7713809700111076E-2</c:v>
                </c:pt>
                <c:pt idx="2">
                  <c:v>0.12916689700923212</c:v>
                </c:pt>
                <c:pt idx="3">
                  <c:v>-7.5613964785449683E-2</c:v>
                </c:pt>
                <c:pt idx="4">
                  <c:v>6.0160644013584674E-2</c:v>
                </c:pt>
                <c:pt idx="5">
                  <c:v>-2.5659223671998688E-2</c:v>
                </c:pt>
                <c:pt idx="6">
                  <c:v>9.9529264207409485E-2</c:v>
                </c:pt>
                <c:pt idx="7">
                  <c:v>0.10676536662615543</c:v>
                </c:pt>
                <c:pt idx="8">
                  <c:v>-8.0327698683296811E-3</c:v>
                </c:pt>
                <c:pt idx="9">
                  <c:v>-0.13883405621392708</c:v>
                </c:pt>
                <c:pt idx="10">
                  <c:v>-6.1339244449769792E-2</c:v>
                </c:pt>
                <c:pt idx="11">
                  <c:v>-0.18262097313193426</c:v>
                </c:pt>
                <c:pt idx="12">
                  <c:v>4.2330952591544957E-3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08-49CF-83F6-51C67D8B93CC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0.18761295919526577</c:v>
                </c:pt>
                <c:pt idx="1">
                  <c:v>0.24980677928673956</c:v>
                </c:pt>
                <c:pt idx="2">
                  <c:v>0.29857483443708599</c:v>
                </c:pt>
                <c:pt idx="3">
                  <c:v>0.45124346810122362</c:v>
                </c:pt>
                <c:pt idx="4">
                  <c:v>0.75240216826316186</c:v>
                </c:pt>
                <c:pt idx="5">
                  <c:v>0.55674766355140193</c:v>
                </c:pt>
                <c:pt idx="6">
                  <c:v>0.48666401914799984</c:v>
                </c:pt>
                <c:pt idx="7">
                  <c:v>0.41526405515630449</c:v>
                </c:pt>
                <c:pt idx="8">
                  <c:v>0.39679559253429275</c:v>
                </c:pt>
                <c:pt idx="9">
                  <c:v>0.48793872589515419</c:v>
                </c:pt>
                <c:pt idx="10">
                  <c:v>0.2707543999907307</c:v>
                </c:pt>
                <c:pt idx="11">
                  <c:v>9.6212885154061567E-2</c:v>
                </c:pt>
                <c:pt idx="12">
                  <c:v>0.37646652112349233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08-49CF-83F6-51C67D8B9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02-49CC-91FA-383D8DE25A2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2-49CC-91FA-383D8DE25A21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02-49CC-91FA-383D8DE25A21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82498</c:v>
                </c:pt>
                <c:pt idx="1">
                  <c:v>87548</c:v>
                </c:pt>
                <c:pt idx="2">
                  <c:v>95606</c:v>
                </c:pt>
                <c:pt idx="3">
                  <c:v>99428</c:v>
                </c:pt>
                <c:pt idx="4">
                  <c:v>91838</c:v>
                </c:pt>
                <c:pt idx="5">
                  <c:v>81401</c:v>
                </c:pt>
                <c:pt idx="6">
                  <c:v>84367</c:v>
                </c:pt>
                <c:pt idx="7">
                  <c:v>115980</c:v>
                </c:pt>
                <c:pt idx="8">
                  <c:v>92418</c:v>
                </c:pt>
                <c:pt idx="9">
                  <c:v>115251</c:v>
                </c:pt>
                <c:pt idx="10">
                  <c:v>96584</c:v>
                </c:pt>
                <c:pt idx="11">
                  <c:v>90601</c:v>
                </c:pt>
                <c:pt idx="12">
                  <c:v>1133520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2-49CC-91FA-383D8DE25A21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02-49CC-91FA-383D8DE25A2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02-49CC-91FA-383D8DE25A21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02-49CC-91FA-383D8DE25A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02-49CC-91FA-383D8DE25A2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02-49CC-91FA-383D8DE2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02-49CC-91FA-383D8DE25A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02-49CC-91FA-383D8DE25A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02-49CC-91FA-383D8DE25A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02-49CC-91FA-383D8DE25A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02-49CC-91FA-383D8DE25A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02-49CC-91FA-383D8DE25A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02-49CC-91FA-383D8DE25A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2-49CC-91FA-383D8DE25A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02-49CC-91FA-383D8DE25A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02-49CC-91FA-383D8DE25A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02-49CC-91FA-383D8DE25A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02-49CC-91FA-383D8DE25A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02-49CC-91FA-383D8DE25A21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0.16231658706946561</c:v>
                </c:pt>
                <c:pt idx="1">
                  <c:v>1.2084887907497954E-2</c:v>
                </c:pt>
                <c:pt idx="2">
                  <c:v>0.11128313036273041</c:v>
                </c:pt>
                <c:pt idx="3">
                  <c:v>-0.139739855601833</c:v>
                </c:pt>
                <c:pt idx="4">
                  <c:v>2.1201154715086545E-2</c:v>
                </c:pt>
                <c:pt idx="5">
                  <c:v>-4.4609431811040601E-2</c:v>
                </c:pt>
                <c:pt idx="6">
                  <c:v>8.2017173963045309E-2</c:v>
                </c:pt>
                <c:pt idx="7">
                  <c:v>0.10324006154506749</c:v>
                </c:pt>
                <c:pt idx="8">
                  <c:v>-3.0375212176343203E-2</c:v>
                </c:pt>
                <c:pt idx="9">
                  <c:v>-0.20486672761797597</c:v>
                </c:pt>
                <c:pt idx="10">
                  <c:v>-0.11055759920615038</c:v>
                </c:pt>
                <c:pt idx="11">
                  <c:v>-0.24183046371070138</c:v>
                </c:pt>
                <c:pt idx="12">
                  <c:v>-3.0499944944475499E-2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02-49CC-91FA-383D8DE25A21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0.94752078077829704</c:v>
                </c:pt>
                <c:pt idx="1">
                  <c:v>1.0603188662533216</c:v>
                </c:pt>
                <c:pt idx="2">
                  <c:v>0.88507702835161184</c:v>
                </c:pt>
                <c:pt idx="3">
                  <c:v>1.0011034604519775</c:v>
                </c:pt>
                <c:pt idx="4">
                  <c:v>1.6931564284335088</c:v>
                </c:pt>
                <c:pt idx="5">
                  <c:v>1.3340790454884415</c:v>
                </c:pt>
                <c:pt idx="6">
                  <c:v>1.034966925614174</c:v>
                </c:pt>
                <c:pt idx="7">
                  <c:v>1.1065675975745153</c:v>
                </c:pt>
                <c:pt idx="8">
                  <c:v>1.1760286225402505</c:v>
                </c:pt>
                <c:pt idx="9">
                  <c:v>1.1821106131114494</c:v>
                </c:pt>
                <c:pt idx="10">
                  <c:v>0.96477282791603924</c:v>
                </c:pt>
                <c:pt idx="11">
                  <c:v>0.69964020585690223</c:v>
                </c:pt>
                <c:pt idx="12">
                  <c:v>1.0780364404320264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02-49CC-91FA-383D8DE25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6-4C5D-9467-825E8470387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398</c:v>
                </c:pt>
                <c:pt idx="1">
                  <c:v>301</c:v>
                </c:pt>
                <c:pt idx="2">
                  <c:v>676</c:v>
                </c:pt>
                <c:pt idx="3">
                  <c:v>821</c:v>
                </c:pt>
                <c:pt idx="4">
                  <c:v>1048</c:v>
                </c:pt>
                <c:pt idx="5">
                  <c:v>1192</c:v>
                </c:pt>
                <c:pt idx="6">
                  <c:v>1900</c:v>
                </c:pt>
                <c:pt idx="7">
                  <c:v>1727</c:v>
                </c:pt>
                <c:pt idx="8">
                  <c:v>1171</c:v>
                </c:pt>
                <c:pt idx="9">
                  <c:v>1235</c:v>
                </c:pt>
                <c:pt idx="10">
                  <c:v>794</c:v>
                </c:pt>
                <c:pt idx="11">
                  <c:v>623</c:v>
                </c:pt>
                <c:pt idx="12">
                  <c:v>11886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6-4C5D-9467-825E84703877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6-4C5D-9467-825E8470387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895</c:v>
                </c:pt>
                <c:pt idx="1">
                  <c:v>918</c:v>
                </c:pt>
                <c:pt idx="2">
                  <c:v>1444</c:v>
                </c:pt>
                <c:pt idx="3">
                  <c:v>1744</c:v>
                </c:pt>
                <c:pt idx="4">
                  <c:v>1571</c:v>
                </c:pt>
                <c:pt idx="5">
                  <c:v>964</c:v>
                </c:pt>
                <c:pt idx="6">
                  <c:v>1304</c:v>
                </c:pt>
                <c:pt idx="7">
                  <c:v>2841</c:v>
                </c:pt>
                <c:pt idx="8">
                  <c:v>1911</c:v>
                </c:pt>
                <c:pt idx="9">
                  <c:v>1349</c:v>
                </c:pt>
                <c:pt idx="10">
                  <c:v>719</c:v>
                </c:pt>
                <c:pt idx="11">
                  <c:v>699</c:v>
                </c:pt>
                <c:pt idx="12">
                  <c:v>16359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6-4C5D-9467-825E8470387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6-4C5D-9467-825E8470387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26-4C5D-9467-825E8470387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26-4C5D-9467-825E847038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26-4C5D-9467-825E8470387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26-4C5D-9467-825E8470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6-4C5D-9467-825E847038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6-4C5D-9467-825E847038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26-4C5D-9467-825E847038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6-4C5D-9467-825E847038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26-4C5D-9467-825E847038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26-4C5D-9467-825E847038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26-4C5D-9467-825E847038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26-4C5D-9467-825E847038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26-4C5D-9467-825E847038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26-4C5D-9467-825E847038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26-4C5D-9467-825E847038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26-4C5D-9467-825E847038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26-4C5D-9467-825E8470387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0.17543859649122817</c:v>
                </c:pt>
                <c:pt idx="1">
                  <c:v>-0.29729729729729726</c:v>
                </c:pt>
                <c:pt idx="2">
                  <c:v>-0.43626806833114318</c:v>
                </c:pt>
                <c:pt idx="3">
                  <c:v>-0.71270860077021825</c:v>
                </c:pt>
                <c:pt idx="4">
                  <c:v>0.40846366145354196</c:v>
                </c:pt>
                <c:pt idx="5">
                  <c:v>-1.9417475728155109E-3</c:v>
                </c:pt>
                <c:pt idx="6">
                  <c:v>-0.34863314208572393</c:v>
                </c:pt>
                <c:pt idx="7">
                  <c:v>0.14785992217898825</c:v>
                </c:pt>
                <c:pt idx="8">
                  <c:v>0.31192052980132456</c:v>
                </c:pt>
                <c:pt idx="9">
                  <c:v>-0.10333333333333339</c:v>
                </c:pt>
                <c:pt idx="10">
                  <c:v>0.23287671232876717</c:v>
                </c:pt>
                <c:pt idx="11">
                  <c:v>3.5928143712574911E-2</c:v>
                </c:pt>
                <c:pt idx="12">
                  <c:v>-0.17525614754098362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26-4C5D-9467-825E84703877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0.3467336683417086</c:v>
                </c:pt>
                <c:pt idx="1">
                  <c:v>1.2458471760797343</c:v>
                </c:pt>
                <c:pt idx="2">
                  <c:v>0.26923076923076916</c:v>
                </c:pt>
                <c:pt idx="3">
                  <c:v>0.36297198538367836</c:v>
                </c:pt>
                <c:pt idx="4">
                  <c:v>0.46087786259541974</c:v>
                </c:pt>
                <c:pt idx="5">
                  <c:v>0.72483221476510074</c:v>
                </c:pt>
                <c:pt idx="6">
                  <c:v>1.5789473684210575E-2</c:v>
                </c:pt>
                <c:pt idx="7">
                  <c:v>0.5373480023161552</c:v>
                </c:pt>
                <c:pt idx="8">
                  <c:v>0.69171648163962418</c:v>
                </c:pt>
                <c:pt idx="9">
                  <c:v>8.9068825910931126E-2</c:v>
                </c:pt>
                <c:pt idx="10">
                  <c:v>-9.3198992443324968E-2</c:v>
                </c:pt>
                <c:pt idx="11">
                  <c:v>0.1107544141252006</c:v>
                </c:pt>
                <c:pt idx="12">
                  <c:v>0.35445061416792867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26-4C5D-9467-825E8470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cat'!$C$52:$D$52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6B-4BA5-80D4-BB3C75B74F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cat'!$C$54:$C$66</c:f>
              <c:numCache>
                <c:formatCode>#,##0</c:formatCode>
                <c:ptCount val="13"/>
                <c:pt idx="0">
                  <c:v>48465</c:v>
                </c:pt>
                <c:pt idx="1">
                  <c:v>45410</c:v>
                </c:pt>
                <c:pt idx="2">
                  <c:v>40304</c:v>
                </c:pt>
                <c:pt idx="3">
                  <c:v>32575</c:v>
                </c:pt>
                <c:pt idx="4">
                  <c:v>31082</c:v>
                </c:pt>
                <c:pt idx="5">
                  <c:v>34656</c:v>
                </c:pt>
                <c:pt idx="6">
                  <c:v>37688</c:v>
                </c:pt>
                <c:pt idx="7">
                  <c:v>47626</c:v>
                </c:pt>
                <c:pt idx="8">
                  <c:v>41425</c:v>
                </c:pt>
                <c:pt idx="9">
                  <c:v>38103</c:v>
                </c:pt>
                <c:pt idx="10">
                  <c:v>41143</c:v>
                </c:pt>
                <c:pt idx="11">
                  <c:v>45336</c:v>
                </c:pt>
                <c:pt idx="12">
                  <c:v>483813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B-4BA5-80D4-BB3C75B74F42}"/>
            </c:ext>
          </c:extLst>
        </c:ser>
        <c:ser>
          <c:idx val="5"/>
          <c:order val="1"/>
          <c:tx>
            <c:strRef>
              <c:f>'Pernocta evol mensu TF cat'!$I$52:$J$52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6B-4BA5-80D4-BB3C75B74F42}"/>
              </c:ext>
            </c:extLst>
          </c:dPt>
          <c:val>
            <c:numRef>
              <c:f>'Pernocta evol mensu TF cat'!$I$54:$I$66</c:f>
              <c:numCache>
                <c:formatCode>#,##0</c:formatCode>
                <c:ptCount val="13"/>
                <c:pt idx="0">
                  <c:v>13386</c:v>
                </c:pt>
                <c:pt idx="1">
                  <c:v>13602</c:v>
                </c:pt>
                <c:pt idx="2">
                  <c:v>13705</c:v>
                </c:pt>
                <c:pt idx="3">
                  <c:v>13588</c:v>
                </c:pt>
                <c:pt idx="4">
                  <c:v>12214</c:v>
                </c:pt>
                <c:pt idx="5">
                  <c:v>11682</c:v>
                </c:pt>
                <c:pt idx="6">
                  <c:v>15593</c:v>
                </c:pt>
                <c:pt idx="7">
                  <c:v>20831</c:v>
                </c:pt>
                <c:pt idx="8">
                  <c:v>15007</c:v>
                </c:pt>
                <c:pt idx="9">
                  <c:v>17361</c:v>
                </c:pt>
                <c:pt idx="10">
                  <c:v>17189</c:v>
                </c:pt>
                <c:pt idx="11">
                  <c:v>18386</c:v>
                </c:pt>
                <c:pt idx="12">
                  <c:v>182544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6B-4BA5-80D4-BB3C75B74F42}"/>
            </c:ext>
          </c:extLst>
        </c:ser>
        <c:ser>
          <c:idx val="0"/>
          <c:order val="2"/>
          <c:tx>
            <c:strRef>
              <c:f>'Pernocta evol mensu TF cat'!$K$52:$L$52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6B-4BA5-80D4-BB3C75B74F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cat'!$K$54:$K$66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6B-4BA5-80D4-BB3C75B74F42}"/>
            </c:ext>
          </c:extLst>
        </c:ser>
        <c:ser>
          <c:idx val="1"/>
          <c:order val="3"/>
          <c:tx>
            <c:strRef>
              <c:f>'Pernocta evol mensu TF cat'!$M$52:$N$52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6B-4BA5-80D4-BB3C75B74F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6B-4BA5-80D4-BB3C75B74F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cat'!$M$54:$M$66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6B-4BA5-80D4-BB3C75B74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cat'!$N$53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6B-4BA5-80D4-BB3C75B74F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6B-4BA5-80D4-BB3C75B74F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6B-4BA5-80D4-BB3C75B74F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6B-4BA5-80D4-BB3C75B74F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6B-4BA5-80D4-BB3C75B74F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6B-4BA5-80D4-BB3C75B74F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6B-4BA5-80D4-BB3C75B74F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6B-4BA5-80D4-BB3C75B74F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6B-4BA5-80D4-BB3C75B74F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6B-4BA5-80D4-BB3C75B74F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6B-4BA5-80D4-BB3C75B74F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6B-4BA5-80D4-BB3C75B74F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6B-4BA5-80D4-BB3C75B74F42}"/>
              </c:ext>
            </c:extLst>
          </c:dPt>
          <c:cat>
            <c:strRef>
              <c:f>'Pernocta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cat'!$N$54:$N$66</c:f>
              <c:numCache>
                <c:formatCode>0.0%</c:formatCode>
                <c:ptCount val="13"/>
                <c:pt idx="0">
                  <c:v>0.16611556352631274</c:v>
                </c:pt>
                <c:pt idx="1">
                  <c:v>0.25107096293536979</c:v>
                </c:pt>
                <c:pt idx="2">
                  <c:v>0.22672931660024975</c:v>
                </c:pt>
                <c:pt idx="3">
                  <c:v>0.32489926522872725</c:v>
                </c:pt>
                <c:pt idx="4">
                  <c:v>0.29750223015165034</c:v>
                </c:pt>
                <c:pt idx="5">
                  <c:v>9.9762329174093889E-2</c:v>
                </c:pt>
                <c:pt idx="6">
                  <c:v>0.18401220583475886</c:v>
                </c:pt>
                <c:pt idx="7">
                  <c:v>0.12320140134295365</c:v>
                </c:pt>
                <c:pt idx="8">
                  <c:v>0.12002795097828423</c:v>
                </c:pt>
                <c:pt idx="9">
                  <c:v>0.31957252902245847</c:v>
                </c:pt>
                <c:pt idx="10">
                  <c:v>0.2262371888726209</c:v>
                </c:pt>
                <c:pt idx="11">
                  <c:v>9.1666274528257485E-2</c:v>
                </c:pt>
                <c:pt idx="12">
                  <c:v>0.19680463793282765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6B-4BA5-80D4-BB3C75B74F42}"/>
            </c:ext>
          </c:extLst>
        </c:ser>
        <c:ser>
          <c:idx val="4"/>
          <c:order val="5"/>
          <c:tx>
            <c:strRef>
              <c:f>'Pernocta evol mensu TF cat'!$O$53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cat'!$O$54:$O$66</c:f>
              <c:numCache>
                <c:formatCode>0.0%</c:formatCode>
                <c:ptCount val="13"/>
                <c:pt idx="0">
                  <c:v>-0.57067987207262971</c:v>
                </c:pt>
                <c:pt idx="1">
                  <c:v>-0.55624311825589079</c:v>
                </c:pt>
                <c:pt idx="2">
                  <c:v>-0.48826419213973804</c:v>
                </c:pt>
                <c:pt idx="3">
                  <c:v>-0.3136147352264006</c:v>
                </c:pt>
                <c:pt idx="4">
                  <c:v>-0.34486197799369411</c:v>
                </c:pt>
                <c:pt idx="5">
                  <c:v>-0.46592220683287167</c:v>
                </c:pt>
                <c:pt idx="6">
                  <c:v>-0.32049989386542133</c:v>
                </c:pt>
                <c:pt idx="7">
                  <c:v>-0.4345315583924747</c:v>
                </c:pt>
                <c:pt idx="8">
                  <c:v>-0.49699456849728429</c:v>
                </c:pt>
                <c:pt idx="9">
                  <c:v>-0.36159882423956113</c:v>
                </c:pt>
                <c:pt idx="10">
                  <c:v>-0.49109204481928881</c:v>
                </c:pt>
                <c:pt idx="11">
                  <c:v>-0.48828745367919535</c:v>
                </c:pt>
                <c:pt idx="12">
                  <c:v>-0.45298493426179121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6B-4BA5-80D4-BB3C75B74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E6-46CC-BBC0-3FDD5AC084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6-46CC-BBC0-3FDD5AC08486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E6-46CC-BBC0-3FDD5AC08486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E6-46CC-BBC0-3FDD5AC08486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E6-46CC-BBC0-3FDD5AC084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6-46CC-BBC0-3FDD5AC08486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E6-46CC-BBC0-3FDD5AC084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E6-46CC-BBC0-3FDD5AC084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E6-46CC-BBC0-3FDD5AC08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E6-46CC-BBC0-3FDD5AC084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E6-46CC-BBC0-3FDD5AC084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E6-46CC-BBC0-3FDD5AC084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E6-46CC-BBC0-3FDD5AC084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E6-46CC-BBC0-3FDD5AC084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E6-46CC-BBC0-3FDD5AC084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E6-46CC-BBC0-3FDD5AC084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E6-46CC-BBC0-3FDD5AC084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E6-46CC-BBC0-3FDD5AC084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E6-46CC-BBC0-3FDD5AC084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E6-46CC-BBC0-3FDD5AC084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E6-46CC-BBC0-3FDD5AC084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E6-46CC-BBC0-3FDD5AC08486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-0.57006722029646362</c:v>
                </c:pt>
                <c:pt idx="9">
                  <c:v>0.33329647576088117</c:v>
                </c:pt>
                <c:pt idx="10">
                  <c:v>-0.33616589809891284</c:v>
                </c:pt>
                <c:pt idx="11">
                  <c:v>-0.54487948735723268</c:v>
                </c:pt>
                <c:pt idx="12">
                  <c:v>0.34765406603222182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E6-46CC-BBC0-3FDD5AC08486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-1.6896497494906448</c:v>
                </c:pt>
                <c:pt idx="9">
                  <c:v>-1.1671850195063982</c:v>
                </c:pt>
                <c:pt idx="10">
                  <c:v>-1.1818773759146257</c:v>
                </c:pt>
                <c:pt idx="11">
                  <c:v>-2.2810872835129752</c:v>
                </c:pt>
                <c:pt idx="12">
                  <c:v>-1.3114210356679026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E6-46CC-BBC0-3FDD5AC08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F-46FA-95D7-AAE608F93C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6.5863192182410426</c:v>
                </c:pt>
                <c:pt idx="1">
                  <c:v>4.2603071948261926</c:v>
                </c:pt>
                <c:pt idx="2">
                  <c:v>6.0028785261945883</c:v>
                </c:pt>
                <c:pt idx="3">
                  <c:v>3.3905065815715996</c:v>
                </c:pt>
                <c:pt idx="4">
                  <c:v>3.4204368174726989</c:v>
                </c:pt>
                <c:pt idx="5">
                  <c:v>4.7042693509198195</c:v>
                </c:pt>
                <c:pt idx="6">
                  <c:v>4.3943599911874864</c:v>
                </c:pt>
                <c:pt idx="7">
                  <c:v>5.6647384912026997</c:v>
                </c:pt>
                <c:pt idx="8">
                  <c:v>6.2673778389538883</c:v>
                </c:pt>
                <c:pt idx="9">
                  <c:v>5.8431226765799256</c:v>
                </c:pt>
                <c:pt idx="10">
                  <c:v>6.4618889809444902</c:v>
                </c:pt>
                <c:pt idx="11">
                  <c:v>6.9772832637923043</c:v>
                </c:pt>
                <c:pt idx="12">
                  <c:v>5.2448321455061437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F-46FA-95D7-AAE608F93C02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F-46FA-95D7-AAE608F93C0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6.0051948051948054</c:v>
                </c:pt>
                <c:pt idx="1">
                  <c:v>3.9639963996399641</c:v>
                </c:pt>
                <c:pt idx="2">
                  <c:v>3.1939457937346005</c:v>
                </c:pt>
                <c:pt idx="3">
                  <c:v>3.5400782013685239</c:v>
                </c:pt>
                <c:pt idx="4">
                  <c:v>3.4948630136986303</c:v>
                </c:pt>
                <c:pt idx="5">
                  <c:v>3.548218290555694</c:v>
                </c:pt>
                <c:pt idx="6">
                  <c:v>3.6482850104225886</c:v>
                </c:pt>
                <c:pt idx="7">
                  <c:v>4.1874088800530149</c:v>
                </c:pt>
                <c:pt idx="8">
                  <c:v>3.9209310285812085</c:v>
                </c:pt>
                <c:pt idx="9">
                  <c:v>5.8182459440395018</c:v>
                </c:pt>
                <c:pt idx="10">
                  <c:v>7.9188503803888421</c:v>
                </c:pt>
                <c:pt idx="11">
                  <c:v>7.2166331321260895</c:v>
                </c:pt>
                <c:pt idx="12">
                  <c:v>4.5358626362327783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F-46FA-95D7-AAE608F93C0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F-46FA-95D7-AAE608F93C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3F-46FA-95D7-AAE608F93C0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3F-46FA-95D7-AAE608F93C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3F-46FA-95D7-AAE608F93C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3F-46FA-95D7-AAE608F9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3F-46FA-95D7-AAE608F93C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3F-46FA-95D7-AAE608F93C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F-46FA-95D7-AAE608F93C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F-46FA-95D7-AAE608F93C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F-46FA-95D7-AAE608F93C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F-46FA-95D7-AAE608F93C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3F-46FA-95D7-AAE608F93C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3F-46FA-95D7-AAE608F93C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3F-46FA-95D7-AAE608F93C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3F-46FA-95D7-AAE608F93C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3F-46FA-95D7-AAE608F93C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3F-46FA-95D7-AAE608F93C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3F-46FA-95D7-AAE608F93C0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0.61259964852838689</c:v>
                </c:pt>
                <c:pt idx="1">
                  <c:v>4.9582208279603357E-2</c:v>
                </c:pt>
                <c:pt idx="2">
                  <c:v>-0.15909178657541112</c:v>
                </c:pt>
                <c:pt idx="3">
                  <c:v>0.64612751345760522</c:v>
                </c:pt>
                <c:pt idx="4">
                  <c:v>0.13054156098621217</c:v>
                </c:pt>
                <c:pt idx="5">
                  <c:v>0.34959270766089023</c:v>
                </c:pt>
                <c:pt idx="6">
                  <c:v>0.83709450935676744</c:v>
                </c:pt>
                <c:pt idx="7">
                  <c:v>0.54953062796024543</c:v>
                </c:pt>
                <c:pt idx="8">
                  <c:v>-0.75719170337128006</c:v>
                </c:pt>
                <c:pt idx="9">
                  <c:v>0.23653168536084657</c:v>
                </c:pt>
                <c:pt idx="10">
                  <c:v>-0.49281187925363934</c:v>
                </c:pt>
                <c:pt idx="11">
                  <c:v>0.39380447767246007</c:v>
                </c:pt>
                <c:pt idx="12">
                  <c:v>0.23785466234843522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3F-46FA-95D7-AAE608F93C02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-0.70994920508891646</c:v>
                </c:pt>
                <c:pt idx="1">
                  <c:v>0.20821040557043613</c:v>
                </c:pt>
                <c:pt idx="2">
                  <c:v>-2.0566928372531335</c:v>
                </c:pt>
                <c:pt idx="3">
                  <c:v>0.54313420756496189</c:v>
                </c:pt>
                <c:pt idx="4">
                  <c:v>0.12068215792332415</c:v>
                </c:pt>
                <c:pt idx="5">
                  <c:v>-0.94402883983376151</c:v>
                </c:pt>
                <c:pt idx="6">
                  <c:v>0.39264766234994131</c:v>
                </c:pt>
                <c:pt idx="7">
                  <c:v>-1.1472373835376573</c:v>
                </c:pt>
                <c:pt idx="8">
                  <c:v>-2.3202285176869202</c:v>
                </c:pt>
                <c:pt idx="9">
                  <c:v>-2.0328649035265109</c:v>
                </c:pt>
                <c:pt idx="10">
                  <c:v>-2.6604952527214936</c:v>
                </c:pt>
                <c:pt idx="11">
                  <c:v>-2.436697207881223</c:v>
                </c:pt>
                <c:pt idx="12">
                  <c:v>-1.0723463503367903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3F-46FA-95D7-AAE608F9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BF-48E6-B179-7858574C12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7.087951807228916</c:v>
                </c:pt>
                <c:pt idx="1">
                  <c:v>4.7660256410256414</c:v>
                </c:pt>
                <c:pt idx="2">
                  <c:v>8.3732327992459936</c:v>
                </c:pt>
                <c:pt idx="3">
                  <c:v>3.4851720047449586</c:v>
                </c:pt>
                <c:pt idx="4">
                  <c:v>4.0461741424802113</c:v>
                </c:pt>
                <c:pt idx="5">
                  <c:v>6.2397868561278864</c:v>
                </c:pt>
                <c:pt idx="6">
                  <c:v>5.1034482758620694</c:v>
                </c:pt>
                <c:pt idx="7">
                  <c:v>6.1829066886870354</c:v>
                </c:pt>
                <c:pt idx="8">
                  <c:v>6.8213256484149856</c:v>
                </c:pt>
                <c:pt idx="9">
                  <c:v>8.3876288659793818</c:v>
                </c:pt>
                <c:pt idx="10">
                  <c:v>8.2327160493827165</c:v>
                </c:pt>
                <c:pt idx="11">
                  <c:v>8.2281616688396344</c:v>
                </c:pt>
                <c:pt idx="12">
                  <c:v>6.2865659153898443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F-48E6-B179-7858574C1206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BF-48E6-B179-7858574C1206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5.8543689320388346</c:v>
                </c:pt>
                <c:pt idx="1">
                  <c:v>3.1932515337423313</c:v>
                </c:pt>
                <c:pt idx="2">
                  <c:v>4.1188260558339298</c:v>
                </c:pt>
                <c:pt idx="3">
                  <c:v>3.5085178875638841</c:v>
                </c:pt>
                <c:pt idx="4">
                  <c:v>3.2697655939610648</c:v>
                </c:pt>
                <c:pt idx="5">
                  <c:v>3.8176451295506721</c:v>
                </c:pt>
                <c:pt idx="6">
                  <c:v>4.0505914925748803</c:v>
                </c:pt>
                <c:pt idx="7">
                  <c:v>4.2587159863945576</c:v>
                </c:pt>
                <c:pt idx="8">
                  <c:v>4.5078840284842316</c:v>
                </c:pt>
                <c:pt idx="9">
                  <c:v>4.7737603305785123</c:v>
                </c:pt>
                <c:pt idx="10">
                  <c:v>6.0600706713780923</c:v>
                </c:pt>
                <c:pt idx="11">
                  <c:v>7.0762155059132716</c:v>
                </c:pt>
                <c:pt idx="12">
                  <c:v>4.4955222955594802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F-48E6-B179-7858574C1206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BF-48E6-B179-7858574C12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BF-48E6-B179-7858574C1206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BF-48E6-B179-7858574C12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BF-48E6-B179-7858574C12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BF-48E6-B179-7858574C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F-48E6-B179-7858574C12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F-48E6-B179-7858574C12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F-48E6-B179-7858574C12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F-48E6-B179-7858574C12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F-48E6-B179-7858574C12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BF-48E6-B179-7858574C12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BF-48E6-B179-7858574C12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BF-48E6-B179-7858574C12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BF-48E6-B179-7858574C12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BF-48E6-B179-7858574C12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BF-48E6-B179-7858574C12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BF-48E6-B179-7858574C12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BF-48E6-B179-7858574C120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1.4377440323639101</c:v>
                </c:pt>
                <c:pt idx="1">
                  <c:v>-0.24178584878111575</c:v>
                </c:pt>
                <c:pt idx="2">
                  <c:v>-1.4138572397647398</c:v>
                </c:pt>
                <c:pt idx="3">
                  <c:v>0.21475088679695808</c:v>
                </c:pt>
                <c:pt idx="4">
                  <c:v>7.3622825740014886E-2</c:v>
                </c:pt>
                <c:pt idx="5">
                  <c:v>0.49080169422331021</c:v>
                </c:pt>
                <c:pt idx="6">
                  <c:v>-1.3169851137417865E-3</c:v>
                </c:pt>
                <c:pt idx="7">
                  <c:v>7.7439376852108666E-3</c:v>
                </c:pt>
                <c:pt idx="8">
                  <c:v>-0.67783256877860776</c:v>
                </c:pt>
                <c:pt idx="9">
                  <c:v>0.17215280675172151</c:v>
                </c:pt>
                <c:pt idx="10">
                  <c:v>-0.72325224815192168</c:v>
                </c:pt>
                <c:pt idx="11">
                  <c:v>4.0759706726722911E-2</c:v>
                </c:pt>
                <c:pt idx="12">
                  <c:v>-5.8059081667003021E-2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BF-48E6-B179-7858574C1206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-0.72749335450685315</c:v>
                </c:pt>
                <c:pt idx="1">
                  <c:v>-0.12322176332243462</c:v>
                </c:pt>
                <c:pt idx="2">
                  <c:v>-4.2044530845074837</c:v>
                </c:pt>
                <c:pt idx="3">
                  <c:v>0.89018719065734064</c:v>
                </c:pt>
                <c:pt idx="4">
                  <c:v>-0.18585163509888059</c:v>
                </c:pt>
                <c:pt idx="5">
                  <c:v>-1.70641269813646</c:v>
                </c:pt>
                <c:pt idx="6">
                  <c:v>-0.1656017628769515</c:v>
                </c:pt>
                <c:pt idx="7">
                  <c:v>-1.6928678159951014</c:v>
                </c:pt>
                <c:pt idx="8">
                  <c:v>-2.6698019463833829</c:v>
                </c:pt>
                <c:pt idx="9">
                  <c:v>-4.3495808924475377</c:v>
                </c:pt>
                <c:pt idx="10">
                  <c:v>-4.4490338164251213</c:v>
                </c:pt>
                <c:pt idx="11">
                  <c:v>-3.8452016337056865</c:v>
                </c:pt>
                <c:pt idx="12">
                  <c:v>-1.8739635657992428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BF-48E6-B179-7858574C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F-4030-A53D-E46493EBBB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5.5402010050251258</c:v>
                </c:pt>
                <c:pt idx="1">
                  <c:v>2.6877076411960132</c:v>
                </c:pt>
                <c:pt idx="2">
                  <c:v>2.2825443786982249</c:v>
                </c:pt>
                <c:pt idx="3">
                  <c:v>3.1961023142509135</c:v>
                </c:pt>
                <c:pt idx="4">
                  <c:v>2.5152671755725189</c:v>
                </c:pt>
                <c:pt idx="5">
                  <c:v>2.5285234899328861</c:v>
                </c:pt>
                <c:pt idx="6">
                  <c:v>3.4094736842105262</c:v>
                </c:pt>
                <c:pt idx="7">
                  <c:v>4.9380428488708743</c:v>
                </c:pt>
                <c:pt idx="8">
                  <c:v>5.446626814688301</c:v>
                </c:pt>
                <c:pt idx="9">
                  <c:v>2.8453441295546558</c:v>
                </c:pt>
                <c:pt idx="10">
                  <c:v>2.8488664987405543</c:v>
                </c:pt>
                <c:pt idx="11">
                  <c:v>3.8972712680577848</c:v>
                </c:pt>
                <c:pt idx="12">
                  <c:v>3.5688204610466094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F-4030-A53D-E46493EBBB33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CF-4030-A53D-E46493EBBB33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6.1787709497206702</c:v>
                </c:pt>
                <c:pt idx="1">
                  <c:v>5.0588235294117645</c:v>
                </c:pt>
                <c:pt idx="2">
                  <c:v>2.2991689750692519</c:v>
                </c:pt>
                <c:pt idx="3">
                  <c:v>3.5825688073394497</c:v>
                </c:pt>
                <c:pt idx="4">
                  <c:v>3.8555060471037557</c:v>
                </c:pt>
                <c:pt idx="5">
                  <c:v>2.6960580912863072</c:v>
                </c:pt>
                <c:pt idx="6">
                  <c:v>2.4225460122699385</c:v>
                </c:pt>
                <c:pt idx="7">
                  <c:v>4.0693417810630059</c:v>
                </c:pt>
                <c:pt idx="8">
                  <c:v>2.7132391418105706</c:v>
                </c:pt>
                <c:pt idx="9">
                  <c:v>8.0667160859896221</c:v>
                </c:pt>
                <c:pt idx="10">
                  <c:v>15.235048678720444</c:v>
                </c:pt>
                <c:pt idx="11">
                  <c:v>7.6752503576537912</c:v>
                </c:pt>
                <c:pt idx="12">
                  <c:v>4.6154410416284612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CF-4030-A53D-E46493EBBB33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CF-4030-A53D-E46493EBBB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F-4030-A53D-E46493EBBB33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CF-4030-A53D-E46493EBBB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CF-4030-A53D-E46493EBBB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CF-4030-A53D-E46493EBB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CF-4030-A53D-E46493EBBB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CF-4030-A53D-E46493EBBB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CF-4030-A53D-E46493EBBB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CF-4030-A53D-E46493EBBB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CF-4030-A53D-E46493EBBB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CF-4030-A53D-E46493EBBB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CF-4030-A53D-E46493EBBB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CF-4030-A53D-E46493EBBB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CF-4030-A53D-E46493EBBB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F-4030-A53D-E46493EBBB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F-4030-A53D-E46493EBBB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F-4030-A53D-E46493EBBB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F-4030-A53D-E46493EBBB33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-2.5505040586540986</c:v>
                </c:pt>
                <c:pt idx="1">
                  <c:v>0.42943387174156378</c:v>
                </c:pt>
                <c:pt idx="2">
                  <c:v>1.2769206264607051</c:v>
                </c:pt>
                <c:pt idx="3">
                  <c:v>0.15149024722926763</c:v>
                </c:pt>
                <c:pt idx="4">
                  <c:v>0.19073943769878188</c:v>
                </c:pt>
                <c:pt idx="5">
                  <c:v>0.13744097314041781</c:v>
                </c:pt>
                <c:pt idx="6">
                  <c:v>1.8863663945133329</c:v>
                </c:pt>
                <c:pt idx="7">
                  <c:v>1.5842863109762799</c:v>
                </c:pt>
                <c:pt idx="8">
                  <c:v>-0.82443578231610948</c:v>
                </c:pt>
                <c:pt idx="9">
                  <c:v>0.68541016109045882</c:v>
                </c:pt>
                <c:pt idx="10">
                  <c:v>0.31468797564687989</c:v>
                </c:pt>
                <c:pt idx="11">
                  <c:v>1.8032605309611993</c:v>
                </c:pt>
                <c:pt idx="12">
                  <c:v>0.72818390804743993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CF-4030-A53D-E46493EBBB33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-1.239827870696768</c:v>
                </c:pt>
                <c:pt idx="1">
                  <c:v>1.4350734238927441</c:v>
                </c:pt>
                <c:pt idx="2">
                  <c:v>1.0088309126770665</c:v>
                </c:pt>
                <c:pt idx="3">
                  <c:v>-0.36142849834385382</c:v>
                </c:pt>
                <c:pt idx="4">
                  <c:v>0.10785496681807549</c:v>
                </c:pt>
                <c:pt idx="5">
                  <c:v>3.5776773822888686E-3</c:v>
                </c:pt>
                <c:pt idx="6">
                  <c:v>1.1096973002454322</c:v>
                </c:pt>
                <c:pt idx="7">
                  <c:v>-0.37796751930401928</c:v>
                </c:pt>
                <c:pt idx="8">
                  <c:v>-1.8651023321037479</c:v>
                </c:pt>
                <c:pt idx="9">
                  <c:v>0.55539936486913621</c:v>
                </c:pt>
                <c:pt idx="10">
                  <c:v>0.99835572348166801</c:v>
                </c:pt>
                <c:pt idx="11">
                  <c:v>1.1619772868555103</c:v>
                </c:pt>
                <c:pt idx="12">
                  <c:v>0.10091057814837168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CF-4030-A53D-E46493EBB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3D-495D-9971-8DE501C723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8.3850514976849659</c:v>
                </c:pt>
                <c:pt idx="1">
                  <c:v>7.89595482736277</c:v>
                </c:pt>
                <c:pt idx="2">
                  <c:v>7.8426756352765326</c:v>
                </c:pt>
                <c:pt idx="3">
                  <c:v>7.7268374164810689</c:v>
                </c:pt>
                <c:pt idx="4">
                  <c:v>7.9464043419267298</c:v>
                </c:pt>
                <c:pt idx="5">
                  <c:v>7.6910747232472323</c:v>
                </c:pt>
                <c:pt idx="6">
                  <c:v>8.8669169290385081</c:v>
                </c:pt>
                <c:pt idx="7">
                  <c:v>8.6175336182633178</c:v>
                </c:pt>
                <c:pt idx="8">
                  <c:v>8.2653967511978497</c:v>
                </c:pt>
                <c:pt idx="9">
                  <c:v>7.4805983091263819</c:v>
                </c:pt>
                <c:pt idx="10">
                  <c:v>7.3692548202188641</c:v>
                </c:pt>
                <c:pt idx="11">
                  <c:v>7.7688200188461938</c:v>
                </c:pt>
                <c:pt idx="12">
                  <c:v>7.982500983090838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D-495D-9971-8DE501C7234B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3D-495D-9971-8DE501C7234B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8.7300962832591367</c:v>
                </c:pt>
                <c:pt idx="1">
                  <c:v>7.4176239055345814</c:v>
                </c:pt>
                <c:pt idx="2">
                  <c:v>5.8618128654970763</c:v>
                </c:pt>
                <c:pt idx="3">
                  <c:v>8.0518100841709561</c:v>
                </c:pt>
                <c:pt idx="4">
                  <c:v>7.5680802630469604</c:v>
                </c:pt>
                <c:pt idx="5">
                  <c:v>8.2189096215990833</c:v>
                </c:pt>
                <c:pt idx="6">
                  <c:v>7.8831803086540342</c:v>
                </c:pt>
                <c:pt idx="7">
                  <c:v>7.7771453913814765</c:v>
                </c:pt>
                <c:pt idx="8">
                  <c:v>7.2970989466413396</c:v>
                </c:pt>
                <c:pt idx="9">
                  <c:v>6.8283218332594799</c:v>
                </c:pt>
                <c:pt idx="10">
                  <c:v>7.5981374722838133</c:v>
                </c:pt>
                <c:pt idx="11">
                  <c:v>5.8612209341285268</c:v>
                </c:pt>
                <c:pt idx="12">
                  <c:v>7.2914212309392115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3D-495D-9971-8DE501C7234B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3D-495D-9971-8DE501C723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3D-495D-9971-8DE501C7234B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3D-495D-9971-8DE501C723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3D-495D-9971-8DE501C723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3D-495D-9971-8DE501C72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3D-495D-9971-8DE501C723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3D-495D-9971-8DE501C723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D-495D-9971-8DE501C723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D-495D-9971-8DE501C723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D-495D-9971-8DE501C723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D-495D-9971-8DE501C723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D-495D-9971-8DE501C723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D-495D-9971-8DE501C723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D-495D-9971-8DE501C723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D-495D-9971-8DE501C723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3D-495D-9971-8DE501C723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3D-495D-9971-8DE501C723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3D-495D-9971-8DE501C7234B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0.26276053862536486</c:v>
                </c:pt>
                <c:pt idx="1">
                  <c:v>1.1502113374507399</c:v>
                </c:pt>
                <c:pt idx="2">
                  <c:v>0.89854865729207845</c:v>
                </c:pt>
                <c:pt idx="3">
                  <c:v>0.79272136928692927</c:v>
                </c:pt>
                <c:pt idx="4">
                  <c:v>0.30819641443569878</c:v>
                </c:pt>
                <c:pt idx="5">
                  <c:v>0.71558665581638703</c:v>
                </c:pt>
                <c:pt idx="6">
                  <c:v>0.75979343388298748</c:v>
                </c:pt>
                <c:pt idx="7">
                  <c:v>-0.16339735041827819</c:v>
                </c:pt>
                <c:pt idx="8">
                  <c:v>-0.50522045461589293</c:v>
                </c:pt>
                <c:pt idx="9">
                  <c:v>0.19745293717535262</c:v>
                </c:pt>
                <c:pt idx="10">
                  <c:v>-0.3208204376936461</c:v>
                </c:pt>
                <c:pt idx="11">
                  <c:v>-0.77857411935486365</c:v>
                </c:pt>
                <c:pt idx="12">
                  <c:v>0.34110882552791288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3D-495D-9971-8DE501C7234B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-1.5884367923929341</c:v>
                </c:pt>
                <c:pt idx="1">
                  <c:v>-1.3629392131406597</c:v>
                </c:pt>
                <c:pt idx="2">
                  <c:v>-1.7095182725897979</c:v>
                </c:pt>
                <c:pt idx="3">
                  <c:v>-1.8272179201955101</c:v>
                </c:pt>
                <c:pt idx="4">
                  <c:v>-1.8007228261799462</c:v>
                </c:pt>
                <c:pt idx="5">
                  <c:v>-0.4046659448598442</c:v>
                </c:pt>
                <c:pt idx="6">
                  <c:v>-1.457056109710777</c:v>
                </c:pt>
                <c:pt idx="7">
                  <c:v>-0.77018935596823557</c:v>
                </c:pt>
                <c:pt idx="8">
                  <c:v>-1.4116092779644447</c:v>
                </c:pt>
                <c:pt idx="9">
                  <c:v>-1.0767356235856633</c:v>
                </c:pt>
                <c:pt idx="10">
                  <c:v>-1.0012935932562979</c:v>
                </c:pt>
                <c:pt idx="11">
                  <c:v>-2.2718827061914304</c:v>
                </c:pt>
                <c:pt idx="12">
                  <c:v>-1.4044848321657772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3D-495D-9971-8DE501C72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AC-44B4-B0B5-06DA9F6C86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8.193692816819155</c:v>
                </c:pt>
                <c:pt idx="1">
                  <c:v>7.4867610324729394</c:v>
                </c:pt>
                <c:pt idx="2">
                  <c:v>7.3132267441860463</c:v>
                </c:pt>
                <c:pt idx="3">
                  <c:v>7.3290988487495037</c:v>
                </c:pt>
                <c:pt idx="4">
                  <c:v>7.787623404767638</c:v>
                </c:pt>
                <c:pt idx="5">
                  <c:v>7.6740063444672515</c:v>
                </c:pt>
                <c:pt idx="6">
                  <c:v>8.7815208825847115</c:v>
                </c:pt>
                <c:pt idx="7">
                  <c:v>8.4414040384978293</c:v>
                </c:pt>
                <c:pt idx="8">
                  <c:v>8.0607021996615913</c:v>
                </c:pt>
                <c:pt idx="9">
                  <c:v>7.3524271844660198</c:v>
                </c:pt>
                <c:pt idx="10">
                  <c:v>7.4212424849699401</c:v>
                </c:pt>
                <c:pt idx="11">
                  <c:v>7.351959798994975</c:v>
                </c:pt>
                <c:pt idx="12">
                  <c:v>7.760152408245677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C-44B4-B0B5-06DA9F6C8695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AC-44B4-B0B5-06DA9F6C8695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11.427258462228201</c:v>
                </c:pt>
                <c:pt idx="1">
                  <c:v>8.8209509658246663</c:v>
                </c:pt>
                <c:pt idx="2">
                  <c:v>6.1370344342937457</c:v>
                </c:pt>
                <c:pt idx="3">
                  <c:v>7.9394441611422746</c:v>
                </c:pt>
                <c:pt idx="4">
                  <c:v>7.2566325190438663</c:v>
                </c:pt>
                <c:pt idx="5">
                  <c:v>7.4575471698113205</c:v>
                </c:pt>
                <c:pt idx="6">
                  <c:v>7.105190204835977</c:v>
                </c:pt>
                <c:pt idx="7">
                  <c:v>7.0737927292457945</c:v>
                </c:pt>
                <c:pt idx="8">
                  <c:v>7.4258753091240397</c:v>
                </c:pt>
                <c:pt idx="9">
                  <c:v>6.6977941890972694</c:v>
                </c:pt>
                <c:pt idx="10">
                  <c:v>8.585074626865671</c:v>
                </c:pt>
                <c:pt idx="11">
                  <c:v>5.9148119723714503</c:v>
                </c:pt>
                <c:pt idx="12">
                  <c:v>7.421225937183384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AC-44B4-B0B5-06DA9F6C8695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AC-44B4-B0B5-06DA9F6C86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AC-44B4-B0B5-06DA9F6C8695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AC-44B4-B0B5-06DA9F6C86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AC-44B4-B0B5-06DA9F6C86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AC-44B4-B0B5-06DA9F6C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AC-44B4-B0B5-06DA9F6C86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C-44B4-B0B5-06DA9F6C86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AC-44B4-B0B5-06DA9F6C86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C-44B4-B0B5-06DA9F6C86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C-44B4-B0B5-06DA9F6C86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C-44B4-B0B5-06DA9F6C86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AC-44B4-B0B5-06DA9F6C86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AC-44B4-B0B5-06DA9F6C86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AC-44B4-B0B5-06DA9F6C86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AC-44B4-B0B5-06DA9F6C86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AC-44B4-B0B5-06DA9F6C86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AC-44B4-B0B5-06DA9F6C86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AC-44B4-B0B5-06DA9F6C8695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0.53783665981420281</c:v>
                </c:pt>
                <c:pt idx="1">
                  <c:v>1.2590676167965489</c:v>
                </c:pt>
                <c:pt idx="2">
                  <c:v>0.94716746887648195</c:v>
                </c:pt>
                <c:pt idx="3">
                  <c:v>0.84213104027501107</c:v>
                </c:pt>
                <c:pt idx="4">
                  <c:v>0.29651993966230794</c:v>
                </c:pt>
                <c:pt idx="5">
                  <c:v>0.95872460625040024</c:v>
                </c:pt>
                <c:pt idx="6">
                  <c:v>1.9113309609203517</c:v>
                </c:pt>
                <c:pt idx="7">
                  <c:v>6.3197050802903831E-2</c:v>
                </c:pt>
                <c:pt idx="8">
                  <c:v>-0.44703705396145654</c:v>
                </c:pt>
                <c:pt idx="9">
                  <c:v>0.25056255880594147</c:v>
                </c:pt>
                <c:pt idx="10">
                  <c:v>-0.55100885637130048</c:v>
                </c:pt>
                <c:pt idx="11">
                  <c:v>-1.4459099953069918</c:v>
                </c:pt>
                <c:pt idx="12">
                  <c:v>0.47108247591022767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AC-44B4-B0B5-06DA9F6C8695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-1.1177892023613234</c:v>
                </c:pt>
                <c:pt idx="1">
                  <c:v>-1.0714653455009522</c:v>
                </c:pt>
                <c:pt idx="2">
                  <c:v>-1.6430180888537436</c:v>
                </c:pt>
                <c:pt idx="3">
                  <c:v>-1.6813001066111388</c:v>
                </c:pt>
                <c:pt idx="4">
                  <c:v>-2.1595072643824587</c:v>
                </c:pt>
                <c:pt idx="5">
                  <c:v>-0.36590047184524988</c:v>
                </c:pt>
                <c:pt idx="6">
                  <c:v>-1.130329925782128</c:v>
                </c:pt>
                <c:pt idx="7">
                  <c:v>-0.12047615145799107</c:v>
                </c:pt>
                <c:pt idx="8">
                  <c:v>-1.0050510815800369</c:v>
                </c:pt>
                <c:pt idx="9">
                  <c:v>-0.91741591474400597</c:v>
                </c:pt>
                <c:pt idx="10">
                  <c:v>-1.1323036745292043</c:v>
                </c:pt>
                <c:pt idx="11">
                  <c:v>-2.4758120071279004</c:v>
                </c:pt>
                <c:pt idx="12">
                  <c:v>-1.2348812790116916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AC-44B4-B0B5-06DA9F6C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17-4913-9753-6E3713DAD9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10.204116638078903</c:v>
                </c:pt>
                <c:pt idx="1">
                  <c:v>10.188824662813103</c:v>
                </c:pt>
                <c:pt idx="2">
                  <c:v>11.291782086795937</c:v>
                </c:pt>
                <c:pt idx="3">
                  <c:v>8.0994475138121551</c:v>
                </c:pt>
                <c:pt idx="4">
                  <c:v>6.518987341772152</c:v>
                </c:pt>
                <c:pt idx="5">
                  <c:v>6.2342569269521411</c:v>
                </c:pt>
                <c:pt idx="6">
                  <c:v>9.6816239316239319</c:v>
                </c:pt>
                <c:pt idx="7">
                  <c:v>7.2594142259414225</c:v>
                </c:pt>
                <c:pt idx="8">
                  <c:v>8.6227722772277229</c:v>
                </c:pt>
                <c:pt idx="9">
                  <c:v>8.3212669683257925</c:v>
                </c:pt>
                <c:pt idx="10">
                  <c:v>8.8154506437768241</c:v>
                </c:pt>
                <c:pt idx="11">
                  <c:v>13.002333722287048</c:v>
                </c:pt>
                <c:pt idx="12">
                  <c:v>9.3788204027394464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7-4913-9753-6E3713DAD98B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17-4913-9753-6E3713DAD98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7.3069016152716593</c:v>
                </c:pt>
                <c:pt idx="1">
                  <c:v>7.6997971602434081</c:v>
                </c:pt>
                <c:pt idx="2">
                  <c:v>4.5830090791180282</c:v>
                </c:pt>
                <c:pt idx="3">
                  <c:v>8.2644444444444449</c:v>
                </c:pt>
                <c:pt idx="4">
                  <c:v>9.8229166666666661</c:v>
                </c:pt>
                <c:pt idx="5">
                  <c:v>12.960893854748603</c:v>
                </c:pt>
                <c:pt idx="6">
                  <c:v>13.676595744680851</c:v>
                </c:pt>
                <c:pt idx="7">
                  <c:v>8.1945205479452063</c:v>
                </c:pt>
                <c:pt idx="8">
                  <c:v>4.7848410757946214</c:v>
                </c:pt>
                <c:pt idx="9">
                  <c:v>6.2121212121212119</c:v>
                </c:pt>
                <c:pt idx="10">
                  <c:v>5.2242798353909468</c:v>
                </c:pt>
                <c:pt idx="11">
                  <c:v>5.8742514970059876</c:v>
                </c:pt>
                <c:pt idx="12">
                  <c:v>6.613911290322581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17-4913-9753-6E3713DAD98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17-4913-9753-6E3713DAD9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17-4913-9753-6E3713DAD98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17-4913-9753-6E3713DAD9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17-4913-9753-6E3713DAD9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17-4913-9753-6E3713DA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017-4913-9753-6E3713DAD98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</c:v>
                      </c:pt>
                      <c:pt idx="1">
                        <c:v>9.4146341463414629</c:v>
                      </c:pt>
                      <c:pt idx="2">
                        <c:v>12.169139465875372</c:v>
                      </c:pt>
                      <c:pt idx="3">
                        <c:v>16.604166666666668</c:v>
                      </c:pt>
                      <c:pt idx="4">
                        <c:v>14.590452261306533</c:v>
                      </c:pt>
                      <c:pt idx="5">
                        <c:v>4.7831498324557202</c:v>
                      </c:pt>
                      <c:pt idx="6">
                        <c:v>13.025882352941176</c:v>
                      </c:pt>
                      <c:pt idx="7">
                        <c:v>9.3961218836565106</c:v>
                      </c:pt>
                      <c:pt idx="8">
                        <c:v>7.9540229885057467</c:v>
                      </c:pt>
                      <c:pt idx="9">
                        <c:v>7.3981191222570537</c:v>
                      </c:pt>
                      <c:pt idx="10">
                        <c:v>8.9674220963172804</c:v>
                      </c:pt>
                      <c:pt idx="11">
                        <c:v>6.4748110831234253</c:v>
                      </c:pt>
                      <c:pt idx="12">
                        <c:v>7.9309434486591632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017-4913-9753-6E3713DAD9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17-4913-9753-6E3713DAD9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17-4913-9753-6E3713DAD9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17-4913-9753-6E3713DAD9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17-4913-9753-6E3713DAD9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17-4913-9753-6E3713DAD9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17-4913-9753-6E3713DAD9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17-4913-9753-6E3713DAD9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17-4913-9753-6E3713DAD9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17-4913-9753-6E3713DAD9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17-4913-9753-6E3713DAD9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17-4913-9753-6E3713DAD9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17-4913-9753-6E3713DAD9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17-4913-9753-6E3713DAD98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-1.0361647043451194</c:v>
                </c:pt>
                <c:pt idx="1">
                  <c:v>1.3888339949167552</c:v>
                </c:pt>
                <c:pt idx="2">
                  <c:v>0.10144310845805027</c:v>
                </c:pt>
                <c:pt idx="3">
                  <c:v>1.3324685432611236</c:v>
                </c:pt>
                <c:pt idx="4">
                  <c:v>-5.1204314289539354</c:v>
                </c:pt>
                <c:pt idx="5">
                  <c:v>0.20000756780278284</c:v>
                </c:pt>
                <c:pt idx="6">
                  <c:v>-2.9104554865424959E-2</c:v>
                </c:pt>
                <c:pt idx="7">
                  <c:v>-0.44182634346543548</c:v>
                </c:pt>
                <c:pt idx="8">
                  <c:v>1.1163959280918343</c:v>
                </c:pt>
                <c:pt idx="9">
                  <c:v>0.40736746117345124</c:v>
                </c:pt>
                <c:pt idx="10">
                  <c:v>1.1303941215764866</c:v>
                </c:pt>
                <c:pt idx="11">
                  <c:v>2.2418000604047119</c:v>
                </c:pt>
                <c:pt idx="12">
                  <c:v>0.34334437772671667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17-4913-9753-6E3713DAD98B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-4.9912200157656992</c:v>
                </c:pt>
                <c:pt idx="1">
                  <c:v>-3.2566916988241825</c:v>
                </c:pt>
                <c:pt idx="2">
                  <c:v>-4.7978061831814793</c:v>
                </c:pt>
                <c:pt idx="3">
                  <c:v>-0.53620973978180064</c:v>
                </c:pt>
                <c:pt idx="4">
                  <c:v>1.4217666977251548</c:v>
                </c:pt>
                <c:pt idx="5">
                  <c:v>0.5960823944051441</c:v>
                </c:pt>
                <c:pt idx="6">
                  <c:v>-2.7025763125763129</c:v>
                </c:pt>
                <c:pt idx="7">
                  <c:v>0.33710751318901266</c:v>
                </c:pt>
                <c:pt idx="8">
                  <c:v>-0.95199038422360793</c:v>
                </c:pt>
                <c:pt idx="9">
                  <c:v>-0.36765168865321396</c:v>
                </c:pt>
                <c:pt idx="10">
                  <c:v>-1.4517231888670041</c:v>
                </c:pt>
                <c:pt idx="11">
                  <c:v>-4.7140220339753593</c:v>
                </c:pt>
                <c:pt idx="12">
                  <c:v>-2.2444850340217384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17-4913-9753-6E3713DA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6C-40D5-B24D-B44920CE3D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9.2325123152709363</c:v>
                </c:pt>
                <c:pt idx="1">
                  <c:v>6.9308125502815772</c:v>
                </c:pt>
                <c:pt idx="2">
                  <c:v>7.7352138307552316</c:v>
                </c:pt>
                <c:pt idx="3">
                  <c:v>7.7580357142857146</c:v>
                </c:pt>
                <c:pt idx="4">
                  <c:v>9.119877049180328</c:v>
                </c:pt>
                <c:pt idx="5">
                  <c:v>7.6301775147928996</c:v>
                </c:pt>
                <c:pt idx="6">
                  <c:v>8.7026066350710902</c:v>
                </c:pt>
                <c:pt idx="7">
                  <c:v>8.8407596785975162</c:v>
                </c:pt>
                <c:pt idx="8">
                  <c:v>9.1088082901554408</c:v>
                </c:pt>
                <c:pt idx="9">
                  <c:v>8.2882096069869</c:v>
                </c:pt>
                <c:pt idx="10">
                  <c:v>5.7645631067961167</c:v>
                </c:pt>
                <c:pt idx="11">
                  <c:v>6.3040201005025125</c:v>
                </c:pt>
                <c:pt idx="12">
                  <c:v>8.137191100167092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C-40D5-B24D-B44920CE3D90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6C-40D5-B24D-B44920CE3D9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6.2176258992805753</c:v>
                </c:pt>
                <c:pt idx="1">
                  <c:v>5.9796380090497738</c:v>
                </c:pt>
                <c:pt idx="2">
                  <c:v>5.2607385079125848</c:v>
                </c:pt>
                <c:pt idx="3">
                  <c:v>9.519154557463672</c:v>
                </c:pt>
                <c:pt idx="4">
                  <c:v>8.5892307692307686</c:v>
                </c:pt>
                <c:pt idx="5">
                  <c:v>9.0412979351032448</c:v>
                </c:pt>
                <c:pt idx="6">
                  <c:v>7.4050387596899228</c:v>
                </c:pt>
                <c:pt idx="7">
                  <c:v>6.9071883530482259</c:v>
                </c:pt>
                <c:pt idx="8">
                  <c:v>6.6670353982300883</c:v>
                </c:pt>
                <c:pt idx="9">
                  <c:v>6.0141467727674627</c:v>
                </c:pt>
                <c:pt idx="10">
                  <c:v>6.8518518518518521</c:v>
                </c:pt>
                <c:pt idx="11">
                  <c:v>5.157782515991471</c:v>
                </c:pt>
                <c:pt idx="12">
                  <c:v>6.6787385554425232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6C-40D5-B24D-B44920CE3D9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6C-40D5-B24D-B44920CE3D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6C-40D5-B24D-B44920CE3D9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6C-40D5-B24D-B44920CE3D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6C-40D5-B24D-B44920CE3D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6C-40D5-B24D-B44920CE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6C-40D5-B24D-B44920CE3D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6C-40D5-B24D-B44920CE3D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6C-40D5-B24D-B44920CE3D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6C-40D5-B24D-B44920CE3D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6C-40D5-B24D-B44920CE3D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6C-40D5-B24D-B44920CE3D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6C-40D5-B24D-B44920CE3D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6C-40D5-B24D-B44920CE3D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6C-40D5-B24D-B44920CE3D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6C-40D5-B24D-B44920CE3D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6C-40D5-B24D-B44920CE3D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6C-40D5-B24D-B44920CE3D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6C-40D5-B24D-B44920CE3D9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0.32379864183724738</c:v>
                </c:pt>
                <c:pt idx="1">
                  <c:v>0.39455203466886957</c:v>
                </c:pt>
                <c:pt idx="2">
                  <c:v>0.56777883931542039</c:v>
                </c:pt>
                <c:pt idx="3">
                  <c:v>0.87502714047912011</c:v>
                </c:pt>
                <c:pt idx="4">
                  <c:v>-0.3853320431172218</c:v>
                </c:pt>
                <c:pt idx="5">
                  <c:v>0.80897185006774031</c:v>
                </c:pt>
                <c:pt idx="6">
                  <c:v>-1.3196677153373226</c:v>
                </c:pt>
                <c:pt idx="7">
                  <c:v>-2.0265667398888745</c:v>
                </c:pt>
                <c:pt idx="8">
                  <c:v>-2.3765022327840599</c:v>
                </c:pt>
                <c:pt idx="9">
                  <c:v>1.2036414889504217</c:v>
                </c:pt>
                <c:pt idx="10">
                  <c:v>1.6614760766766663</c:v>
                </c:pt>
                <c:pt idx="11">
                  <c:v>1.5734417344173446</c:v>
                </c:pt>
                <c:pt idx="12">
                  <c:v>0.29551655272543886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6C-40D5-B24D-B44920CE3D90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-3.7267798311945031</c:v>
                </c:pt>
                <c:pt idx="1">
                  <c:v>-1.6873859175419677</c:v>
                </c:pt>
                <c:pt idx="2">
                  <c:v>-1.5768597160420148</c:v>
                </c:pt>
                <c:pt idx="3">
                  <c:v>-2.175691500635863</c:v>
                </c:pt>
                <c:pt idx="4">
                  <c:v>-3.6943982814867393</c:v>
                </c:pt>
                <c:pt idx="5">
                  <c:v>-0.60594147685823163</c:v>
                </c:pt>
                <c:pt idx="6">
                  <c:v>-3.2479153760494386</c:v>
                </c:pt>
                <c:pt idx="7">
                  <c:v>-3.1490165593314607</c:v>
                </c:pt>
                <c:pt idx="8">
                  <c:v>-2.9282635430737285</c:v>
                </c:pt>
                <c:pt idx="9">
                  <c:v>-1.8015944969333608</c:v>
                </c:pt>
                <c:pt idx="10">
                  <c:v>1.1081805755143526</c:v>
                </c:pt>
                <c:pt idx="11">
                  <c:v>4.7199411692609772E-2</c:v>
                </c:pt>
                <c:pt idx="12">
                  <c:v>-2.1541093170853092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6C-40D5-B24D-B44920CE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47-42EA-B4C2-28F3C56569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47-42EA-B4C2-28F3C56569AF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47-42EA-B4C2-28F3C56569A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47-42EA-B4C2-28F3C56569A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47-42EA-B4C2-28F3C56569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47-42EA-B4C2-28F3C56569A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47-42EA-B4C2-28F3C56569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47-42EA-B4C2-28F3C56569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47-42EA-B4C2-28F3C5656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47-42EA-B4C2-28F3C56569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47-42EA-B4C2-28F3C56569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47-42EA-B4C2-28F3C56569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47-42EA-B4C2-28F3C56569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47-42EA-B4C2-28F3C56569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47-42EA-B4C2-28F3C56569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47-42EA-B4C2-28F3C56569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47-42EA-B4C2-28F3C56569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47-42EA-B4C2-28F3C56569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47-42EA-B4C2-28F3C56569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47-42EA-B4C2-28F3C56569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47-42EA-B4C2-28F3C56569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47-42EA-B4C2-28F3C56569A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-1.4214714714714711</c:v>
                </c:pt>
                <c:pt idx="9">
                  <c:v>0.45115175673768793</c:v>
                </c:pt>
                <c:pt idx="10">
                  <c:v>-0.30501508952148804</c:v>
                </c:pt>
                <c:pt idx="11">
                  <c:v>-0.95958348343711908</c:v>
                </c:pt>
                <c:pt idx="12">
                  <c:v>-1.463951347252002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47-42EA-B4C2-28F3C56569AF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-2.1325970548862108</c:v>
                </c:pt>
                <c:pt idx="9">
                  <c:v>-0.63640555828824397</c:v>
                </c:pt>
                <c:pt idx="10">
                  <c:v>-0.37290292605573327</c:v>
                </c:pt>
                <c:pt idx="11">
                  <c:v>0.43092827682253976</c:v>
                </c:pt>
                <c:pt idx="12">
                  <c:v>-1.541768153331625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47-42EA-B4C2-28F3C5656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29-4ED2-8389-8FADADAF0C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10583</c:v>
                </c:pt>
                <c:pt idx="1">
                  <c:v>10803</c:v>
                </c:pt>
                <c:pt idx="2">
                  <c:v>10704</c:v>
                </c:pt>
                <c:pt idx="3">
                  <c:v>8980</c:v>
                </c:pt>
                <c:pt idx="4">
                  <c:v>7370</c:v>
                </c:pt>
                <c:pt idx="5">
                  <c:v>8672</c:v>
                </c:pt>
                <c:pt idx="6">
                  <c:v>8258</c:v>
                </c:pt>
                <c:pt idx="7">
                  <c:v>9593</c:v>
                </c:pt>
                <c:pt idx="8">
                  <c:v>8557</c:v>
                </c:pt>
                <c:pt idx="9">
                  <c:v>9226</c:v>
                </c:pt>
                <c:pt idx="10">
                  <c:v>9595</c:v>
                </c:pt>
                <c:pt idx="11">
                  <c:v>9551</c:v>
                </c:pt>
                <c:pt idx="12">
                  <c:v>111892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29-4ED2-8389-8FADADAF0C20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29-4ED2-8389-8FADADAF0C2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9659</c:v>
                </c:pt>
                <c:pt idx="1">
                  <c:v>12449</c:v>
                </c:pt>
                <c:pt idx="2">
                  <c:v>17100</c:v>
                </c:pt>
                <c:pt idx="3">
                  <c:v>12237</c:v>
                </c:pt>
                <c:pt idx="4">
                  <c:v>11861</c:v>
                </c:pt>
                <c:pt idx="5">
                  <c:v>9593</c:v>
                </c:pt>
                <c:pt idx="6">
                  <c:v>10238</c:v>
                </c:pt>
                <c:pt idx="7">
                  <c:v>13529</c:v>
                </c:pt>
                <c:pt idx="8">
                  <c:v>11582</c:v>
                </c:pt>
                <c:pt idx="9">
                  <c:v>15797</c:v>
                </c:pt>
                <c:pt idx="10">
                  <c:v>11275</c:v>
                </c:pt>
                <c:pt idx="11">
                  <c:v>14923</c:v>
                </c:pt>
                <c:pt idx="12">
                  <c:v>150243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29-4ED2-8389-8FADADAF0C2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29-4ED2-8389-8FADADAF0C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29-4ED2-8389-8FADADAF0C2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29-4ED2-8389-8FADADAF0C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29-4ED2-8389-8FADADAF0C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29-4ED2-8389-8FADADAF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29-4ED2-8389-8FADADAF0C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29-4ED2-8389-8FADADAF0C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29-4ED2-8389-8FADADAF0C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29-4ED2-8389-8FADADAF0C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29-4ED2-8389-8FADADAF0C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29-4ED2-8389-8FADADAF0C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29-4ED2-8389-8FADADAF0C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29-4ED2-8389-8FADADAF0C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29-4ED2-8389-8FADADAF0C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29-4ED2-8389-8FADADAF0C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29-4ED2-8389-8FADADAF0C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29-4ED2-8389-8FADADAF0C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29-4ED2-8389-8FADADAF0C2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0.14483762254901955</c:v>
                </c:pt>
                <c:pt idx="1">
                  <c:v>-0.116558639410559</c:v>
                </c:pt>
                <c:pt idx="2">
                  <c:v>-2.5208671783093495E-3</c:v>
                </c:pt>
                <c:pt idx="3">
                  <c:v>-0.15958580782701381</c:v>
                </c:pt>
                <c:pt idx="4">
                  <c:v>-5.9535160905840323E-2</c:v>
                </c:pt>
                <c:pt idx="5">
                  <c:v>-0.13907324364723472</c:v>
                </c:pt>
                <c:pt idx="6">
                  <c:v>2.6415094339622636E-2</c:v>
                </c:pt>
                <c:pt idx="7">
                  <c:v>0.12198351971748078</c:v>
                </c:pt>
                <c:pt idx="8">
                  <c:v>8.6915412029965777E-2</c:v>
                </c:pt>
                <c:pt idx="9">
                  <c:v>-0.13567465821279967</c:v>
                </c:pt>
                <c:pt idx="10">
                  <c:v>-4.4441622754111121E-3</c:v>
                </c:pt>
                <c:pt idx="11">
                  <c:v>-7.6654632972322556E-2</c:v>
                </c:pt>
                <c:pt idx="12">
                  <c:v>-3.841973753707395E-2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29-4ED2-8389-8FADADAF0C20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0.41235944439194938</c:v>
                </c:pt>
                <c:pt idx="1">
                  <c:v>0.4761640285105988</c:v>
                </c:pt>
                <c:pt idx="2">
                  <c:v>0.66349028400597909</c:v>
                </c:pt>
                <c:pt idx="3">
                  <c:v>0.8437639198218263</c:v>
                </c:pt>
                <c:pt idx="4">
                  <c:v>1.1412483039348711</c:v>
                </c:pt>
                <c:pt idx="5">
                  <c:v>0.66040129151291516</c:v>
                </c:pt>
                <c:pt idx="6">
                  <c:v>0.84451441026883023</c:v>
                </c:pt>
                <c:pt idx="7">
                  <c:v>0.58970082351714792</c:v>
                </c:pt>
                <c:pt idx="8">
                  <c:v>0.74640645085894586</c:v>
                </c:pt>
                <c:pt idx="9">
                  <c:v>0.89128549750704522</c:v>
                </c:pt>
                <c:pt idx="10">
                  <c:v>0.63428869202709737</c:v>
                </c:pt>
                <c:pt idx="11">
                  <c:v>0.60674274945031925</c:v>
                </c:pt>
                <c:pt idx="12">
                  <c:v>0.69215850999177775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29-4ED2-8389-8FADADAF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7B-452C-A0FA-6DCD885114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4.8284671532846719</c:v>
                </c:pt>
                <c:pt idx="1">
                  <c:v>11.26046511627907</c:v>
                </c:pt>
                <c:pt idx="2">
                  <c:v>6.7069486404833834</c:v>
                </c:pt>
                <c:pt idx="3">
                  <c:v>9.286363636363637</c:v>
                </c:pt>
                <c:pt idx="4">
                  <c:v>4.7461538461538462</c:v>
                </c:pt>
                <c:pt idx="5">
                  <c:v>11.947916666666666</c:v>
                </c:pt>
                <c:pt idx="6">
                  <c:v>9.283185840707965</c:v>
                </c:pt>
                <c:pt idx="7">
                  <c:v>6.502092050209205</c:v>
                </c:pt>
                <c:pt idx="8">
                  <c:v>8.31958762886598</c:v>
                </c:pt>
                <c:pt idx="9">
                  <c:v>6.6589147286821708</c:v>
                </c:pt>
                <c:pt idx="10">
                  <c:v>7.4927536231884062</c:v>
                </c:pt>
                <c:pt idx="11">
                  <c:v>8.478494623655914</c:v>
                </c:pt>
                <c:pt idx="12">
                  <c:v>7.4695512820512819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7B-452C-A0FA-6DCD8851140E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7B-452C-A0FA-6DCD8851140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6.4970149253731346</c:v>
                </c:pt>
                <c:pt idx="1">
                  <c:v>5.3178807947019866</c:v>
                </c:pt>
                <c:pt idx="2">
                  <c:v>7.3270524899057872</c:v>
                </c:pt>
                <c:pt idx="3">
                  <c:v>8.2398989898989896</c:v>
                </c:pt>
                <c:pt idx="4">
                  <c:v>6.2099502487562193</c:v>
                </c:pt>
                <c:pt idx="5">
                  <c:v>7.7713178294573639</c:v>
                </c:pt>
                <c:pt idx="6">
                  <c:v>8.0470588235294116</c:v>
                </c:pt>
                <c:pt idx="7">
                  <c:v>8.117886178861788</c:v>
                </c:pt>
                <c:pt idx="8">
                  <c:v>7.7423469387755102</c:v>
                </c:pt>
                <c:pt idx="9">
                  <c:v>6.4631578947368418</c:v>
                </c:pt>
                <c:pt idx="10">
                  <c:v>5.5765379113018598</c:v>
                </c:pt>
                <c:pt idx="11">
                  <c:v>4.9232175502742228</c:v>
                </c:pt>
                <c:pt idx="12">
                  <c:v>6.5600953895071541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7B-452C-A0FA-6DCD8851140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7B-452C-A0FA-6DCD885114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7B-452C-A0FA-6DCD8851140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7B-452C-A0FA-6DCD885114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7B-452C-A0FA-6DCD885114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7B-452C-A0FA-6DCD88511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7B-452C-A0FA-6DCD885114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7B-452C-A0FA-6DCD885114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7B-452C-A0FA-6DCD885114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7B-452C-A0FA-6DCD885114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7B-452C-A0FA-6DCD885114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7B-452C-A0FA-6DCD885114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7B-452C-A0FA-6DCD885114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7B-452C-A0FA-6DCD885114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7B-452C-A0FA-6DCD885114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7B-452C-A0FA-6DCD885114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7B-452C-A0FA-6DCD885114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7B-452C-A0FA-6DCD885114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7B-452C-A0FA-6DCD8851140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-0.58532165508909628</c:v>
                </c:pt>
                <c:pt idx="1">
                  <c:v>0.98363762545376954</c:v>
                </c:pt>
                <c:pt idx="2">
                  <c:v>-0.21827116078577635</c:v>
                </c:pt>
                <c:pt idx="3">
                  <c:v>0.29929728433459957</c:v>
                </c:pt>
                <c:pt idx="4">
                  <c:v>-0.70021651895262593</c:v>
                </c:pt>
                <c:pt idx="5">
                  <c:v>4.1574101574101574</c:v>
                </c:pt>
                <c:pt idx="6">
                  <c:v>-7.1639663444823753E-2</c:v>
                </c:pt>
                <c:pt idx="7">
                  <c:v>2.2260972094851299</c:v>
                </c:pt>
                <c:pt idx="8">
                  <c:v>-0.80455537729149729</c:v>
                </c:pt>
                <c:pt idx="9">
                  <c:v>-2.0767056646808779</c:v>
                </c:pt>
                <c:pt idx="10">
                  <c:v>0.76788423007973794</c:v>
                </c:pt>
                <c:pt idx="11">
                  <c:v>0.3162250054568716</c:v>
                </c:pt>
                <c:pt idx="12">
                  <c:v>-8.500647550283702E-2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7B-452C-A0FA-6DCD8851140E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-0.15404854863350881</c:v>
                </c:pt>
                <c:pt idx="1">
                  <c:v>-6.092303681301491</c:v>
                </c:pt>
                <c:pt idx="2">
                  <c:v>-1.0466070845061539</c:v>
                </c:pt>
                <c:pt idx="3">
                  <c:v>-3.6243720515109024</c:v>
                </c:pt>
                <c:pt idx="4">
                  <c:v>5.0372117244457675</c:v>
                </c:pt>
                <c:pt idx="5">
                  <c:v>0.13999542124542153</c:v>
                </c:pt>
                <c:pt idx="6">
                  <c:v>-0.90304885440659532</c:v>
                </c:pt>
                <c:pt idx="7">
                  <c:v>3.6861432439084414</c:v>
                </c:pt>
                <c:pt idx="8">
                  <c:v>-1.4439399604721981</c:v>
                </c:pt>
                <c:pt idx="9">
                  <c:v>-0.93374466065495998</c:v>
                </c:pt>
                <c:pt idx="10">
                  <c:v>-1.8747164879098914</c:v>
                </c:pt>
                <c:pt idx="11">
                  <c:v>-2.6929123685727347</c:v>
                </c:pt>
                <c:pt idx="12">
                  <c:v>-1.0861819515977178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7B-452C-A0FA-6DCD88511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52-4A6C-8335-F7EDF998E6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52-4A6C-8335-F7EDF998E6DA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52-4A6C-8335-F7EDF998E6D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52-4A6C-8335-F7EDF998E6D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52-4A6C-8335-F7EDF998E6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52-4A6C-8335-F7EDF998E6D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52-4A6C-8335-F7EDF998E6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52-4A6C-8335-F7EDF998E6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52-4A6C-8335-F7EDF998E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52-4A6C-8335-F7EDF998E6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52-4A6C-8335-F7EDF998E6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52-4A6C-8335-F7EDF998E6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52-4A6C-8335-F7EDF998E6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52-4A6C-8335-F7EDF998E6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52-4A6C-8335-F7EDF998E6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52-4A6C-8335-F7EDF998E6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52-4A6C-8335-F7EDF998E6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52-4A6C-8335-F7EDF998E6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52-4A6C-8335-F7EDF998E6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52-4A6C-8335-F7EDF998E6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52-4A6C-8335-F7EDF998E6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52-4A6C-8335-F7EDF998E6D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-0.46203947368420994</c:v>
                </c:pt>
                <c:pt idx="1">
                  <c:v>-1.4890649777940261</c:v>
                </c:pt>
                <c:pt idx="2">
                  <c:v>-2.3158034226866571</c:v>
                </c:pt>
                <c:pt idx="3">
                  <c:v>-1.5561497326203204</c:v>
                </c:pt>
                <c:pt idx="4">
                  <c:v>1.1434787091452732</c:v>
                </c:pt>
                <c:pt idx="5">
                  <c:v>-0.72509157509157518</c:v>
                </c:pt>
                <c:pt idx="6">
                  <c:v>-3.1007952234219918</c:v>
                </c:pt>
                <c:pt idx="7">
                  <c:v>-0.54093961657674239</c:v>
                </c:pt>
                <c:pt idx="8">
                  <c:v>-1.4214714714714711</c:v>
                </c:pt>
                <c:pt idx="9">
                  <c:v>0.45115175673768793</c:v>
                </c:pt>
                <c:pt idx="10">
                  <c:v>-0.30501508952148804</c:v>
                </c:pt>
                <c:pt idx="11">
                  <c:v>-0.95958348343711908</c:v>
                </c:pt>
                <c:pt idx="12">
                  <c:v>-1.463951347252002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52-4A6C-8335-F7EDF998E6DA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-5.0468860424028268</c:v>
                </c:pt>
                <c:pt idx="1">
                  <c:v>-2.3885967503692758</c:v>
                </c:pt>
                <c:pt idx="2">
                  <c:v>-1.0181690140845072</c:v>
                </c:pt>
                <c:pt idx="3">
                  <c:v>-3.7483585177190148</c:v>
                </c:pt>
                <c:pt idx="4">
                  <c:v>-2.2821009688934213</c:v>
                </c:pt>
                <c:pt idx="5">
                  <c:v>-1.9904761904761905</c:v>
                </c:pt>
                <c:pt idx="6">
                  <c:v>0.26318923646649495</c:v>
                </c:pt>
                <c:pt idx="7">
                  <c:v>0.33990304306776054</c:v>
                </c:pt>
                <c:pt idx="8">
                  <c:v>-2.1325970548862108</c:v>
                </c:pt>
                <c:pt idx="9">
                  <c:v>-0.63640555828824397</c:v>
                </c:pt>
                <c:pt idx="10">
                  <c:v>-0.37290292605573327</c:v>
                </c:pt>
                <c:pt idx="11">
                  <c:v>0.43092827682253976</c:v>
                </c:pt>
                <c:pt idx="12">
                  <c:v>-1.541768153331625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52-4A6C-8335-F7EDF998E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2A-45DF-B1D9-195D74D94B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4.333333333333333</c:v>
                </c:pt>
                <c:pt idx="1">
                  <c:v>7.5467625899280577</c:v>
                </c:pt>
                <c:pt idx="2">
                  <c:v>7.5755395683453237</c:v>
                </c:pt>
                <c:pt idx="3">
                  <c:v>21.74074074074074</c:v>
                </c:pt>
                <c:pt idx="4">
                  <c:v>11.8</c:v>
                </c:pt>
                <c:pt idx="5">
                  <c:v>10.545454545454545</c:v>
                </c:pt>
                <c:pt idx="6">
                  <c:v>7.2</c:v>
                </c:pt>
                <c:pt idx="7">
                  <c:v>2.25</c:v>
                </c:pt>
                <c:pt idx="8">
                  <c:v>10.8</c:v>
                </c:pt>
                <c:pt idx="9">
                  <c:v>6.7592592592592595</c:v>
                </c:pt>
                <c:pt idx="10">
                  <c:v>6.143790849673203</c:v>
                </c:pt>
                <c:pt idx="11">
                  <c:v>6.867924528301887</c:v>
                </c:pt>
                <c:pt idx="12">
                  <c:v>7.1307506053268765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A-45DF-B1D9-195D74D94BF1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2A-45DF-B1D9-195D74D94BF1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8.0399999999999991</c:v>
                </c:pt>
                <c:pt idx="1">
                  <c:v>6.1146496815286628</c:v>
                </c:pt>
                <c:pt idx="2">
                  <c:v>7.4393939393939394</c:v>
                </c:pt>
                <c:pt idx="3">
                  <c:v>8.5</c:v>
                </c:pt>
                <c:pt idx="4">
                  <c:v>4</c:v>
                </c:pt>
                <c:pt idx="5">
                  <c:v>27</c:v>
                </c:pt>
                <c:pt idx="6">
                  <c:v>7.625</c:v>
                </c:pt>
                <c:pt idx="7">
                  <c:v>15.439024390243903</c:v>
                </c:pt>
                <c:pt idx="8">
                  <c:v>5.8125</c:v>
                </c:pt>
                <c:pt idx="9">
                  <c:v>14.13903743315508</c:v>
                </c:pt>
                <c:pt idx="10">
                  <c:v>6.7695852534562215</c:v>
                </c:pt>
                <c:pt idx="11">
                  <c:v>7.0762711864406782</c:v>
                </c:pt>
                <c:pt idx="12">
                  <c:v>9.5027755749405234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2A-45DF-B1D9-195D74D94BF1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2A-45DF-B1D9-195D74D94B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2A-45DF-B1D9-195D74D94BF1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2A-45DF-B1D9-195D74D94B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2A-45DF-B1D9-195D74D94B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2A-45DF-B1D9-195D74D9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2A-45DF-B1D9-195D74D94B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2A-45DF-B1D9-195D74D94B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A-45DF-B1D9-195D74D94B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2A-45DF-B1D9-195D74D94B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2A-45DF-B1D9-195D74D94B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2A-45DF-B1D9-195D74D94B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2A-45DF-B1D9-195D74D94B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2A-45DF-B1D9-195D74D94B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2A-45DF-B1D9-195D74D94B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2A-45DF-B1D9-195D74D94B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2A-45DF-B1D9-195D74D94B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2A-45DF-B1D9-195D74D94B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2A-45DF-B1D9-195D74D94BF1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5.0162590879048246</c:v>
                </c:pt>
                <c:pt idx="1">
                  <c:v>1.9216376228775696</c:v>
                </c:pt>
                <c:pt idx="2">
                  <c:v>3.454685811332407</c:v>
                </c:pt>
                <c:pt idx="3">
                  <c:v>3.4124462098642825</c:v>
                </c:pt>
                <c:pt idx="4">
                  <c:v>28.438596491228072</c:v>
                </c:pt>
                <c:pt idx="5">
                  <c:v>27.5</c:v>
                </c:pt>
                <c:pt idx="6">
                  <c:v>2.6041666666666661</c:v>
                </c:pt>
                <c:pt idx="7">
                  <c:v>-5.5441176470588234</c:v>
                </c:pt>
                <c:pt idx="8">
                  <c:v>-3.1699463327370303</c:v>
                </c:pt>
                <c:pt idx="9">
                  <c:v>-0.85299606054323007</c:v>
                </c:pt>
                <c:pt idx="10">
                  <c:v>-2.8525773806000743E-2</c:v>
                </c:pt>
                <c:pt idx="11">
                  <c:v>-6.3157894736842106</c:v>
                </c:pt>
                <c:pt idx="12">
                  <c:v>1.7984959959507574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2A-45DF-B1D9-195D74D94BF1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7.571161048689139</c:v>
                </c:pt>
                <c:pt idx="1">
                  <c:v>2.3540416996161788</c:v>
                </c:pt>
                <c:pt idx="2">
                  <c:v>3.3693423214184559</c:v>
                </c:pt>
                <c:pt idx="3">
                  <c:v>-10.705653021442496</c:v>
                </c:pt>
                <c:pt idx="4">
                  <c:v>22.533333333333335</c:v>
                </c:pt>
                <c:pt idx="5">
                  <c:v>21.454545454545453</c:v>
                </c:pt>
                <c:pt idx="6">
                  <c:v>5.7374999999999998</c:v>
                </c:pt>
                <c:pt idx="7">
                  <c:v>-0.5</c:v>
                </c:pt>
                <c:pt idx="8">
                  <c:v>-8.8769230769230774</c:v>
                </c:pt>
                <c:pt idx="9">
                  <c:v>-0.11774982529699507</c:v>
                </c:pt>
                <c:pt idx="10">
                  <c:v>0.49555341262187902</c:v>
                </c:pt>
                <c:pt idx="11">
                  <c:v>-1.0587140019860977</c:v>
                </c:pt>
                <c:pt idx="12">
                  <c:v>2.7528517736026048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2A-45DF-B1D9-195D74D9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2B-4102-88AF-01C41DA6FD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8.5739130434782602</c:v>
                </c:pt>
                <c:pt idx="1">
                  <c:v>9.4946236559139781</c:v>
                </c:pt>
                <c:pt idx="2">
                  <c:v>9.3177083333333339</c:v>
                </c:pt>
                <c:pt idx="3">
                  <c:v>6.8059701492537314</c:v>
                </c:pt>
                <c:pt idx="4">
                  <c:v>12.2</c:v>
                </c:pt>
                <c:pt idx="5">
                  <c:v>7.98</c:v>
                </c:pt>
                <c:pt idx="6">
                  <c:v>10.571428571428571</c:v>
                </c:pt>
                <c:pt idx="7">
                  <c:v>5.1052631578947372</c:v>
                </c:pt>
                <c:pt idx="8">
                  <c:v>6.083333333333333</c:v>
                </c:pt>
                <c:pt idx="9">
                  <c:v>4.6063829787234045</c:v>
                </c:pt>
                <c:pt idx="10">
                  <c:v>6.182336182336182</c:v>
                </c:pt>
                <c:pt idx="11">
                  <c:v>9.4860139860139867</c:v>
                </c:pt>
                <c:pt idx="12">
                  <c:v>8.1009615384615383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B-4102-88AF-01C41DA6FDD4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2B-4102-88AF-01C41DA6FDD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5.8590308370044051</c:v>
                </c:pt>
                <c:pt idx="1">
                  <c:v>7.1472868217054266</c:v>
                </c:pt>
                <c:pt idx="2">
                  <c:v>6.9160000000000004</c:v>
                </c:pt>
                <c:pt idx="3">
                  <c:v>11.671641791044776</c:v>
                </c:pt>
                <c:pt idx="4">
                  <c:v>9.7222222222222214</c:v>
                </c:pt>
                <c:pt idx="5">
                  <c:v>27.8</c:v>
                </c:pt>
                <c:pt idx="6">
                  <c:v>3.7142857142857144</c:v>
                </c:pt>
                <c:pt idx="7">
                  <c:v>3.8</c:v>
                </c:pt>
                <c:pt idx="8">
                  <c:v>11.571428571428571</c:v>
                </c:pt>
                <c:pt idx="9">
                  <c:v>4.6071428571428568</c:v>
                </c:pt>
                <c:pt idx="10">
                  <c:v>12.25</c:v>
                </c:pt>
                <c:pt idx="11">
                  <c:v>7.6302521008403366</c:v>
                </c:pt>
                <c:pt idx="12">
                  <c:v>7.6602040816326529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2B-4102-88AF-01C41DA6FDD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2B-4102-88AF-01C41DA6FD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2B-4102-88AF-01C41DA6FDD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2B-4102-88AF-01C41DA6FD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2B-4102-88AF-01C41DA6FD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2B-4102-88AF-01C41DA6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2B-4102-88AF-01C41DA6FD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2B-4102-88AF-01C41DA6FD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2B-4102-88AF-01C41DA6FD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2B-4102-88AF-01C41DA6FD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2B-4102-88AF-01C41DA6FD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2B-4102-88AF-01C41DA6FD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2B-4102-88AF-01C41DA6FD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2B-4102-88AF-01C41DA6FD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2B-4102-88AF-01C41DA6FD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2B-4102-88AF-01C41DA6FD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2B-4102-88AF-01C41DA6FD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2B-4102-88AF-01C41DA6FD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2B-4102-88AF-01C41DA6FDD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-2.9155177074885108</c:v>
                </c:pt>
                <c:pt idx="1">
                  <c:v>-2.6245130123110485</c:v>
                </c:pt>
                <c:pt idx="2">
                  <c:v>-2.1496006389776365</c:v>
                </c:pt>
                <c:pt idx="3">
                  <c:v>5.7608391608391596</c:v>
                </c:pt>
                <c:pt idx="4">
                  <c:v>8.9696969696969706</c:v>
                </c:pt>
                <c:pt idx="5">
                  <c:v>3.0909090909090908</c:v>
                </c:pt>
                <c:pt idx="6">
                  <c:v>2.7452830188679247</c:v>
                </c:pt>
                <c:pt idx="7">
                  <c:v>15.764705882352942</c:v>
                </c:pt>
                <c:pt idx="8">
                  <c:v>-0.66666666666666696</c:v>
                </c:pt>
                <c:pt idx="9">
                  <c:v>-3.4461827284105135</c:v>
                </c:pt>
                <c:pt idx="10">
                  <c:v>-0.94741247035848808</c:v>
                </c:pt>
                <c:pt idx="11">
                  <c:v>-1.2392233253738842</c:v>
                </c:pt>
                <c:pt idx="12">
                  <c:v>-0.82634986287820933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2B-4102-88AF-01C41DA6FDD4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-1.5264677880038073</c:v>
                </c:pt>
                <c:pt idx="1">
                  <c:v>-2.2965560230637365</c:v>
                </c:pt>
                <c:pt idx="2">
                  <c:v>-0.44230897231097011</c:v>
                </c:pt>
                <c:pt idx="3">
                  <c:v>4.3394843962008132</c:v>
                </c:pt>
                <c:pt idx="4">
                  <c:v>-1.5636363636363626</c:v>
                </c:pt>
                <c:pt idx="5">
                  <c:v>-1.8890909090909096</c:v>
                </c:pt>
                <c:pt idx="6">
                  <c:v>-3.3261455525606465</c:v>
                </c:pt>
                <c:pt idx="7">
                  <c:v>16.894736842105264</c:v>
                </c:pt>
                <c:pt idx="8">
                  <c:v>-0.58333333333333304</c:v>
                </c:pt>
                <c:pt idx="9">
                  <c:v>-0.67021276595744705</c:v>
                </c:pt>
                <c:pt idx="10">
                  <c:v>4.5797055142848819E-3</c:v>
                </c:pt>
                <c:pt idx="11">
                  <c:v>-3.8759222428947204</c:v>
                </c:pt>
                <c:pt idx="12">
                  <c:v>-0.81714190981432377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2B-4102-88AF-01C41DA6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B5-4085-829A-4ACD065529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5-4085-829A-4ACD065529A0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B5-4085-829A-4ACD065529A0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B5-4085-829A-4ACD065529A0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B5-4085-829A-4ACD065529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B5-4085-829A-4ACD065529A0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B5-4085-829A-4ACD065529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B5-4085-829A-4ACD065529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B5-4085-829A-4ACD0655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B5-4085-829A-4ACD065529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B5-4085-829A-4ACD065529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B5-4085-829A-4ACD065529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B5-4085-829A-4ACD065529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B5-4085-829A-4ACD065529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B5-4085-829A-4ACD065529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B5-4085-829A-4ACD065529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B5-4085-829A-4ACD065529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B5-4085-829A-4ACD065529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B5-4085-829A-4ACD065529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B5-4085-829A-4ACD065529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B5-4085-829A-4ACD065529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B5-4085-829A-4ACD065529A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0.35035249090533593</c:v>
                </c:pt>
                <c:pt idx="1">
                  <c:v>1.0340528517600296</c:v>
                </c:pt>
                <c:pt idx="2">
                  <c:v>0.74231438321144871</c:v>
                </c:pt>
                <c:pt idx="3">
                  <c:v>0.87377822630837176</c:v>
                </c:pt>
                <c:pt idx="4">
                  <c:v>5.5472484480000972E-2</c:v>
                </c:pt>
                <c:pt idx="5">
                  <c:v>0.53226836677851441</c:v>
                </c:pt>
                <c:pt idx="6">
                  <c:v>0.93503256402603441</c:v>
                </c:pt>
                <c:pt idx="7">
                  <c:v>0.15755649063783839</c:v>
                </c:pt>
                <c:pt idx="8">
                  <c:v>-0.57006722029646362</c:v>
                </c:pt>
                <c:pt idx="9">
                  <c:v>0.33329647576088117</c:v>
                </c:pt>
                <c:pt idx="10">
                  <c:v>-0.33616589809891284</c:v>
                </c:pt>
                <c:pt idx="11">
                  <c:v>-0.54487948735723268</c:v>
                </c:pt>
                <c:pt idx="12">
                  <c:v>0.34765406603222182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B5-4085-829A-4ACD065529A0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-1.5232621050723099</c:v>
                </c:pt>
                <c:pt idx="1">
                  <c:v>-1.2212117109819491</c:v>
                </c:pt>
                <c:pt idx="2">
                  <c:v>-1.801729107583756</c:v>
                </c:pt>
                <c:pt idx="3">
                  <c:v>-1.2558629071190257</c:v>
                </c:pt>
                <c:pt idx="4">
                  <c:v>-1.3442966869387698</c:v>
                </c:pt>
                <c:pt idx="5">
                  <c:v>-0.61142697840799709</c:v>
                </c:pt>
                <c:pt idx="6">
                  <c:v>-0.55310723328627542</c:v>
                </c:pt>
                <c:pt idx="7">
                  <c:v>-0.90253574122704538</c:v>
                </c:pt>
                <c:pt idx="8">
                  <c:v>-1.6896497494906448</c:v>
                </c:pt>
                <c:pt idx="9">
                  <c:v>-1.1671850195063982</c:v>
                </c:pt>
                <c:pt idx="10">
                  <c:v>-1.1818773759146257</c:v>
                </c:pt>
                <c:pt idx="11">
                  <c:v>-2.2810872835129752</c:v>
                </c:pt>
                <c:pt idx="12">
                  <c:v>-1.3114210356679026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B5-4085-829A-4ACD0655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9D-4700-A48C-9AE272BDBF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D-4700-A48C-9AE272BDBF1E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9D-4700-A48C-9AE272BDBF1E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8.3449322273922721</c:v>
                </c:pt>
                <c:pt idx="1">
                  <c:v>6.8056592039800998</c:v>
                </c:pt>
                <c:pt idx="2">
                  <c:v>5.3384331900161932</c:v>
                </c:pt>
                <c:pt idx="3">
                  <c:v>7.2575182481751828</c:v>
                </c:pt>
                <c:pt idx="4">
                  <c:v>6.5937679494543362</c:v>
                </c:pt>
                <c:pt idx="5">
                  <c:v>7.1915363548016611</c:v>
                </c:pt>
                <c:pt idx="6">
                  <c:v>6.8669216994953608</c:v>
                </c:pt>
                <c:pt idx="7">
                  <c:v>6.4717370682439599</c:v>
                </c:pt>
                <c:pt idx="8">
                  <c:v>6.24699202379343</c:v>
                </c:pt>
                <c:pt idx="9">
                  <c:v>6.6152565721501553</c:v>
                </c:pt>
                <c:pt idx="10">
                  <c:v>7.6490060980438743</c:v>
                </c:pt>
                <c:pt idx="11">
                  <c:v>5.985004624124719</c:v>
                </c:pt>
                <c:pt idx="12">
                  <c:v>6.6758542704689212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9D-4700-A48C-9AE272BDBF1E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9D-4700-A48C-9AE272BDBF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9D-4700-A48C-9AE272BDBF1E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9D-4700-A48C-9AE272BDBF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9D-4700-A48C-9AE272BDBF1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9D-4700-A48C-9AE272BD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9D-4700-A48C-9AE272BDBF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9D-4700-A48C-9AE272BDBF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9D-4700-A48C-9AE272BDBF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9D-4700-A48C-9AE272BDBF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9D-4700-A48C-9AE272BDBF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9D-4700-A48C-9AE272BDBF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9D-4700-A48C-9AE272BDBF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9D-4700-A48C-9AE272BDBF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9D-4700-A48C-9AE272BDBF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9D-4700-A48C-9AE272BDBF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9D-4700-A48C-9AE272BDBF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9D-4700-A48C-9AE272BDBF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9D-4700-A48C-9AE272BDBF1E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0.16037900570672736</c:v>
                </c:pt>
                <c:pt idx="1">
                  <c:v>0.96532525787587087</c:v>
                </c:pt>
                <c:pt idx="2">
                  <c:v>0.63272401171129822</c:v>
                </c:pt>
                <c:pt idx="3">
                  <c:v>0.62337218827105723</c:v>
                </c:pt>
                <c:pt idx="4">
                  <c:v>-0.19031863382943648</c:v>
                </c:pt>
                <c:pt idx="5">
                  <c:v>0.40587584304535262</c:v>
                </c:pt>
                <c:pt idx="6">
                  <c:v>0.85265376077595612</c:v>
                </c:pt>
                <c:pt idx="7">
                  <c:v>0.15990598530840838</c:v>
                </c:pt>
                <c:pt idx="8">
                  <c:v>-0.83851659103676113</c:v>
                </c:pt>
                <c:pt idx="9">
                  <c:v>0.1221832098291058</c:v>
                </c:pt>
                <c:pt idx="10">
                  <c:v>-0.61318375919232881</c:v>
                </c:pt>
                <c:pt idx="11">
                  <c:v>-0.82446615125568901</c:v>
                </c:pt>
                <c:pt idx="12">
                  <c:v>0.18084991841555542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9D-4700-A48C-9AE272BDBF1E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-0.80347690941848882</c:v>
                </c:pt>
                <c:pt idx="1">
                  <c:v>-0.75103668326035145</c:v>
                </c:pt>
                <c:pt idx="2">
                  <c:v>-1.7505804956366955</c:v>
                </c:pt>
                <c:pt idx="3">
                  <c:v>-1.3175434973336762</c:v>
                </c:pt>
                <c:pt idx="4">
                  <c:v>-0.6719526103039053</c:v>
                </c:pt>
                <c:pt idx="5">
                  <c:v>-0.26469965303889786</c:v>
                </c:pt>
                <c:pt idx="6">
                  <c:v>-0.39719312866527812</c:v>
                </c:pt>
                <c:pt idx="7">
                  <c:v>-0.78226784018262396</c:v>
                </c:pt>
                <c:pt idx="8">
                  <c:v>-1.9306701595763665</c:v>
                </c:pt>
                <c:pt idx="9">
                  <c:v>-1.5107505708711981</c:v>
                </c:pt>
                <c:pt idx="10">
                  <c:v>-1.6113680598355353</c:v>
                </c:pt>
                <c:pt idx="11">
                  <c:v>-2.4378097432270476</c:v>
                </c:pt>
                <c:pt idx="12">
                  <c:v>-1.1909411279805573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9D-4700-A48C-9AE272BD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'!$C$52:$D$52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4-42AE-8AE1-BBCD767E72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'!$C$54:$C$66</c:f>
              <c:numCache>
                <c:formatCode>0.00</c:formatCode>
                <c:ptCount val="13"/>
                <c:pt idx="0">
                  <c:v>9.9110429447852759</c:v>
                </c:pt>
                <c:pt idx="1">
                  <c:v>8.6511716517431889</c:v>
                </c:pt>
                <c:pt idx="2">
                  <c:v>8.1802313781205598</c:v>
                </c:pt>
                <c:pt idx="3">
                  <c:v>7.336711711711712</c:v>
                </c:pt>
                <c:pt idx="4">
                  <c:v>8.5319791380730159</c:v>
                </c:pt>
                <c:pt idx="5">
                  <c:v>7.6503311258278144</c:v>
                </c:pt>
                <c:pt idx="6">
                  <c:v>7.8353430353430351</c:v>
                </c:pt>
                <c:pt idx="7">
                  <c:v>8.0955294917559062</c:v>
                </c:pt>
                <c:pt idx="8">
                  <c:v>7.7954459917199852</c:v>
                </c:pt>
                <c:pt idx="9">
                  <c:v>7.1420805998125587</c:v>
                </c:pt>
                <c:pt idx="10">
                  <c:v>7.2845254957507084</c:v>
                </c:pt>
                <c:pt idx="11">
                  <c:v>8.0411493437389137</c:v>
                </c:pt>
                <c:pt idx="12">
                  <c:v>8.0225015338186285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4-42AE-8AE1-BBCD767E7290}"/>
            </c:ext>
          </c:extLst>
        </c:ser>
        <c:ser>
          <c:idx val="5"/>
          <c:order val="1"/>
          <c:tx>
            <c:strRef>
              <c:f>'EM evol mensu TF cat '!$I$52:$J$52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44-42AE-8AE1-BBCD767E7290}"/>
              </c:ext>
            </c:extLst>
          </c:dPt>
          <c:val>
            <c:numRef>
              <c:f>'EM evol mensu TF cat '!$I$54:$I$66</c:f>
              <c:numCache>
                <c:formatCode>0.00</c:formatCode>
                <c:ptCount val="13"/>
                <c:pt idx="0">
                  <c:v>7.88339222614841</c:v>
                </c:pt>
                <c:pt idx="1">
                  <c:v>7.5273934698395131</c:v>
                </c:pt>
                <c:pt idx="2">
                  <c:v>6.7445866141732287</c:v>
                </c:pt>
                <c:pt idx="3">
                  <c:v>5.1685051350323317</c:v>
                </c:pt>
                <c:pt idx="4">
                  <c:v>6.043542800593765</c:v>
                </c:pt>
                <c:pt idx="5">
                  <c:v>5.1080017490161786</c:v>
                </c:pt>
                <c:pt idx="6">
                  <c:v>4.8290492412511616</c:v>
                </c:pt>
                <c:pt idx="7">
                  <c:v>6.6067237551538218</c:v>
                </c:pt>
                <c:pt idx="8">
                  <c:v>5.703914861269479</c:v>
                </c:pt>
                <c:pt idx="9">
                  <c:v>6.6061643835616435</c:v>
                </c:pt>
                <c:pt idx="10">
                  <c:v>7.8238507055075104</c:v>
                </c:pt>
                <c:pt idx="11">
                  <c:v>6.6447415973979043</c:v>
                </c:pt>
                <c:pt idx="12">
                  <c:v>6.2775198596925614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4-42AE-8AE1-BBCD767E7290}"/>
            </c:ext>
          </c:extLst>
        </c:ser>
        <c:ser>
          <c:idx val="0"/>
          <c:order val="2"/>
          <c:tx>
            <c:strRef>
              <c:f>'EM evol mensu TF cat '!$K$52:$L$52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44-42AE-8AE1-BBCD767E72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'!$K$54:$K$66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44-42AE-8AE1-BBCD767E7290}"/>
            </c:ext>
          </c:extLst>
        </c:ser>
        <c:ser>
          <c:idx val="1"/>
          <c:order val="3"/>
          <c:tx>
            <c:strRef>
              <c:f>'EM evol mensu TF cat '!$M$52:$N$52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44-42AE-8AE1-BBCD767E72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44-42AE-8AE1-BBCD767E72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'!$M$54:$M$66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44-42AE-8AE1-BBCD767E7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'!$N$53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44-42AE-8AE1-BBCD767E72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44-42AE-8AE1-BBCD767E72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44-42AE-8AE1-BBCD767E72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44-42AE-8AE1-BBCD767E72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44-42AE-8AE1-BBCD767E72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44-42AE-8AE1-BBCD767E72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44-42AE-8AE1-BBCD767E72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44-42AE-8AE1-BBCD767E72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44-42AE-8AE1-BBCD767E72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44-42AE-8AE1-BBCD767E72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44-42AE-8AE1-BBCD767E72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44-42AE-8AE1-BBCD767E72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44-42AE-8AE1-BBCD767E7290}"/>
              </c:ext>
            </c:extLst>
          </c:dPt>
          <c:cat>
            <c:strRef>
              <c:f>'EM evol mensu TF cat 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'!$N$54:$N$66</c:f>
              <c:numCache>
                <c:formatCode>0.00</c:formatCode>
                <c:ptCount val="13"/>
                <c:pt idx="0">
                  <c:v>2.2365536939322457</c:v>
                </c:pt>
                <c:pt idx="1">
                  <c:v>0.62049292560474711</c:v>
                </c:pt>
                <c:pt idx="2">
                  <c:v>1.5405628989756384</c:v>
                </c:pt>
                <c:pt idx="3">
                  <c:v>2.2067273046289975</c:v>
                </c:pt>
                <c:pt idx="4">
                  <c:v>1.9701146730326542</c:v>
                </c:pt>
                <c:pt idx="5">
                  <c:v>1.3522408335017388</c:v>
                </c:pt>
                <c:pt idx="6">
                  <c:v>1.3404846069854752</c:v>
                </c:pt>
                <c:pt idx="7">
                  <c:v>0.1233209014360197</c:v>
                </c:pt>
                <c:pt idx="8">
                  <c:v>1.2534695308349519</c:v>
                </c:pt>
                <c:pt idx="9">
                  <c:v>1.1981034252073854</c:v>
                </c:pt>
                <c:pt idx="10">
                  <c:v>1.7597882744686189</c:v>
                </c:pt>
                <c:pt idx="11">
                  <c:v>0.88487405233553407</c:v>
                </c:pt>
                <c:pt idx="12">
                  <c:v>1.3566942789965344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44-42AE-8AE1-BBCD767E7290}"/>
            </c:ext>
          </c:extLst>
        </c:ser>
        <c:ser>
          <c:idx val="4"/>
          <c:order val="5"/>
          <c:tx>
            <c:strRef>
              <c:f>'EM evol mensu TF cat '!$O$53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'!$O$54:$O$66</c:f>
              <c:numCache>
                <c:formatCode>0.00</c:formatCode>
                <c:ptCount val="13"/>
                <c:pt idx="0">
                  <c:v>0.50287096912863838</c:v>
                </c:pt>
                <c:pt idx="1">
                  <c:v>0.54599859015548802</c:v>
                </c:pt>
                <c:pt idx="2">
                  <c:v>0.16997105102923804</c:v>
                </c:pt>
                <c:pt idx="3">
                  <c:v>0.87143806802397084</c:v>
                </c:pt>
                <c:pt idx="4">
                  <c:v>-0.5024050055809024</c:v>
                </c:pt>
                <c:pt idx="5">
                  <c:v>-0.61803629300106699</c:v>
                </c:pt>
                <c:pt idx="6">
                  <c:v>-0.19086542340273649</c:v>
                </c:pt>
                <c:pt idx="7">
                  <c:v>-0.45119227915301074</c:v>
                </c:pt>
                <c:pt idx="8">
                  <c:v>0.12134732134992365</c:v>
                </c:pt>
                <c:pt idx="9">
                  <c:v>1.0758248055928465</c:v>
                </c:pt>
                <c:pt idx="10">
                  <c:v>2.7002146091610708</c:v>
                </c:pt>
                <c:pt idx="11">
                  <c:v>0.37954031143349987</c:v>
                </c:pt>
                <c:pt idx="12">
                  <c:v>0.2821614509937227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44-42AE-8AE1-BBCD767E7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34-4E14-A935-BF803A0293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0.75790000000000002</c:v>
                </c:pt>
                <c:pt idx="1">
                  <c:v>0.78489999999999993</c:v>
                </c:pt>
                <c:pt idx="2">
                  <c:v>0.73870000000000002</c:v>
                </c:pt>
                <c:pt idx="3">
                  <c:v>0.63</c:v>
                </c:pt>
                <c:pt idx="4">
                  <c:v>0.52710000000000001</c:v>
                </c:pt>
                <c:pt idx="5">
                  <c:v>0.64910000000000001</c:v>
                </c:pt>
                <c:pt idx="6">
                  <c:v>0.72930000000000006</c:v>
                </c:pt>
                <c:pt idx="7">
                  <c:v>0.83109999999999995</c:v>
                </c:pt>
                <c:pt idx="8">
                  <c:v>0.71939999999999993</c:v>
                </c:pt>
                <c:pt idx="9">
                  <c:v>0.6633</c:v>
                </c:pt>
                <c:pt idx="10">
                  <c:v>0.69469999999999998</c:v>
                </c:pt>
                <c:pt idx="11">
                  <c:v>0.69530000000000003</c:v>
                </c:pt>
                <c:pt idx="12">
                  <c:v>0.70135878861553691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34-4E14-A935-BF803A029369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34-4E14-A935-BF803A029369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0.7419</c:v>
                </c:pt>
                <c:pt idx="1">
                  <c:v>0.86650000000000005</c:v>
                </c:pt>
                <c:pt idx="2">
                  <c:v>0.8458</c:v>
                </c:pt>
                <c:pt idx="3">
                  <c:v>0.80959999999999999</c:v>
                </c:pt>
                <c:pt idx="4">
                  <c:v>0.81930000000000003</c:v>
                </c:pt>
                <c:pt idx="5">
                  <c:v>0.75730000000000008</c:v>
                </c:pt>
                <c:pt idx="6">
                  <c:v>0.69299999999999995</c:v>
                </c:pt>
                <c:pt idx="7">
                  <c:v>0.92120000000000002</c:v>
                </c:pt>
                <c:pt idx="8">
                  <c:v>0.74739999999999995</c:v>
                </c:pt>
                <c:pt idx="9">
                  <c:v>0.89290000000000003</c:v>
                </c:pt>
                <c:pt idx="10">
                  <c:v>0.79159999999999997</c:v>
                </c:pt>
                <c:pt idx="11">
                  <c:v>0.73380000000000001</c:v>
                </c:pt>
                <c:pt idx="12">
                  <c:v>0.8015089072176752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34-4E14-A935-BF803A029369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34-4E14-A935-BF803A0293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34-4E14-A935-BF803A029369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34-4E14-A935-BF803A0293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34-4E14-A935-BF803A0293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34-4E14-A935-BF803A02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34-4E14-A935-BF803A0293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34-4E14-A935-BF803A0293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34-4E14-A935-BF803A0293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34-4E14-A935-BF803A0293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34-4E14-A935-BF803A0293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34-4E14-A935-BF803A0293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34-4E14-A935-BF803A0293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34-4E14-A935-BF803A0293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34-4E14-A935-BF803A0293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34-4E14-A935-BF803A0293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34-4E14-A935-BF803A0293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34-4E14-A935-BF803A0293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34-4E14-A935-BF803A029369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0.16163436983626256</c:v>
                </c:pt>
                <c:pt idx="1">
                  <c:v>1.0305438291532187E-2</c:v>
                </c:pt>
                <c:pt idx="2">
                  <c:v>0.12766830870279144</c:v>
                </c:pt>
                <c:pt idx="3">
                  <c:v>-7.686882933709438E-2</c:v>
                </c:pt>
                <c:pt idx="4">
                  <c:v>5.884707766212971E-2</c:v>
                </c:pt>
                <c:pt idx="5">
                  <c:v>-2.6902813585920726E-2</c:v>
                </c:pt>
                <c:pt idx="6">
                  <c:v>9.8090073095967956E-2</c:v>
                </c:pt>
                <c:pt idx="7">
                  <c:v>0.10534952412208742</c:v>
                </c:pt>
                <c:pt idx="8">
                  <c:v>-9.1816825433260751E-3</c:v>
                </c:pt>
                <c:pt idx="9">
                  <c:v>-0.14493192133131627</c:v>
                </c:pt>
                <c:pt idx="10">
                  <c:v>-6.1337603153097775E-2</c:v>
                </c:pt>
                <c:pt idx="11">
                  <c:v>-0.18263138278046953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34-4E14-A935-BF803A029369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2.0319303338171224E-2</c:v>
                </c:pt>
                <c:pt idx="1">
                  <c:v>3.669257230220424E-2</c:v>
                </c:pt>
                <c:pt idx="2">
                  <c:v>0.11560850142141588</c:v>
                </c:pt>
                <c:pt idx="3">
                  <c:v>0.24666666666666681</c:v>
                </c:pt>
                <c:pt idx="4">
                  <c:v>0.50540694365395544</c:v>
                </c:pt>
                <c:pt idx="5">
                  <c:v>0.33739023262979506</c:v>
                </c:pt>
                <c:pt idx="6">
                  <c:v>0.27711504182092406</c:v>
                </c:pt>
                <c:pt idx="7">
                  <c:v>0.21573817831789199</c:v>
                </c:pt>
                <c:pt idx="8">
                  <c:v>0.20002780094523209</c:v>
                </c:pt>
                <c:pt idx="9">
                  <c:v>0.27815468113975572</c:v>
                </c:pt>
                <c:pt idx="10">
                  <c:v>9.7020296530876404E-2</c:v>
                </c:pt>
                <c:pt idx="11">
                  <c:v>-5.3789731051344769E-2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34-4E14-A935-BF803A02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1-4323-A355-7EA9255BEAA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1-4323-A355-7EA9255BEAAA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A1-4323-A355-7EA9255BEAA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0.80040000000000011</c:v>
                </c:pt>
                <c:pt idx="1">
                  <c:v>0.94040000000000001</c:v>
                </c:pt>
                <c:pt idx="2">
                  <c:v>0.92749999999999999</c:v>
                </c:pt>
                <c:pt idx="3">
                  <c:v>0.8701000000000001</c:v>
                </c:pt>
                <c:pt idx="4">
                  <c:v>0.91069999999999995</c:v>
                </c:pt>
                <c:pt idx="5">
                  <c:v>0.83409999999999995</c:v>
                </c:pt>
                <c:pt idx="6">
                  <c:v>0.71450000000000002</c:v>
                </c:pt>
                <c:pt idx="7">
                  <c:v>0.9556</c:v>
                </c:pt>
                <c:pt idx="8">
                  <c:v>0.78689999999999993</c:v>
                </c:pt>
                <c:pt idx="9">
                  <c:v>0.94959999999999989</c:v>
                </c:pt>
                <c:pt idx="10">
                  <c:v>0.82230000000000003</c:v>
                </c:pt>
                <c:pt idx="11">
                  <c:v>0.74650000000000005</c:v>
                </c:pt>
                <c:pt idx="12">
                  <c:v>0.85289463645208108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1-4323-A355-7EA9255BEAA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1-4323-A355-7EA9255BEAA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A1-4323-A355-7EA9255BEAA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A1-4323-A355-7EA9255BEA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A1-4323-A355-7EA9255BEAA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A1-4323-A355-7EA9255B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A1-4323-A355-7EA9255BEA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A1-4323-A355-7EA9255BEA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A1-4323-A355-7EA9255BEA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A1-4323-A355-7EA9255BEA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A1-4323-A355-7EA9255BEA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A1-4323-A355-7EA9255BEA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A1-4323-A355-7EA9255BEA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A1-4323-A355-7EA9255BEA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A1-4323-A355-7EA9255BEA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A1-4323-A355-7EA9255BEA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A1-4323-A355-7EA9255BEA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A1-4323-A355-7EA9255BEA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A1-4323-A355-7EA9255BEAA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0.16234836004193509</c:v>
                </c:pt>
                <c:pt idx="1">
                  <c:v>1.204244664361509E-2</c:v>
                </c:pt>
                <c:pt idx="2">
                  <c:v>0.11128754796877072</c:v>
                </c:pt>
                <c:pt idx="3">
                  <c:v>-0.13973701805215066</c:v>
                </c:pt>
                <c:pt idx="4">
                  <c:v>2.1198273673521006E-2</c:v>
                </c:pt>
                <c:pt idx="5">
                  <c:v>-4.460143399409533E-2</c:v>
                </c:pt>
                <c:pt idx="6">
                  <c:v>8.1995812979762661E-2</c:v>
                </c:pt>
                <c:pt idx="7">
                  <c:v>0.10324611877103451</c:v>
                </c:pt>
                <c:pt idx="8">
                  <c:v>-3.0399823769137635E-2</c:v>
                </c:pt>
                <c:pt idx="9">
                  <c:v>-0.20485584218512898</c:v>
                </c:pt>
                <c:pt idx="10">
                  <c:v>-0.11054862255709907</c:v>
                </c:pt>
                <c:pt idx="11">
                  <c:v>-0.24177043521144126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A1-4323-A355-7EA9255BEAAA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-0.10556644001382953</c:v>
                </c:pt>
                <c:pt idx="1">
                  <c:v>-5.3734671125975519E-2</c:v>
                </c:pt>
                <c:pt idx="2">
                  <c:v>-0.13431604989176382</c:v>
                </c:pt>
                <c:pt idx="3">
                  <c:v>-8.0952380952380887E-2</c:v>
                </c:pt>
                <c:pt idx="4">
                  <c:v>0.23693111931119293</c:v>
                </c:pt>
                <c:pt idx="5">
                  <c:v>7.1927126463977142E-2</c:v>
                </c:pt>
                <c:pt idx="6">
                  <c:v>-6.540084388185663E-2</c:v>
                </c:pt>
                <c:pt idx="7">
                  <c:v>-3.2559025133282571E-2</c:v>
                </c:pt>
                <c:pt idx="8">
                  <c:v>-6.8112158020217084E-4</c:v>
                </c:pt>
                <c:pt idx="9">
                  <c:v>2.151565861821636E-3</c:v>
                </c:pt>
                <c:pt idx="10">
                  <c:v>-8.7670571187054791E-2</c:v>
                </c:pt>
                <c:pt idx="11">
                  <c:v>-0.21072895277207393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A1-4323-A355-7EA9255B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26-48B3-A6C4-02BC9E18F01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0.67299999999999993</c:v>
                </c:pt>
                <c:pt idx="1">
                  <c:v>0.69810000000000005</c:v>
                </c:pt>
                <c:pt idx="2">
                  <c:v>0.55969999999999998</c:v>
                </c:pt>
                <c:pt idx="3">
                  <c:v>0.46740000000000004</c:v>
                </c:pt>
                <c:pt idx="4">
                  <c:v>0.43159999999999998</c:v>
                </c:pt>
                <c:pt idx="5">
                  <c:v>0.49729999999999996</c:v>
                </c:pt>
                <c:pt idx="6">
                  <c:v>0.52329999999999999</c:v>
                </c:pt>
                <c:pt idx="7">
                  <c:v>0.66139999999999999</c:v>
                </c:pt>
                <c:pt idx="8">
                  <c:v>0.59439999999999993</c:v>
                </c:pt>
                <c:pt idx="9">
                  <c:v>0.52910000000000001</c:v>
                </c:pt>
                <c:pt idx="10">
                  <c:v>0.59040000000000004</c:v>
                </c:pt>
                <c:pt idx="11">
                  <c:v>0.62960000000000005</c:v>
                </c:pt>
                <c:pt idx="12">
                  <c:v>0.57127499999999998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6-48B3-A6C4-02BC9E18F013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26-48B3-A6C4-02BC9E18F01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0.51159999999999994</c:v>
                </c:pt>
                <c:pt idx="1">
                  <c:v>0.5756</c:v>
                </c:pt>
                <c:pt idx="2">
                  <c:v>0.52380000000000004</c:v>
                </c:pt>
                <c:pt idx="3">
                  <c:v>0.53670000000000007</c:v>
                </c:pt>
                <c:pt idx="4">
                  <c:v>0.46679999999999999</c:v>
                </c:pt>
                <c:pt idx="5">
                  <c:v>0.46140000000000003</c:v>
                </c:pt>
                <c:pt idx="6">
                  <c:v>0.59599999999999997</c:v>
                </c:pt>
                <c:pt idx="7">
                  <c:v>0.76709999999999989</c:v>
                </c:pt>
                <c:pt idx="8">
                  <c:v>0.57100000000000006</c:v>
                </c:pt>
                <c:pt idx="9">
                  <c:v>0.63929999999999998</c:v>
                </c:pt>
                <c:pt idx="10">
                  <c:v>0.65410000000000001</c:v>
                </c:pt>
                <c:pt idx="11">
                  <c:v>0.67709999999999992</c:v>
                </c:pt>
                <c:pt idx="12">
                  <c:v>0.58170833333333338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6-48B3-A6C4-02BC9E18F01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26-48B3-A6C4-02BC9E18F01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6-48B3-A6C4-02BC9E18F01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26-48B3-A6C4-02BC9E18F0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26-48B3-A6C4-02BC9E18F01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26-48B3-A6C4-02BC9E18F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26-48B3-A6C4-02BC9E18F0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26-48B3-A6C4-02BC9E18F0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26-48B3-A6C4-02BC9E18F0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26-48B3-A6C4-02BC9E18F0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26-48B3-A6C4-02BC9E18F0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6-48B3-A6C4-02BC9E18F0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6-48B3-A6C4-02BC9E18F0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6-48B3-A6C4-02BC9E18F0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6-48B3-A6C4-02BC9E18F0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26-48B3-A6C4-02BC9E18F0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26-48B3-A6C4-02BC9E18F0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26-48B3-A6C4-02BC9E18F0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26-48B3-A6C4-02BC9E18F01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26-48B3-A6C4-02BC9E18F013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26-48B3-A6C4-02BC9E18F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D8-4383-9E79-E40C7CE056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5137</c:v>
                </c:pt>
                <c:pt idx="1">
                  <c:v>6005</c:v>
                </c:pt>
                <c:pt idx="2">
                  <c:v>5504</c:v>
                </c:pt>
                <c:pt idx="3">
                  <c:v>5038</c:v>
                </c:pt>
                <c:pt idx="4">
                  <c:v>4153</c:v>
                </c:pt>
                <c:pt idx="5">
                  <c:v>5359</c:v>
                </c:pt>
                <c:pt idx="6">
                  <c:v>5076</c:v>
                </c:pt>
                <c:pt idx="7">
                  <c:v>5299</c:v>
                </c:pt>
                <c:pt idx="8">
                  <c:v>4728</c:v>
                </c:pt>
                <c:pt idx="9">
                  <c:v>5150</c:v>
                </c:pt>
                <c:pt idx="10">
                  <c:v>4990</c:v>
                </c:pt>
                <c:pt idx="11">
                  <c:v>4975</c:v>
                </c:pt>
                <c:pt idx="12">
                  <c:v>61414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D8-4383-9E79-E40C7CE0566E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D8-4383-9E79-E40C7CE0566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4461</c:v>
                </c:pt>
                <c:pt idx="1">
                  <c:v>6730</c:v>
                </c:pt>
                <c:pt idx="2">
                  <c:v>8538</c:v>
                </c:pt>
                <c:pt idx="3">
                  <c:v>7844</c:v>
                </c:pt>
                <c:pt idx="4">
                  <c:v>7614</c:v>
                </c:pt>
                <c:pt idx="5">
                  <c:v>6784</c:v>
                </c:pt>
                <c:pt idx="6">
                  <c:v>6493</c:v>
                </c:pt>
                <c:pt idx="7">
                  <c:v>9215</c:v>
                </c:pt>
                <c:pt idx="8">
                  <c:v>7683</c:v>
                </c:pt>
                <c:pt idx="9">
                  <c:v>10291</c:v>
                </c:pt>
                <c:pt idx="10">
                  <c:v>6030</c:v>
                </c:pt>
                <c:pt idx="11">
                  <c:v>9121</c:v>
                </c:pt>
                <c:pt idx="12">
                  <c:v>90804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D8-4383-9E79-E40C7CE0566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D8-4383-9E79-E40C7CE056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D8-4383-9E79-E40C7CE0566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D8-4383-9E79-E40C7CE056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D8-4383-9E79-E40C7CE056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D8-4383-9E79-E40C7CE0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D8-4383-9E79-E40C7CE056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D8-4383-9E79-E40C7CE056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D8-4383-9E79-E40C7CE056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D8-4383-9E79-E40C7CE056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D8-4383-9E79-E40C7CE056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D8-4383-9E79-E40C7CE056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D8-4383-9E79-E40C7CE056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D8-4383-9E79-E40C7CE056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D8-4383-9E79-E40C7CE056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D8-4383-9E79-E40C7CE056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D8-4383-9E79-E40C7CE056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D8-4383-9E79-E40C7CE056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D8-4383-9E79-E40C7CE0566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0.12041036717062625</c:v>
                </c:pt>
                <c:pt idx="1">
                  <c:v>-0.21087719298245611</c:v>
                </c:pt>
                <c:pt idx="2">
                  <c:v>-7.51362458679532E-2</c:v>
                </c:pt>
                <c:pt idx="3">
                  <c:v>-0.1975931677018633</c:v>
                </c:pt>
                <c:pt idx="4">
                  <c:v>-0.14020341262503155</c:v>
                </c:pt>
                <c:pt idx="5">
                  <c:v>-0.12636618191671933</c:v>
                </c:pt>
                <c:pt idx="6">
                  <c:v>1.9971175622812476E-2</c:v>
                </c:pt>
                <c:pt idx="7">
                  <c:v>7.9594947735191601E-2</c:v>
                </c:pt>
                <c:pt idx="8">
                  <c:v>2.1815550041356602E-2</c:v>
                </c:pt>
                <c:pt idx="9">
                  <c:v>-0.26988480526604497</c:v>
                </c:pt>
                <c:pt idx="10">
                  <c:v>1.9188835586567921E-2</c:v>
                </c:pt>
                <c:pt idx="11">
                  <c:v>-7.9029497634148793E-2</c:v>
                </c:pt>
                <c:pt idx="12">
                  <c:v>-8.8784463109251588E-2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D8-4383-9E79-E40C7CE0566E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0.61572902472260083</c:v>
                </c:pt>
                <c:pt idx="1">
                  <c:v>0.49808492922564529</c:v>
                </c:pt>
                <c:pt idx="2">
                  <c:v>0.8808139534883721</c:v>
                </c:pt>
                <c:pt idx="3">
                  <c:v>1.0514092894005556</c:v>
                </c:pt>
                <c:pt idx="4">
                  <c:v>1.4630387671562728</c:v>
                </c:pt>
                <c:pt idx="5">
                  <c:v>0.80481433103190891</c:v>
                </c:pt>
                <c:pt idx="6">
                  <c:v>0.95193065405831367</c:v>
                </c:pt>
                <c:pt idx="7">
                  <c:v>0.87110775618041147</c:v>
                </c:pt>
                <c:pt idx="8">
                  <c:v>1.0903130287648053</c:v>
                </c:pt>
                <c:pt idx="9">
                  <c:v>1.0675728155339805</c:v>
                </c:pt>
                <c:pt idx="10">
                  <c:v>0.87334669338677351</c:v>
                </c:pt>
                <c:pt idx="11">
                  <c:v>0.83879396984924615</c:v>
                </c:pt>
                <c:pt idx="12">
                  <c:v>0.90077181098772274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D8-4383-9E79-E40C7CE0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36164</c:v>
                </c:pt>
                <c:pt idx="1">
                  <c:v>14731</c:v>
                </c:pt>
                <c:pt idx="2">
                  <c:v>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0-48C0-83AA-9CA946A8F1A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33708</c:v>
                </c:pt>
                <c:pt idx="1">
                  <c:v>8530</c:v>
                </c:pt>
                <c:pt idx="2">
                  <c:v>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10-48C0-83AA-9CA946A8F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710-48C0-83AA-9CA946A8F1A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710-48C0-83AA-9CA946A8F1A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710-48C0-83AA-9CA946A8F1A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0-48C0-83AA-9CA946A8F1A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0-48C0-83AA-9CA946A8F1A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0-48C0-83AA-9CA946A8F1A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10-48C0-83AA-9CA946A8F1A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10-48C0-83AA-9CA946A8F1A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0-48C0-83AA-9CA946A8F1A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0.67677234123717545</c:v>
                </c:pt>
                <c:pt idx="1">
                  <c:v>0.17126106772140462</c:v>
                </c:pt>
                <c:pt idx="2">
                  <c:v>0.15196659104141988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10-48C0-83AA-9CA946A8F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10-48C0-83AA-9CA946A8F1A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10-48C0-83AA-9CA946A8F1A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0-48C0-83AA-9CA946A8F1A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0-48C0-83AA-9CA946A8F1A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0-48C0-83AA-9CA946A8F1A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10-48C0-83AA-9CA946A8F1A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10-48C0-83AA-9CA946A8F1A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10-48C0-83AA-9CA946A8F1A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10-48C0-83AA-9CA946A8F1A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10-48C0-83AA-9CA946A8F1A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10-48C0-83AA-9CA946A8F1A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10-48C0-83AA-9CA946A8F1A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-6.791284149983412E-2</c:v>
                </c:pt>
                <c:pt idx="1">
                  <c:v>-0.42094901907541915</c:v>
                </c:pt>
                <c:pt idx="2">
                  <c:v>0.58049697222802266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10-48C0-83AA-9CA946A8F1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FC-486D-8A71-885CD92107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FC-486D-8A71-885CD92107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FC-486D-8A71-885CD92107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FC-486D-8A71-885CD92107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FC-486D-8A71-885CD9210719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C-486D-8A71-885CD9210719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C-486D-8A71-885CD9210719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C-486D-8A71-885CD921071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C-486D-8A71-885CD921071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FC-486D-8A71-885CD9210719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FC-486D-8A71-885CD9210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33708</c:v>
                </c:pt>
                <c:pt idx="1">
                  <c:v>8530</c:v>
                </c:pt>
                <c:pt idx="2">
                  <c:v>7569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FC-486D-8A71-885CD921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E-4E66-8C7F-1FF33058D41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FE-4E66-8C7F-1FF33058D41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E-4E66-8C7F-1FF33058D41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E-4E66-8C7F-1FF33058D41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E-4E66-8C7F-1FF33058D41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E-4E66-8C7F-1FF33058D41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FE-4E66-8C7F-1FF33058D41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FE-4E66-8C7F-1FF33058D41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FE-4E66-8C7F-1FF33058D41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E-4E66-8C7F-1FF33058D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7FE-4E66-8C7F-1FF33058D41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FE-4E66-8C7F-1FF33058D41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FE-4E66-8C7F-1FF33058D41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FE-4E66-8C7F-1FF33058D41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FE-4E66-8C7F-1FF33058D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7FE-4E66-8C7F-1FF33058D41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7FE-4E66-8C7F-1FF33058D41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FE-4E66-8C7F-1FF33058D41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FE-4E66-8C7F-1FF33058D41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FE-4E66-8C7F-1FF33058D41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FE-4E66-8C7F-1FF33058D41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FE-4E66-8C7F-1FF33058D41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FE-4E66-8C7F-1FF33058D41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FE-4E66-8C7F-1FF33058D41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FE-4E66-8C7F-1FF33058D41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FE-4E66-8C7F-1FF33058D41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FE-4E66-8C7F-1FF33058D41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FE-4E66-8C7F-1FF33058D41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FE-4E66-8C7F-1FF33058D41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FE-4E66-8C7F-1FF33058D41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FE-4E66-8C7F-1FF33058D41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FE-4E66-8C7F-1FF33058D41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FE-4E66-8C7F-1FF33058D4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7FE-4E66-8C7F-1FF33058D41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7FE-4E66-8C7F-1FF33058D4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7FE-4E66-8C7F-1FF33058D4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7FE-4E66-8C7F-1FF33058D4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7FE-4E66-8C7F-1FF33058D4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7FE-4E66-8C7F-1FF33058D4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7FE-4E66-8C7F-1FF33058D4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7FE-4E66-8C7F-1FF33058D4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7FE-4E66-8C7F-1FF33058D4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7FE-4E66-8C7F-1FF33058D4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7FE-4E66-8C7F-1FF33058D4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7FE-4E66-8C7F-1FF33058D4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7FE-4E66-8C7F-1FF33058D4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7FE-4E66-8C7F-1FF33058D4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7FE-4E66-8C7F-1FF33058D4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7FE-4E66-8C7F-1FF33058D41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7FE-4E66-8C7F-1FF33058D4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FE-4E66-8C7F-1FF33058D41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7FE-4E66-8C7F-1FF33058D41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FE-4E66-8C7F-1FF33058D41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FE-4E66-8C7F-1FF33058D41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FE-4E66-8C7F-1FF33058D41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FE-4E66-8C7F-1FF33058D41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FE-4E66-8C7F-1FF33058D41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7FE-4E66-8C7F-1FF33058D41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7FE-4E66-8C7F-1FF33058D41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7FE-4E66-8C7F-1FF33058D41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7FE-4E66-8C7F-1FF33058D41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7FE-4E66-8C7F-1FF33058D41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7FE-4E66-8C7F-1FF33058D41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7FE-4E66-8C7F-1FF33058D41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7FE-4E66-8C7F-1FF33058D41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7FE-4E66-8C7F-1FF33058D4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7FE-4E66-8C7F-1FF33058D41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7FE-4E66-8C7F-1FF33058D41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7FE-4E66-8C7F-1FF33058D41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7FE-4E66-8C7F-1FF33058D41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7FE-4E66-8C7F-1FF33058D41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7FE-4E66-8C7F-1FF33058D41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7FE-4E66-8C7F-1FF33058D41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7FE-4E66-8C7F-1FF33058D41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7FE-4E66-8C7F-1FF33058D41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7FE-4E66-8C7F-1FF33058D41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7FE-4E66-8C7F-1FF33058D41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7FE-4E66-8C7F-1FF33058D41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7FE-4E66-8C7F-1FF33058D41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7FE-4E66-8C7F-1FF33058D41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7FE-4E66-8C7F-1FF33058D41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7FE-4E66-8C7F-1FF33058D41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7FE-4E66-8C7F-1FF33058D4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7FE-4E66-8C7F-1FF33058D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3D-4485-9805-64A280286F5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3D-4485-9805-64A280286F5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3D-4485-9805-64A280286F5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3D-4485-9805-64A280286F5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3D-4485-9805-64A280286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28280</c:v>
                </c:pt>
                <c:pt idx="1">
                  <c:v>0</c:v>
                </c:pt>
                <c:pt idx="2">
                  <c:v>5441</c:v>
                </c:pt>
                <c:pt idx="3">
                  <c:v>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0-4D58-BD37-6E05AD950FC2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48543</c:v>
                </c:pt>
                <c:pt idx="1">
                  <c:v>0</c:v>
                </c:pt>
                <c:pt idx="2">
                  <c:v>0</c:v>
                </c:pt>
                <c:pt idx="3">
                  <c:v>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0-4D58-BD37-6E05AD950FC2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43479</c:v>
                </c:pt>
                <c:pt idx="1">
                  <c:v>0</c:v>
                </c:pt>
                <c:pt idx="2">
                  <c:v>0</c:v>
                </c:pt>
                <c:pt idx="3">
                  <c:v>6328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0-4D58-BD37-6E05AD950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-0.10431988134231507</c:v>
                </c:pt>
                <c:pt idx="1">
                  <c:v>0</c:v>
                </c:pt>
                <c:pt idx="2">
                  <c:v>0</c:v>
                </c:pt>
                <c:pt idx="3">
                  <c:v>-0.11384960089623297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0-4D58-BD37-6E05AD950FC2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1.4747566736866071</c:v>
                </c:pt>
                <c:pt idx="1">
                  <c:v>0</c:v>
                </c:pt>
                <c:pt idx="2">
                  <c:v>-1</c:v>
                </c:pt>
                <c:pt idx="3">
                  <c:v>-0.52916666666666667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00-4D58-BD37-6E05AD950FC2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0.87091760890130188</c:v>
                </c:pt>
                <c:pt idx="1">
                  <c:v>0</c:v>
                </c:pt>
                <c:pt idx="2">
                  <c:v>0</c:v>
                </c:pt>
                <c:pt idx="3">
                  <c:v>0.10673904229920267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00-4D58-BD37-6E05AD950FC2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0.87294958539964262</c:v>
                </c:pt>
                <c:pt idx="1">
                  <c:v>0</c:v>
                </c:pt>
                <c:pt idx="2">
                  <c:v>0</c:v>
                </c:pt>
                <c:pt idx="3">
                  <c:v>0.12705041460035738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00-4D58-BD37-6E05AD950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97F-48B5-ABE1-0D9D4054666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7F-48B5-ABE1-0D9D4054666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7F-48B5-ABE1-0D9D4054666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F-48B5-ABE1-0D9D4054666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7F-48B5-ABE1-0D9D4054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24902</c:v>
                </c:pt>
                <c:pt idx="1">
                  <c:v>0</c:v>
                </c:pt>
                <c:pt idx="2">
                  <c:v>5168</c:v>
                </c:pt>
                <c:pt idx="3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D-4160-836C-5F66EAAEE70B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33983</c:v>
                </c:pt>
                <c:pt idx="1">
                  <c:v>0</c:v>
                </c:pt>
                <c:pt idx="2">
                  <c:v>0</c:v>
                </c:pt>
                <c:pt idx="3">
                  <c:v>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D-4160-836C-5F66EAAEE70B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31271</c:v>
                </c:pt>
                <c:pt idx="1">
                  <c:v>0</c:v>
                </c:pt>
                <c:pt idx="2">
                  <c:v>0</c:v>
                </c:pt>
                <c:pt idx="3">
                  <c:v>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1D-4160-836C-5F66EAAEE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-7.9804608186446191E-2</c:v>
                </c:pt>
                <c:pt idx="1">
                  <c:v>0</c:v>
                </c:pt>
                <c:pt idx="2">
                  <c:v>0</c:v>
                </c:pt>
                <c:pt idx="3">
                  <c:v>0.11737734983952319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1D-4160-836C-5F66EAAEE70B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1.1505398528299291</c:v>
                </c:pt>
                <c:pt idx="1">
                  <c:v>0</c:v>
                </c:pt>
                <c:pt idx="2">
                  <c:v>-1</c:v>
                </c:pt>
                <c:pt idx="3">
                  <c:v>-0.46813618507202093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1D-4160-836C-5F66EAAEE70B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0.95216490778183249</c:v>
                </c:pt>
                <c:pt idx="1">
                  <c:v>0</c:v>
                </c:pt>
                <c:pt idx="2">
                  <c:v>0</c:v>
                </c:pt>
                <c:pt idx="3">
                  <c:v>4.7835092218167473E-2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1D-4160-836C-5F66EAAEE70B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0.92770262252284319</c:v>
                </c:pt>
                <c:pt idx="1">
                  <c:v>0</c:v>
                </c:pt>
                <c:pt idx="2">
                  <c:v>0</c:v>
                </c:pt>
                <c:pt idx="3">
                  <c:v>7.2297377477156755E-2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1D-4160-836C-5F66EAAEE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3AE-42A7-A07A-E32BABE60F2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AE-42A7-A07A-E32BABE60F2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E-42A7-A07A-E32BABE60F2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E-42A7-A07A-E32BABE60F2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AE-42A7-A07A-E32BABE60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3378</c:v>
                </c:pt>
                <c:pt idx="1">
                  <c:v>0</c:v>
                </c:pt>
                <c:pt idx="2">
                  <c:v>273</c:v>
                </c:pt>
                <c:pt idx="3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5-41BD-93ED-DC40B2AA5A0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14560</c:v>
                </c:pt>
                <c:pt idx="1">
                  <c:v>0</c:v>
                </c:pt>
                <c:pt idx="2">
                  <c:v>0</c:v>
                </c:pt>
                <c:pt idx="3">
                  <c:v>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5-41BD-93ED-DC40B2AA5A0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12208</c:v>
                </c:pt>
                <c:pt idx="1">
                  <c:v>0</c:v>
                </c:pt>
                <c:pt idx="2">
                  <c:v>0</c:v>
                </c:pt>
                <c:pt idx="3">
                  <c:v>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C5-41BD-93ED-DC40B2A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-0.16153846153846152</c:v>
                </c:pt>
                <c:pt idx="1">
                  <c:v>0</c:v>
                </c:pt>
                <c:pt idx="2">
                  <c:v>0</c:v>
                </c:pt>
                <c:pt idx="3">
                  <c:v>-0.21552419354838714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C5-41BD-93ED-DC40B2AA5A0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3.0317040951122856</c:v>
                </c:pt>
                <c:pt idx="1">
                  <c:v>0</c:v>
                </c:pt>
                <c:pt idx="2">
                  <c:v>-1</c:v>
                </c:pt>
                <c:pt idx="3">
                  <c:v>-0.560736057800858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C5-41BD-93ED-DC40B2AA5A0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0.80261194029850746</c:v>
                </c:pt>
                <c:pt idx="1">
                  <c:v>0</c:v>
                </c:pt>
                <c:pt idx="2">
                  <c:v>0</c:v>
                </c:pt>
                <c:pt idx="3">
                  <c:v>0.1562603648424544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C5-41BD-93ED-DC40B2AA5A0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0.75830796943909562</c:v>
                </c:pt>
                <c:pt idx="1">
                  <c:v>0</c:v>
                </c:pt>
                <c:pt idx="2">
                  <c:v>0</c:v>
                </c:pt>
                <c:pt idx="3">
                  <c:v>0.24169203056090441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C5-41BD-93ED-DC40B2A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13-4ED1-9E33-9D2072C739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13-4ED1-9E33-9D2072C739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A13-4ED1-9E33-9D2072C739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13-4ED1-9E33-9D2072C739F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13-4ED1-9E33-9D2072C739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A13-4ED1-9E33-9D2072C739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A13-4ED1-9E33-9D2072C739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A13-4ED1-9E33-9D2072C739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A13-4ED1-9E33-9D2072C739F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A13-4ED1-9E33-9D2072C739F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3-4ED1-9E33-9D2072C739F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3-4ED1-9E33-9D2072C739F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3-4ED1-9E33-9D2072C739F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3-4ED1-9E33-9D2072C739F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3-4ED1-9E33-9D2072C739F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3-4ED1-9E33-9D2072C739F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13-4ED1-9E33-9D2072C739F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13-4ED1-9E33-9D2072C739F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13-4ED1-9E33-9D2072C739F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A13-4ED1-9E33-9D2072C739F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A13-4ED1-9E33-9D2072C7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7E-4B18-ABCF-157E7B2347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1166</c:v>
                </c:pt>
                <c:pt idx="1">
                  <c:v>1038</c:v>
                </c:pt>
                <c:pt idx="2">
                  <c:v>1083</c:v>
                </c:pt>
                <c:pt idx="3">
                  <c:v>905</c:v>
                </c:pt>
                <c:pt idx="4">
                  <c:v>553</c:v>
                </c:pt>
                <c:pt idx="5">
                  <c:v>397</c:v>
                </c:pt>
                <c:pt idx="6">
                  <c:v>468</c:v>
                </c:pt>
                <c:pt idx="7">
                  <c:v>478</c:v>
                </c:pt>
                <c:pt idx="8">
                  <c:v>1010</c:v>
                </c:pt>
                <c:pt idx="9">
                  <c:v>663</c:v>
                </c:pt>
                <c:pt idx="10">
                  <c:v>1165</c:v>
                </c:pt>
                <c:pt idx="11">
                  <c:v>857</c:v>
                </c:pt>
                <c:pt idx="12">
                  <c:v>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E-4B18-ABCF-157E7B23472B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7E-4B18-ABCF-157E7B23472B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681</c:v>
                </c:pt>
                <c:pt idx="1">
                  <c:v>493</c:v>
                </c:pt>
                <c:pt idx="2">
                  <c:v>1542</c:v>
                </c:pt>
                <c:pt idx="3">
                  <c:v>450</c:v>
                </c:pt>
                <c:pt idx="4">
                  <c:v>288</c:v>
                </c:pt>
                <c:pt idx="5">
                  <c:v>179</c:v>
                </c:pt>
                <c:pt idx="6">
                  <c:v>235</c:v>
                </c:pt>
                <c:pt idx="7">
                  <c:v>365</c:v>
                </c:pt>
                <c:pt idx="8">
                  <c:v>409</c:v>
                </c:pt>
                <c:pt idx="9">
                  <c:v>495</c:v>
                </c:pt>
                <c:pt idx="10">
                  <c:v>972</c:v>
                </c:pt>
                <c:pt idx="11">
                  <c:v>835</c:v>
                </c:pt>
                <c:pt idx="12">
                  <c:v>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7E-4B18-ABCF-157E7B23472B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7E-4B18-ABCF-157E7B2347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7E-4B18-ABCF-157E7B23472B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7E-4B18-ABCF-157E7B2347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7E-4B18-ABCF-157E7B2347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7E-4B18-ABCF-157E7B234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7D7E-4B18-ABCF-157E7B23472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</c:v>
                      </c:pt>
                      <c:pt idx="1">
                        <c:v>123</c:v>
                      </c:pt>
                      <c:pt idx="2">
                        <c:v>337</c:v>
                      </c:pt>
                      <c:pt idx="3">
                        <c:v>336</c:v>
                      </c:pt>
                      <c:pt idx="4">
                        <c:v>398</c:v>
                      </c:pt>
                      <c:pt idx="5">
                        <c:v>2089</c:v>
                      </c:pt>
                      <c:pt idx="6">
                        <c:v>425</c:v>
                      </c:pt>
                      <c:pt idx="7">
                        <c:v>361</c:v>
                      </c:pt>
                      <c:pt idx="8">
                        <c:v>522</c:v>
                      </c:pt>
                      <c:pt idx="9">
                        <c:v>638</c:v>
                      </c:pt>
                      <c:pt idx="10">
                        <c:v>706</c:v>
                      </c:pt>
                      <c:pt idx="11">
                        <c:v>794</c:v>
                      </c:pt>
                      <c:pt idx="12">
                        <c:v>7197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7D7E-4B18-ABCF-157E7B2347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7E-4B18-ABCF-157E7B2347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7E-4B18-ABCF-157E7B2347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E-4B18-ABCF-157E7B2347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7E-4B18-ABCF-157E7B2347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7E-4B18-ABCF-157E7B2347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7E-4B18-ABCF-157E7B2347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7E-4B18-ABCF-157E7B2347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7E-4B18-ABCF-157E7B2347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7E-4B18-ABCF-157E7B2347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7E-4B18-ABCF-157E7B2347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7E-4B18-ABCF-157E7B2347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7E-4B18-ABCF-157E7B2347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7E-4B18-ABCF-157E7B23472B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0.22277847309136423</c:v>
                </c:pt>
                <c:pt idx="1">
                  <c:v>-0.25567010309278349</c:v>
                </c:pt>
                <c:pt idx="2">
                  <c:v>8.8799192734611454E-2</c:v>
                </c:pt>
                <c:pt idx="3">
                  <c:v>-0.45041705282669142</c:v>
                </c:pt>
                <c:pt idx="4">
                  <c:v>6.5009560229445595E-2</c:v>
                </c:pt>
                <c:pt idx="5">
                  <c:v>-0.20853080568720384</c:v>
                </c:pt>
                <c:pt idx="6">
                  <c:v>0.42663043478260865</c:v>
                </c:pt>
                <c:pt idx="7">
                  <c:v>0.69616519174041303</c:v>
                </c:pt>
                <c:pt idx="8">
                  <c:v>-0.14736842105263159</c:v>
                </c:pt>
                <c:pt idx="9">
                  <c:v>0.27923211169284468</c:v>
                </c:pt>
                <c:pt idx="10">
                  <c:v>3.9583333333333304E-2</c:v>
                </c:pt>
                <c:pt idx="11">
                  <c:v>-0.28372093023255818</c:v>
                </c:pt>
                <c:pt idx="12">
                  <c:v>-4.0990990990991016E-2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7E-4B18-ABCF-157E7B23472B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-0.16209262435677529</c:v>
                </c:pt>
                <c:pt idx="1">
                  <c:v>-0.30443159922928709</c:v>
                </c:pt>
                <c:pt idx="2">
                  <c:v>-3.6934441366573978E-3</c:v>
                </c:pt>
                <c:pt idx="3">
                  <c:v>-0.34475138121546967</c:v>
                </c:pt>
                <c:pt idx="4">
                  <c:v>7.2332730560578096E-3</c:v>
                </c:pt>
                <c:pt idx="5">
                  <c:v>0.26196473551637278</c:v>
                </c:pt>
                <c:pt idx="6">
                  <c:v>0.12179487179487181</c:v>
                </c:pt>
                <c:pt idx="7">
                  <c:v>0.20292887029288709</c:v>
                </c:pt>
                <c:pt idx="8">
                  <c:v>-0.51881188118811883</c:v>
                </c:pt>
                <c:pt idx="9">
                  <c:v>0.105580693815988</c:v>
                </c:pt>
                <c:pt idx="10">
                  <c:v>-0.14334763948497853</c:v>
                </c:pt>
                <c:pt idx="11">
                  <c:v>-0.10151691948658115</c:v>
                </c:pt>
                <c:pt idx="12">
                  <c:v>-0.12951037514054997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7E-4B18-ABCF-157E7B234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CB-4EF1-9624-9449ED9D055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B-4EF1-9624-9449ED9D055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B-4EF1-9624-9449ED9D055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CB-4EF1-9624-9449ED9D055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B-4EF1-9624-9449ED9D055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CB-4EF1-9624-9449ED9D055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B-4EF1-9624-9449ED9D055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CB-4EF1-9624-9449ED9D055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CB-4EF1-9624-9449ED9D055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B-4EF1-9624-9449ED9D0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ACB-4EF1-9624-9449ED9D055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B-4EF1-9624-9449ED9D055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CB-4EF1-9624-9449ED9D055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CB-4EF1-9624-9449ED9D055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CB-4EF1-9624-9449ED9D0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ACB-4EF1-9624-9449ED9D055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ACB-4EF1-9624-9449ED9D055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CB-4EF1-9624-9449ED9D055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CB-4EF1-9624-9449ED9D055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CB-4EF1-9624-9449ED9D055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CB-4EF1-9624-9449ED9D055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CB-4EF1-9624-9449ED9D055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CB-4EF1-9624-9449ED9D055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CB-4EF1-9624-9449ED9D055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CB-4EF1-9624-9449ED9D055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CB-4EF1-9624-9449ED9D055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CB-4EF1-9624-9449ED9D055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CB-4EF1-9624-9449ED9D055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CB-4EF1-9624-9449ED9D055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CB-4EF1-9624-9449ED9D055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CB-4EF1-9624-9449ED9D055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CB-4EF1-9624-9449ED9D055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CB-4EF1-9624-9449ED9D05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ACB-4EF1-9624-9449ED9D055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CB-4EF1-9624-9449ED9D05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ACB-4EF1-9624-9449ED9D05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ACB-4EF1-9624-9449ED9D05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ACB-4EF1-9624-9449ED9D05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ACB-4EF1-9624-9449ED9D05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ACB-4EF1-9624-9449ED9D05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ACB-4EF1-9624-9449ED9D05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ACB-4EF1-9624-9449ED9D05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ACB-4EF1-9624-9449ED9D05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ACB-4EF1-9624-9449ED9D05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ACB-4EF1-9624-9449ED9D05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ACB-4EF1-9624-9449ED9D05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ACB-4EF1-9624-9449ED9D05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ACB-4EF1-9624-9449ED9D05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ACB-4EF1-9624-9449ED9D055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ACB-4EF1-9624-9449ED9D055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CB-4EF1-9624-9449ED9D055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CB-4EF1-9624-9449ED9D055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CB-4EF1-9624-9449ED9D055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CB-4EF1-9624-9449ED9D055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CB-4EF1-9624-9449ED9D055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CB-4EF1-9624-9449ED9D055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CB-4EF1-9624-9449ED9D055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CB-4EF1-9624-9449ED9D055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CB-4EF1-9624-9449ED9D055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CB-4EF1-9624-9449ED9D055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ACB-4EF1-9624-9449ED9D055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ACB-4EF1-9624-9449ED9D055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ACB-4EF1-9624-9449ED9D055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ACB-4EF1-9624-9449ED9D055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ACB-4EF1-9624-9449ED9D055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ACB-4EF1-9624-9449ED9D05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ACB-4EF1-9624-9449ED9D055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ACB-4EF1-9624-9449ED9D055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ACB-4EF1-9624-9449ED9D055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ACB-4EF1-9624-9449ED9D055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ACB-4EF1-9624-9449ED9D055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ACB-4EF1-9624-9449ED9D055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ACB-4EF1-9624-9449ED9D055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ACB-4EF1-9624-9449ED9D055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ACB-4EF1-9624-9449ED9D055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ACB-4EF1-9624-9449ED9D055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ACB-4EF1-9624-9449ED9D055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ACB-4EF1-9624-9449ED9D055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ACB-4EF1-9624-9449ED9D055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ACB-4EF1-9624-9449ED9D055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ACB-4EF1-9624-9449ED9D055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ACB-4EF1-9624-9449ED9D055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ACB-4EF1-9624-9449ED9D05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ACB-4EF1-9624-9449ED9D0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101575</c:v>
                </c:pt>
                <c:pt idx="1">
                  <c:v>46908</c:v>
                </c:pt>
                <c:pt idx="2">
                  <c:v>2335</c:v>
                </c:pt>
                <c:pt idx="3">
                  <c:v>94044</c:v>
                </c:pt>
                <c:pt idx="4">
                  <c:v>30342</c:v>
                </c:pt>
                <c:pt idx="5">
                  <c:v>52879</c:v>
                </c:pt>
                <c:pt idx="6">
                  <c:v>14777</c:v>
                </c:pt>
                <c:pt idx="7">
                  <c:v>21825</c:v>
                </c:pt>
                <c:pt idx="8">
                  <c:v>22233</c:v>
                </c:pt>
                <c:pt idx="9">
                  <c:v>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B-4ED7-B210-FECC44E9240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181512</c:v>
                </c:pt>
                <c:pt idx="1">
                  <c:v>118966</c:v>
                </c:pt>
                <c:pt idx="2">
                  <c:v>20250</c:v>
                </c:pt>
                <c:pt idx="3">
                  <c:v>341923</c:v>
                </c:pt>
                <c:pt idx="4">
                  <c:v>55684</c:v>
                </c:pt>
                <c:pt idx="5">
                  <c:v>146430</c:v>
                </c:pt>
                <c:pt idx="6">
                  <c:v>37722</c:v>
                </c:pt>
                <c:pt idx="7">
                  <c:v>32018</c:v>
                </c:pt>
                <c:pt idx="8">
                  <c:v>47068</c:v>
                </c:pt>
                <c:pt idx="9">
                  <c:v>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B-4ED7-B210-FECC44E9240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8B-4ED7-B210-FECC44E92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-0.10849420423994005</c:v>
                </c:pt>
                <c:pt idx="1">
                  <c:v>-3.6195215439705497E-2</c:v>
                </c:pt>
                <c:pt idx="2">
                  <c:v>-0.45412345679012345</c:v>
                </c:pt>
                <c:pt idx="3">
                  <c:v>0.1179037385610211</c:v>
                </c:pt>
                <c:pt idx="4">
                  <c:v>-0.10554198692622652</c:v>
                </c:pt>
                <c:pt idx="5">
                  <c:v>6.9220788089872309E-2</c:v>
                </c:pt>
                <c:pt idx="6">
                  <c:v>-5.0394994963151474E-2</c:v>
                </c:pt>
                <c:pt idx="7">
                  <c:v>-8.838778187269658E-2</c:v>
                </c:pt>
                <c:pt idx="8">
                  <c:v>0.30262598793235318</c:v>
                </c:pt>
                <c:pt idx="9">
                  <c:v>-6.2416242294291102E-2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8B-4ED7-B210-FECC44E92408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-0.27431195540547204</c:v>
                </c:pt>
                <c:pt idx="1">
                  <c:v>-0.10295026560996412</c:v>
                </c:pt>
                <c:pt idx="2">
                  <c:v>5.1860310210295912E-2</c:v>
                </c:pt>
                <c:pt idx="3">
                  <c:v>7.2846585439103162E-2</c:v>
                </c:pt>
                <c:pt idx="4">
                  <c:v>0.60621110000322487</c:v>
                </c:pt>
                <c:pt idx="5">
                  <c:v>0.30317457675084492</c:v>
                </c:pt>
                <c:pt idx="6">
                  <c:v>-3.4968614456208358E-2</c:v>
                </c:pt>
                <c:pt idx="7">
                  <c:v>-0.35958926651600587</c:v>
                </c:pt>
                <c:pt idx="8">
                  <c:v>0.46315387552500953</c:v>
                </c:pt>
                <c:pt idx="9">
                  <c:v>3.2504427390791069E-2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8B-4ED7-B210-FECC44E92408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0.30936360194476831</c:v>
                </c:pt>
                <c:pt idx="1">
                  <c:v>0.10429575872078131</c:v>
                </c:pt>
                <c:pt idx="2">
                  <c:v>6.1851728287231926E-3</c:v>
                </c:pt>
                <c:pt idx="3">
                  <c:v>0.22703082965034405</c:v>
                </c:pt>
                <c:pt idx="4">
                  <c:v>5.5476626919121683E-2</c:v>
                </c:pt>
                <c:pt idx="5">
                  <c:v>0.13064709403087088</c:v>
                </c:pt>
                <c:pt idx="6">
                  <c:v>2.7154783012891398E-2</c:v>
                </c:pt>
                <c:pt idx="7">
                  <c:v>5.6498742348191494E-2</c:v>
                </c:pt>
                <c:pt idx="8">
                  <c:v>3.2876380261926449E-2</c:v>
                </c:pt>
                <c:pt idx="9">
                  <c:v>5.0471010282381254E-2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8B-4ED7-B210-FECC44E92408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0.15288530035883202</c:v>
                </c:pt>
                <c:pt idx="1">
                  <c:v>0.10832985334938219</c:v>
                </c:pt>
                <c:pt idx="2">
                  <c:v>1.044373102149024E-2</c:v>
                </c:pt>
                <c:pt idx="3">
                  <c:v>0.36113446846945579</c:v>
                </c:pt>
                <c:pt idx="4">
                  <c:v>4.7057256286173722E-2</c:v>
                </c:pt>
                <c:pt idx="5">
                  <c:v>0.14792230786237026</c:v>
                </c:pt>
                <c:pt idx="6">
                  <c:v>3.3843395053446884E-2</c:v>
                </c:pt>
                <c:pt idx="7">
                  <c:v>2.7576589565338983E-2</c:v>
                </c:pt>
                <c:pt idx="8">
                  <c:v>5.7927088510006296E-2</c:v>
                </c:pt>
                <c:pt idx="9">
                  <c:v>5.2880009523503593E-2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8B-4ED7-B210-FECC44E92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AF-4E89-8A66-5BCE3B3C49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AF-4E89-8A66-5BCE3B3C49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AAF-4E89-8A66-5BCE3B3C49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AF-4E89-8A66-5BCE3B3C494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AF-4E89-8A66-5BCE3B3C49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AAF-4E89-8A66-5BCE3B3C494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AAF-4E89-8A66-5BCE3B3C494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AAF-4E89-8A66-5BCE3B3C494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AAF-4E89-8A66-5BCE3B3C494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AAF-4E89-8A66-5BCE3B3C494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F-4E89-8A66-5BCE3B3C494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F-4E89-8A66-5BCE3B3C494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F-4E89-8A66-5BCE3B3C494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F-4E89-8A66-5BCE3B3C494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F-4E89-8A66-5BCE3B3C494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F-4E89-8A66-5BCE3B3C494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F-4E89-8A66-5BCE3B3C494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AF-4E89-8A66-5BCE3B3C494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AF-4E89-8A66-5BCE3B3C494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AAF-4E89-8A66-5BCE3B3C494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AF-4E89-8A66-5BCE3B3C4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5A-439E-A52C-96851EE32D9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5A-439E-A52C-96851EE32D9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A-439E-A52C-96851EE32D9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A-439E-A52C-96851EE32D9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A-439E-A52C-96851EE32D9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A-439E-A52C-96851EE32D9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A-439E-A52C-96851EE32D9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5A-439E-A52C-96851EE32D9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5A-439E-A52C-96851EE32D9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5A-439E-A52C-96851EE32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05A-439E-A52C-96851EE32D9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5A-439E-A52C-96851EE32D9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5A-439E-A52C-96851EE32D9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5A-439E-A52C-96851EE32D9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5A-439E-A52C-96851EE32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05A-439E-A52C-96851EE32D9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05A-439E-A52C-96851EE32D9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5A-439E-A52C-96851EE32D9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5A-439E-A52C-96851EE32D9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5A-439E-A52C-96851EE32D9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5A-439E-A52C-96851EE32D9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5A-439E-A52C-96851EE32D9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5A-439E-A52C-96851EE32D9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5A-439E-A52C-96851EE32D9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5A-439E-A52C-96851EE32D9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5A-439E-A52C-96851EE32D9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5A-439E-A52C-96851EE32D9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5A-439E-A52C-96851EE32D9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5A-439E-A52C-96851EE32D9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5A-439E-A52C-96851EE32D9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5A-439E-A52C-96851EE32D9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5A-439E-A52C-96851EE32D9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5A-439E-A52C-96851EE32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05A-439E-A52C-96851EE32D9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5A-439E-A52C-96851EE32D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05A-439E-A52C-96851EE32D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05A-439E-A52C-96851EE32D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05A-439E-A52C-96851EE32D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05A-439E-A52C-96851EE32D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05A-439E-A52C-96851EE32D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05A-439E-A52C-96851EE32D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05A-439E-A52C-96851EE32D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05A-439E-A52C-96851EE32D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05A-439E-A52C-96851EE32D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05A-439E-A52C-96851EE32D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05A-439E-A52C-96851EE32D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05A-439E-A52C-96851EE32D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05A-439E-A52C-96851EE32D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05A-439E-A52C-96851EE32D9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05A-439E-A52C-96851EE32D9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5A-439E-A52C-96851EE32D9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5A-439E-A52C-96851EE32D9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5A-439E-A52C-96851EE32D9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5A-439E-A52C-96851EE32D9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5A-439E-A52C-96851EE32D9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5A-439E-A52C-96851EE32D9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5A-439E-A52C-96851EE32D9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5A-439E-A52C-96851EE32D9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5A-439E-A52C-96851EE32D9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5A-439E-A52C-96851EE32D9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05A-439E-A52C-96851EE32D9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05A-439E-A52C-96851EE32D9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05A-439E-A52C-96851EE32D9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05A-439E-A52C-96851EE32D9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05A-439E-A52C-96851EE32D9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05A-439E-A52C-96851EE32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05A-439E-A52C-96851EE32D9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05A-439E-A52C-96851EE32D9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05A-439E-A52C-96851EE32D9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05A-439E-A52C-96851EE32D9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05A-439E-A52C-96851EE32D9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05A-439E-A52C-96851EE32D9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05A-439E-A52C-96851EE32D9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05A-439E-A52C-96851EE32D9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05A-439E-A52C-96851EE32D9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05A-439E-A52C-96851EE32D9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05A-439E-A52C-96851EE32D9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05A-439E-A52C-96851EE32D9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05A-439E-A52C-96851EE32D9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05A-439E-A52C-96851EE32D9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05A-439E-A52C-96851EE32D9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05A-439E-A52C-96851EE32D9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05A-439E-A52C-96851EE32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05A-439E-A52C-96851EE3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43067</c:v>
                </c:pt>
                <c:pt idx="1">
                  <c:v>23619</c:v>
                </c:pt>
                <c:pt idx="2">
                  <c:v>681</c:v>
                </c:pt>
                <c:pt idx="3">
                  <c:v>68651</c:v>
                </c:pt>
                <c:pt idx="4">
                  <c:v>25510</c:v>
                </c:pt>
                <c:pt idx="5">
                  <c:v>28803</c:v>
                </c:pt>
                <c:pt idx="6">
                  <c:v>6752</c:v>
                </c:pt>
                <c:pt idx="7">
                  <c:v>5616</c:v>
                </c:pt>
                <c:pt idx="8">
                  <c:v>14211</c:v>
                </c:pt>
                <c:pt idx="9">
                  <c:v>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4-4B1E-820F-E0271207F82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4-4B1E-820F-E0271207F82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64-4B1E-820F-E0271207F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-4.6816408826245048E-2</c:v>
                </c:pt>
                <c:pt idx="1">
                  <c:v>-3.9499582488369267E-2</c:v>
                </c:pt>
                <c:pt idx="2">
                  <c:v>-0.30079058650487223</c:v>
                </c:pt>
                <c:pt idx="3">
                  <c:v>0.1046073172684332</c:v>
                </c:pt>
                <c:pt idx="4">
                  <c:v>-6.791284149983412E-2</c:v>
                </c:pt>
                <c:pt idx="5">
                  <c:v>5.7776836967213807E-3</c:v>
                </c:pt>
                <c:pt idx="6">
                  <c:v>-6.8254338859055186E-2</c:v>
                </c:pt>
                <c:pt idx="7">
                  <c:v>-4.1489361702127692E-2</c:v>
                </c:pt>
                <c:pt idx="8">
                  <c:v>0.57608334992368437</c:v>
                </c:pt>
                <c:pt idx="9">
                  <c:v>0.17016196683229001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64-4B1E-820F-E0271207F826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-7.9612445414847133E-2</c:v>
                </c:pt>
                <c:pt idx="1">
                  <c:v>-0.15787478265416843</c:v>
                </c:pt>
                <c:pt idx="2">
                  <c:v>-0.16692223439211396</c:v>
                </c:pt>
                <c:pt idx="3">
                  <c:v>-2.9083206963644193E-2</c:v>
                </c:pt>
                <c:pt idx="4">
                  <c:v>0.7626941379490666</c:v>
                </c:pt>
                <c:pt idx="5">
                  <c:v>0.36750414790234642</c:v>
                </c:pt>
                <c:pt idx="6">
                  <c:v>0.33273961928086382</c:v>
                </c:pt>
                <c:pt idx="7">
                  <c:v>-0.4773529269589597</c:v>
                </c:pt>
                <c:pt idx="8">
                  <c:v>0.24007936507936511</c:v>
                </c:pt>
                <c:pt idx="9">
                  <c:v>-0.14534828918842491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64-4B1E-820F-E0271207F826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0.3146832946001723</c:v>
                </c:pt>
                <c:pt idx="1">
                  <c:v>0.10406164688369382</c:v>
                </c:pt>
                <c:pt idx="2">
                  <c:v>6.5972158968179819E-3</c:v>
                </c:pt>
                <c:pt idx="3">
                  <c:v>0.29851165768386972</c:v>
                </c:pt>
                <c:pt idx="4">
                  <c:v>5.2772522270483249E-2</c:v>
                </c:pt>
                <c:pt idx="5">
                  <c:v>0.13353181367484443</c:v>
                </c:pt>
                <c:pt idx="6">
                  <c:v>2.7926912737180971E-2</c:v>
                </c:pt>
                <c:pt idx="7">
                  <c:v>2.8681623825968828E-2</c:v>
                </c:pt>
                <c:pt idx="8">
                  <c:v>1.2346032431757201E-2</c:v>
                </c:pt>
                <c:pt idx="9">
                  <c:v>2.0887279995211488E-2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64-4B1E-820F-E0271207F826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0.15895553694570444</c:v>
                </c:pt>
                <c:pt idx="1">
                  <c:v>0.10120808659132295</c:v>
                </c:pt>
                <c:pt idx="2">
                  <c:v>5.9752286471598413E-3</c:v>
                </c:pt>
                <c:pt idx="3">
                  <c:v>0.43357409173539307</c:v>
                </c:pt>
                <c:pt idx="4">
                  <c:v>5.2961611159206924E-2</c:v>
                </c:pt>
                <c:pt idx="5">
                  <c:v>0.12690958283382642</c:v>
                </c:pt>
                <c:pt idx="6">
                  <c:v>3.762052977323041E-2</c:v>
                </c:pt>
                <c:pt idx="7">
                  <c:v>1.6987686598236185E-2</c:v>
                </c:pt>
                <c:pt idx="8">
                  <c:v>3.7315719266380817E-2</c:v>
                </c:pt>
                <c:pt idx="9">
                  <c:v>2.8491926449538935E-2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64-4B1E-820F-E0271207F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D-40A6-9CAF-E639B91BBE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8D-40A6-9CAF-E639B91BBE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98D-40A6-9CAF-E639B91BBE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8D-40A6-9CAF-E639B91BBE6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8D-40A6-9CAF-E639B91BBE6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98D-40A6-9CAF-E639B91BBE6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98D-40A6-9CAF-E639B91BBE6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98D-40A6-9CAF-E639B91BBE6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98D-40A6-9CAF-E639B91BBE6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98D-40A6-9CAF-E639B91BBE6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D-40A6-9CAF-E639B91BBE6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D-40A6-9CAF-E639B91BBE6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D-40A6-9CAF-E639B91BBE6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8D-40A6-9CAF-E639B91BBE6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8D-40A6-9CAF-E639B91BBE6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8D-40A6-9CAF-E639B91BBE6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8D-40A6-9CAF-E639B91BBE6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8D-40A6-9CAF-E639B91BBE6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8D-40A6-9CAF-E639B91BBE6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98D-40A6-9CAF-E639B91BBE6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98D-40A6-9CAF-E639B91BB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EA-4C52-9E37-405D1472066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A-4C52-9E37-405D1472066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A-4C52-9E37-405D1472066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A-4C52-9E37-405D1472066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A-4C52-9E37-405D1472066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A-4C52-9E37-405D1472066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A-4C52-9E37-405D1472066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A-4C52-9E37-405D1472066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A-4C52-9E37-405D1472066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A-4C52-9E37-405D14720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CEA-4C52-9E37-405D1472066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A-4C52-9E37-405D1472066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A-4C52-9E37-405D1472066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A-4C52-9E37-405D1472066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A-4C52-9E37-405D14720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CEA-4C52-9E37-405D1472066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CEA-4C52-9E37-405D1472066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EA-4C52-9E37-405D1472066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EA-4C52-9E37-405D1472066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EA-4C52-9E37-405D1472066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EA-4C52-9E37-405D1472066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EA-4C52-9E37-405D1472066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EA-4C52-9E37-405D1472066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EA-4C52-9E37-405D1472066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EA-4C52-9E37-405D1472066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EA-4C52-9E37-405D1472066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EA-4C52-9E37-405D1472066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EA-4C52-9E37-405D1472066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EA-4C52-9E37-405D1472066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EA-4C52-9E37-405D1472066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EA-4C52-9E37-405D1472066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EA-4C52-9E37-405D1472066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EA-4C52-9E37-405D147206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CEA-4C52-9E37-405D1472066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EA-4C52-9E37-405D14720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CEA-4C52-9E37-405D14720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CEA-4C52-9E37-405D14720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CEA-4C52-9E37-405D14720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CEA-4C52-9E37-405D14720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CEA-4C52-9E37-405D147206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CEA-4C52-9E37-405D147206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CEA-4C52-9E37-405D147206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CEA-4C52-9E37-405D147206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CEA-4C52-9E37-405D147206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CEA-4C52-9E37-405D147206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CEA-4C52-9E37-405D147206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CEA-4C52-9E37-405D147206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CEA-4C52-9E37-405D147206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CEA-4C52-9E37-405D1472066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CEA-4C52-9E37-405D1472066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EA-4C52-9E37-405D1472066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EA-4C52-9E37-405D1472066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EA-4C52-9E37-405D1472066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EA-4C52-9E37-405D1472066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EA-4C52-9E37-405D1472066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EA-4C52-9E37-405D1472066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EA-4C52-9E37-405D1472066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CEA-4C52-9E37-405D1472066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CEA-4C52-9E37-405D1472066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CEA-4C52-9E37-405D1472066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CEA-4C52-9E37-405D1472066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CEA-4C52-9E37-405D1472066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CEA-4C52-9E37-405D1472066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CEA-4C52-9E37-405D1472066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CEA-4C52-9E37-405D1472066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CEA-4C52-9E37-405D147206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CEA-4C52-9E37-405D1472066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CEA-4C52-9E37-405D1472066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CEA-4C52-9E37-405D1472066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CEA-4C52-9E37-405D1472066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CEA-4C52-9E37-405D1472066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CEA-4C52-9E37-405D1472066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CEA-4C52-9E37-405D1472066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CEA-4C52-9E37-405D1472066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CEA-4C52-9E37-405D1472066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CEA-4C52-9E37-405D1472066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CEA-4C52-9E37-405D1472066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CEA-4C52-9E37-405D1472066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CEA-4C52-9E37-405D1472066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CEA-4C52-9E37-405D1472066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CEA-4C52-9E37-405D1472066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CEA-4C52-9E37-405D1472066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CEA-4C52-9E37-405D147206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CEA-4C52-9E37-405D14720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58508</c:v>
                </c:pt>
                <c:pt idx="1">
                  <c:v>23289</c:v>
                </c:pt>
                <c:pt idx="2">
                  <c:v>1654</c:v>
                </c:pt>
                <c:pt idx="3">
                  <c:v>25393</c:v>
                </c:pt>
                <c:pt idx="4">
                  <c:v>4832</c:v>
                </c:pt>
                <c:pt idx="5">
                  <c:v>24076</c:v>
                </c:pt>
                <c:pt idx="6">
                  <c:v>8025</c:v>
                </c:pt>
                <c:pt idx="7">
                  <c:v>16209</c:v>
                </c:pt>
                <c:pt idx="8">
                  <c:v>8022</c:v>
                </c:pt>
                <c:pt idx="9">
                  <c:v>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D-4C27-BDB3-A26FE444935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75374</c:v>
                </c:pt>
                <c:pt idx="1">
                  <c:v>51902</c:v>
                </c:pt>
                <c:pt idx="2">
                  <c:v>14811</c:v>
                </c:pt>
                <c:pt idx="3">
                  <c:v>92103</c:v>
                </c:pt>
                <c:pt idx="4">
                  <c:v>19520</c:v>
                </c:pt>
                <c:pt idx="5">
                  <c:v>66121</c:v>
                </c:pt>
                <c:pt idx="6">
                  <c:v>12024</c:v>
                </c:pt>
                <c:pt idx="7">
                  <c:v>20738</c:v>
                </c:pt>
                <c:pt idx="8">
                  <c:v>31999</c:v>
                </c:pt>
                <c:pt idx="9">
                  <c:v>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D-4C27-BDB3-A26FE444935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D-4C27-BDB3-A26FE4449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-0.19534587523549229</c:v>
                </c:pt>
                <c:pt idx="1">
                  <c:v>-3.1925552001849655E-2</c:v>
                </c:pt>
                <c:pt idx="2">
                  <c:v>-0.51043143609479436</c:v>
                </c:pt>
                <c:pt idx="3">
                  <c:v>0.15396892609361257</c:v>
                </c:pt>
                <c:pt idx="4">
                  <c:v>-0.17525614754098362</c:v>
                </c:pt>
                <c:pt idx="5">
                  <c:v>0.14627727953297742</c:v>
                </c:pt>
                <c:pt idx="6">
                  <c:v>-1.2225548902195627E-2</c:v>
                </c:pt>
                <c:pt idx="7">
                  <c:v>-0.1138971935577201</c:v>
                </c:pt>
                <c:pt idx="8">
                  <c:v>0.17384918278696215</c:v>
                </c:pt>
                <c:pt idx="9">
                  <c:v>-0.14396253308898388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5D-4C27-BDB3-A26FE4449353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-0.46359238327717189</c:v>
                </c:pt>
                <c:pt idx="1">
                  <c:v>-2.1099594763092311E-2</c:v>
                </c:pt>
                <c:pt idx="2">
                  <c:v>0.21988559892328396</c:v>
                </c:pt>
                <c:pt idx="3">
                  <c:v>0.4748556838365896</c:v>
                </c:pt>
                <c:pt idx="4">
                  <c:v>0.35445061416792867</c:v>
                </c:pt>
                <c:pt idx="5">
                  <c:v>0.24096208003143627</c:v>
                </c:pt>
                <c:pt idx="6">
                  <c:v>-0.37988826815642462</c:v>
                </c:pt>
                <c:pt idx="7">
                  <c:v>-0.26171153073523501</c:v>
                </c:pt>
                <c:pt idx="8">
                  <c:v>0.65093178621659642</c:v>
                </c:pt>
                <c:pt idx="9">
                  <c:v>0.1468929978781448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5D-4C27-BDB3-A26FE4449353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0.30445044802522786</c:v>
                </c:pt>
                <c:pt idx="1">
                  <c:v>0.1045119793869938</c:v>
                </c:pt>
                <c:pt idx="2">
                  <c:v>5.8046186978425564E-3</c:v>
                </c:pt>
                <c:pt idx="3">
                  <c:v>0.16101267161481367</c:v>
                </c:pt>
                <c:pt idx="4">
                  <c:v>5.7974079913856093E-2</c:v>
                </c:pt>
                <c:pt idx="5">
                  <c:v>0.12798282890435719</c:v>
                </c:pt>
                <c:pt idx="6">
                  <c:v>2.6441660577625658E-2</c:v>
                </c:pt>
                <c:pt idx="7">
                  <c:v>8.219003576510403E-2</c:v>
                </c:pt>
                <c:pt idx="8">
                  <c:v>5.1837768718993961E-2</c:v>
                </c:pt>
                <c:pt idx="9">
                  <c:v>7.7793908395185171E-2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5D-4C27-BDB3-A26FE4449353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0.14372957511499551</c:v>
                </c:pt>
                <c:pt idx="1">
                  <c:v>0.11907159936773205</c:v>
                </c:pt>
                <c:pt idx="2">
                  <c:v>1.7183563877309686E-2</c:v>
                </c:pt>
                <c:pt idx="3">
                  <c:v>0.25187393506219591</c:v>
                </c:pt>
                <c:pt idx="4">
                  <c:v>3.8151730086996086E-2</c:v>
                </c:pt>
                <c:pt idx="5">
                  <c:v>0.17961575740627955</c:v>
                </c:pt>
                <c:pt idx="6">
                  <c:v>2.8146350595891205E-2</c:v>
                </c:pt>
                <c:pt idx="7">
                  <c:v>4.354780993096715E-2</c:v>
                </c:pt>
                <c:pt idx="8">
                  <c:v>8.9015173956627558E-2</c:v>
                </c:pt>
                <c:pt idx="9">
                  <c:v>8.9664504601005279E-2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5D-4C27-BDB3-A26FE4449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9-4A8C-8C6A-0AB9F6425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9-4A8C-8C6A-0AB9F6425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3-42A5-97E9-FC57FC278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3-42A5-97E9-FC57FC278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16-478B-9834-CE4895EFFF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1015</c:v>
                </c:pt>
                <c:pt idx="1">
                  <c:v>1243</c:v>
                </c:pt>
                <c:pt idx="2">
                  <c:v>1099</c:v>
                </c:pt>
                <c:pt idx="3">
                  <c:v>1120</c:v>
                </c:pt>
                <c:pt idx="4">
                  <c:v>976</c:v>
                </c:pt>
                <c:pt idx="5">
                  <c:v>1014</c:v>
                </c:pt>
                <c:pt idx="6">
                  <c:v>844</c:v>
                </c:pt>
                <c:pt idx="7">
                  <c:v>1369</c:v>
                </c:pt>
                <c:pt idx="8">
                  <c:v>965</c:v>
                </c:pt>
                <c:pt idx="9">
                  <c:v>916</c:v>
                </c:pt>
                <c:pt idx="10">
                  <c:v>412</c:v>
                </c:pt>
                <c:pt idx="11">
                  <c:v>398</c:v>
                </c:pt>
                <c:pt idx="12">
                  <c:v>11371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6-478B-9834-CE4895EFFFF8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16-478B-9834-CE4895EFFFF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556</c:v>
                </c:pt>
                <c:pt idx="1">
                  <c:v>884</c:v>
                </c:pt>
                <c:pt idx="2">
                  <c:v>1327</c:v>
                </c:pt>
                <c:pt idx="3">
                  <c:v>757</c:v>
                </c:pt>
                <c:pt idx="4">
                  <c:v>650</c:v>
                </c:pt>
                <c:pt idx="5">
                  <c:v>339</c:v>
                </c:pt>
                <c:pt idx="6">
                  <c:v>516</c:v>
                </c:pt>
                <c:pt idx="7">
                  <c:v>1099</c:v>
                </c:pt>
                <c:pt idx="8">
                  <c:v>904</c:v>
                </c:pt>
                <c:pt idx="9">
                  <c:v>1131</c:v>
                </c:pt>
                <c:pt idx="10">
                  <c:v>729</c:v>
                </c:pt>
                <c:pt idx="11">
                  <c:v>938</c:v>
                </c:pt>
                <c:pt idx="12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6-478B-9834-CE4895EFFFF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16-478B-9834-CE4895EFFF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16-478B-9834-CE4895EFFFF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16-478B-9834-CE4895EFFF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16-478B-9834-CE4895EFFF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16-478B-9834-CE4895EFF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16-478B-9834-CE4895EFFF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16-478B-9834-CE4895EFFF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6-478B-9834-CE4895EFFF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6-478B-9834-CE4895EFFF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6-478B-9834-CE4895EFFF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16-478B-9834-CE4895EFFF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16-478B-9834-CE4895EFFF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16-478B-9834-CE4895EFFF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16-478B-9834-CE4895EFFF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16-478B-9834-CE4895EFFF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16-478B-9834-CE4895EFFF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16-478B-9834-CE4895EFFF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16-478B-9834-CE4895EFFFF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-1.2722646310432406E-3</c:v>
                </c:pt>
                <c:pt idx="1">
                  <c:v>-0.36816720257234725</c:v>
                </c:pt>
                <c:pt idx="2">
                  <c:v>-0.50917992656058753</c:v>
                </c:pt>
                <c:pt idx="3">
                  <c:v>-0.31504065040650409</c:v>
                </c:pt>
                <c:pt idx="4">
                  <c:v>4.7079337401918053E-2</c:v>
                </c:pt>
                <c:pt idx="5">
                  <c:v>-7.1428571428571397E-2</c:v>
                </c:pt>
                <c:pt idx="6">
                  <c:v>0.59871794871794881</c:v>
                </c:pt>
                <c:pt idx="7">
                  <c:v>0.43926056338028174</c:v>
                </c:pt>
                <c:pt idx="8">
                  <c:v>1.1560402684563758</c:v>
                </c:pt>
                <c:pt idx="9">
                  <c:v>1.0155875299760191</c:v>
                </c:pt>
                <c:pt idx="10">
                  <c:v>0.41869398207426367</c:v>
                </c:pt>
                <c:pt idx="11">
                  <c:v>0.18634259259259256</c:v>
                </c:pt>
                <c:pt idx="12">
                  <c:v>6.1950201282242379E-2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16-478B-9834-CE4895EFFFF8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-0.22660098522167482</c:v>
                </c:pt>
                <c:pt idx="1">
                  <c:v>-5.1488334674175351E-2</c:v>
                </c:pt>
                <c:pt idx="2">
                  <c:v>-0.27024567788899001</c:v>
                </c:pt>
                <c:pt idx="3">
                  <c:v>0.20357142857142851</c:v>
                </c:pt>
                <c:pt idx="4">
                  <c:v>0.23053278688524581</c:v>
                </c:pt>
                <c:pt idx="5">
                  <c:v>-6.4102564102564097E-2</c:v>
                </c:pt>
                <c:pt idx="6">
                  <c:v>0.47748815165876768</c:v>
                </c:pt>
                <c:pt idx="7">
                  <c:v>0.19430241051862684</c:v>
                </c:pt>
                <c:pt idx="8">
                  <c:v>0.33160621761658038</c:v>
                </c:pt>
                <c:pt idx="9">
                  <c:v>0.83515283842794763</c:v>
                </c:pt>
                <c:pt idx="10">
                  <c:v>1.6893203883495147</c:v>
                </c:pt>
                <c:pt idx="11">
                  <c:v>1.5753768844221105</c:v>
                </c:pt>
                <c:pt idx="12">
                  <c:v>0.25274821915398826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16-478B-9834-CE4895EFF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F-48DA-977E-E0DF28673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F-48DA-977E-E0DF28673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FC-4BB1-9103-F3D4B90776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FC-4BB1-9103-F3D4B90776A6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FC-4BB1-9103-F3D4B90776A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FC-4BB1-9103-F3D4B90776A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FC-4BB1-9103-F3D4B90776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FC-4BB1-9103-F3D4B90776A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FC-4BB1-9103-F3D4B90776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FC-4BB1-9103-F3D4B90776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FC-4BB1-9103-F3D4B9077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FC-4BB1-9103-F3D4B90776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FC-4BB1-9103-F3D4B90776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FC-4BB1-9103-F3D4B90776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FC-4BB1-9103-F3D4B90776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FC-4BB1-9103-F3D4B90776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FC-4BB1-9103-F3D4B90776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FC-4BB1-9103-F3D4B90776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FC-4BB1-9103-F3D4B90776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FC-4BB1-9103-F3D4B90776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FC-4BB1-9103-F3D4B90776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FC-4BB1-9103-F3D4B90776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FC-4BB1-9103-F3D4B90776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FC-4BB1-9103-F3D4B90776A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1.0526315789473717E-2</c:v>
                </c:pt>
                <c:pt idx="1">
                  <c:v>0.13210702341137126</c:v>
                </c:pt>
                <c:pt idx="2">
                  <c:v>0.33602150537634401</c:v>
                </c:pt>
                <c:pt idx="3">
                  <c:v>0.54545454545454541</c:v>
                </c:pt>
                <c:pt idx="4">
                  <c:v>-0.27595628415300544</c:v>
                </c:pt>
                <c:pt idx="5">
                  <c:v>0.21153846153846145</c:v>
                </c:pt>
                <c:pt idx="6">
                  <c:v>-0.68886774500475734</c:v>
                </c:pt>
                <c:pt idx="7">
                  <c:v>0.13306451612903225</c:v>
                </c:pt>
                <c:pt idx="8">
                  <c:v>-2.7027027027026973E-2</c:v>
                </c:pt>
                <c:pt idx="9">
                  <c:v>0.63002680965147451</c:v>
                </c:pt>
                <c:pt idx="10">
                  <c:v>8.5317460317460236E-2</c:v>
                </c:pt>
                <c:pt idx="11">
                  <c:v>-0.16993464052287577</c:v>
                </c:pt>
                <c:pt idx="12">
                  <c:v>-3.6329588014981318E-2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FC-4BB1-9103-F3D4B90776A6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0.69611307420494706</c:v>
                </c:pt>
                <c:pt idx="1">
                  <c:v>2.0088888888888889</c:v>
                </c:pt>
                <c:pt idx="2">
                  <c:v>0.24249999999999994</c:v>
                </c:pt>
                <c:pt idx="3">
                  <c:v>0.24770642201834869</c:v>
                </c:pt>
                <c:pt idx="4">
                  <c:v>0.43243243243243246</c:v>
                </c:pt>
                <c:pt idx="5">
                  <c:v>-3.0769230769230771E-2</c:v>
                </c:pt>
                <c:pt idx="6">
                  <c:v>-0.33671399594320484</c:v>
                </c:pt>
                <c:pt idx="7">
                  <c:v>-0.28316326530612246</c:v>
                </c:pt>
                <c:pt idx="8">
                  <c:v>0.44578313253012047</c:v>
                </c:pt>
                <c:pt idx="9">
                  <c:v>1.8411214953271027</c:v>
                </c:pt>
                <c:pt idx="10">
                  <c:v>0.51104972375690605</c:v>
                </c:pt>
                <c:pt idx="11">
                  <c:v>0.29591836734693877</c:v>
                </c:pt>
                <c:pt idx="12">
                  <c:v>0.3726327020538811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FC-4BB1-9103-F3D4B9077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chart" Target="../charts/chart64.xml"/><Relationship Id="rId4" Type="http://schemas.openxmlformats.org/officeDocument/2006/relationships/image" Target="../media/image6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chart" Target="../charts/chart66.xml"/><Relationship Id="rId4" Type="http://schemas.openxmlformats.org/officeDocument/2006/relationships/image" Target="../media/image6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6" Type="http://schemas.openxmlformats.org/officeDocument/2006/relationships/chart" Target="../charts/chart71.xml"/><Relationship Id="rId5" Type="http://schemas.openxmlformats.org/officeDocument/2006/relationships/image" Target="../media/image6.png"/><Relationship Id="rId4" Type="http://schemas.openxmlformats.org/officeDocument/2006/relationships/chart" Target="../charts/chart7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4.xml"/><Relationship Id="rId5" Type="http://schemas.openxmlformats.org/officeDocument/2006/relationships/image" Target="../media/image6.png"/><Relationship Id="rId4" Type="http://schemas.openxmlformats.org/officeDocument/2006/relationships/chart" Target="../charts/chart73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3" Type="http://schemas.openxmlformats.org/officeDocument/2006/relationships/image" Target="../media/image3.png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6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4" Type="http://schemas.openxmlformats.org/officeDocument/2006/relationships/image" Target="../media/image2.png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3.xml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10" Type="http://schemas.openxmlformats.org/officeDocument/2006/relationships/chart" Target="../charts/chart47.xml"/><Relationship Id="rId4" Type="http://schemas.openxmlformats.org/officeDocument/2006/relationships/image" Target="../media/image2.png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image" Target="../media/image6.png"/><Relationship Id="rId5" Type="http://schemas.openxmlformats.org/officeDocument/2006/relationships/chart" Target="../charts/chart62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A69001-C57C-4FCE-A63B-6A86D1A2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4EE5788-4E08-439B-8FAA-B8C169D6A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D6AF93-8687-4052-98F8-8ACC39977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3073607-3457-4B8C-B123-DB582EB60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178E3A-D613-411D-91C7-FCCD1F225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43,479 viajeros 
cuota: 87.3%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6,328 viajeros
cuota: 12.7%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601EACD-3358-4479-ABE8-F25231C3D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B9DAA0-C92E-41DA-806B-C509006D9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C7A7789-292D-426E-8EB1-CDE6C1C09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514C293-2447-446E-9D32-D75864D0A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31,271 viajeros 
cuota: 92.8%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2,437 viajeros
cuota: 7.2%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7F08858-02F1-495A-96E4-FFF7184A2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54BC7F-CA98-4F64-8DCD-198292907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2DDDE27-AE3D-4FF0-A526-5DEA7D52D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B8938C-B645-422F-BA4B-25E5D9FD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12,208 viajeros 
cuota: 75.8%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3,891 viajeros
cuota: 24.2%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E5ABDEC-BE2A-424A-B758-BD5BFB01F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B70905-088B-4472-8B92-56EC10CD8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ED94438-2DD6-4E86-A830-5E6336E2B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EDB4D7-CC65-403C-9FD6-8A10CC47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9FC0FE-9C8F-47A8-96FA-66E91D0D7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F4141EE-8B8B-42CB-88B4-FADC922B8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E7FA46-D670-4D1F-9FC5-312C4CB05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3C10219-B753-4AE5-A1AB-5F79BC6BF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DB222D4-6882-432C-8FB2-59BEC311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E5FB25-DD6A-4F78-BB37-C9703C0A6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A52AE5A-5D5C-4CCE-B081-395E60EE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C1781F-796F-4CAA-AB2B-8BCE8256C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F2D6CFD-83DA-4C73-BCD4-53C88C3BD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A8EB328-DC18-472D-A6D8-8428ECECE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409AD4-9366-4BAB-B1B4-C13B15F01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645D62-CFCC-4BA2-B330-021F19B01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3658E1-9061-4304-A4E5-3F0117D93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CA182D-1E23-4FB0-B46B-C5D6A6C0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C8F87C-FB2B-4B4E-AE03-36FDFE99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04E552-909A-4F39-87C5-1009819AA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0F80A7-948B-41C1-9A62-59E3F92CE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8E1C1B-AAEE-4850-AB89-76BE304FB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CDAB2A-5717-4581-97D1-F2F4D79DD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F2BBDB-22ED-44FF-84E0-2263212CF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AAFAA4-F508-41EE-B9B5-03CEE2AB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03D03B-679F-4EB1-8B16-3C44B1C7B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0C045A-3A60-4EFC-8BD2-3D6F54928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2F7375-B64C-4309-A3CE-F917EA386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60F10D9-CB8E-4CE5-8A02-A62B2E86C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1FD927-95ED-4C6F-8B88-4301A8C86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2A897D-4896-4EFA-9F56-33BE8E87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BC9D52-5F54-4A51-B6B4-5F13C12A9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376CD8-A48A-4403-8535-F3779FC0B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DB50B1-E375-4B24-9B2C-45A1916F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42DEB7-ECCA-4644-9613-5497B88E4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7BE33B-AA50-4253-A062-54E2FD3EE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28FFFB-F7C8-40DD-A9C2-2D64C7DD8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C66C93-C97C-44D0-8D3F-F75E975C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4E374D-C8BE-4EDC-872A-BAF947C18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60D270-16FD-4660-977A-3EDB6CC8A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627066-C698-41F0-B1D7-0DC910AB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C1E5F3-3FE5-4E15-8D1A-E6836B42D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0A2566-8447-4024-B0CD-FDB4E6866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0B21753-1A7D-4FC1-9C3C-330C190D7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6C9FBA-D368-4D80-BF83-ECB04F3FE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0EA3C1-969D-43C0-9E84-15F9C8E15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61CDA0-5476-408C-A058-1B942167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28A982-4656-4F5A-A99E-3C72C85A2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4DA12D-1041-4A36-94F0-DEE954B3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5BE46D4-EA05-400B-80ED-010B1F76B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6F3049-FF03-4FBD-8560-470E8D094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7B37CD-A93B-4243-BA69-7EF2976D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1244F7E-B762-446A-8804-3D57A14FD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00453-0335-440B-8829-4FD43199E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057492-AE66-42D4-95E8-5734A3B3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402B153-F0B5-4209-B378-9ABB7D30F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BC01AAB-7362-4FB8-8D5A-CD2F15440C6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F096624-18FC-57FE-0115-FB27749AAF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54BE448-6F4F-8343-081C-FB3B8C17B34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D278EF-8A62-45EA-A10B-2CE194CE2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38E610-31F9-402B-AFA3-8836E42B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55D2C0-D2D1-499C-8D79-442B57D60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FA678A-2CFE-46FB-B728-67A0008D5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C85C5CC-541D-489A-802C-9CCE269C61B4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DA33AD-6948-616A-E93B-34E1A86C70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9F959D9-A0BE-E6E1-78E7-06A380EDE3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E48C7B-49E7-4767-93E7-B890EC473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05F910-D250-47A1-893D-F8A82345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D6BA276-C749-463E-829C-292CA0D86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F62253-89BB-4261-9940-0B1518912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53B594-5442-44B6-80BC-264521994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CC6F2ED-F2D0-4E0D-A84A-997BBC397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2ACAB85-ADC0-42DC-9ADC-55DE6F53B73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E80519-C175-1CBC-10E1-DAE0C3D547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E042CE0-DE82-DF25-B497-C5D5328F49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BE032D-1434-48E3-8C77-55EDBEB10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464D77-42A5-446E-80EF-0C7165FC4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92BC15-923A-4120-9B01-08D67E22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2282FA-0E29-4E33-846F-D3630D7D7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DB255AB-3424-48FA-849C-765BFA47D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9DED05-BF8E-4D24-9381-51CBA16EB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BCA989-A4D0-4227-91EA-07A22C942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2109DE4-3649-4DB1-AA1C-97383040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D5AD82-6D61-41D3-949A-400FB120C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0F6C001-0198-4D2A-8BF5-95E92BB8E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8C9D05E-203E-4616-AC1A-D2D3E2C5F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0AE979D-5B66-4D5E-9AD8-E9BE35E69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8E3153C-A568-4AF3-9759-BBF2447BF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B380996-B8F5-4006-ABC9-AF064849B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50D93C-B12A-42F2-9B59-EC2484EB3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6432B4-D156-4E14-83E2-BE485D516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EEC4E9-BC0A-4709-84E9-3871911F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CDE0F1-51D8-487E-B56C-9C519C764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A923BB-3285-4256-81A3-63D1D93B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3D6B1C-0F92-451A-A9F4-FBBEB0917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C89111-55FD-4937-8E60-8C5E96477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8748E2-0CB6-4B1F-8E2F-CB5B13B3C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DD9729-6769-445D-960F-A32E0F75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482C00-D32C-43B3-9AC7-E64A93BBE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48</xdr:row>
      <xdr:rowOff>0</xdr:rowOff>
    </xdr:from>
    <xdr:to>
      <xdr:col>26</xdr:col>
      <xdr:colOff>698100</xdr:colOff>
      <xdr:row>68</xdr:row>
      <xdr:rowOff>85726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6E441E9-2F36-4612-A4A1-EE11CAD06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9:$O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E8F25F-642D-4FF2-90BA-E90B11D79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48C80B-E8AE-435C-BEC0-0D85DE71B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28B5E-80AC-4B9A-9C82-0173C2DD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5479A9-325C-4119-B6E4-465175559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C73E3A-DC3F-4E05-B569-211FC698F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28A191-0E2A-47C3-BF3D-7EDEFF18D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391C1E1-8B21-492D-B408-73414F699D1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F81E38F-0AAB-CC3E-B8FF-95093B8920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5934A11-1447-B077-93E7-10D5C833A66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FBB751A-00AB-42EC-BB5C-8B0BBA094FC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5E556B2-92EA-F54E-CEE0-5EA577C5B1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BBA8979-DD83-9952-DFC4-5E3B4B0C064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96F87F-94EA-4B67-AAF1-CF0FDC99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A53FE9-6D04-44E9-9DE5-D35FD431B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8E5599-45DF-4804-AE5A-E891DF425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3FDF78-6C54-4E1C-9446-6853F7468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7EB52A-27C9-49B3-8764-C604208F5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6DDC17B-F538-4656-BAF5-B314EEBBE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6846F0E-9ED2-43E5-82F5-95F9BC77D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8A8D62D-E6DF-4ECE-9127-30E9950E1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C02D08E-591A-49AB-9820-6E83B3C27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88BBF4A-9DD5-411C-8A8B-D18098993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A8DD665-9793-46D9-BD73-ED86EC922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1EAA0CB-D134-4A93-B164-E812D0B88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C32B713-0E77-40EB-8186-BB0A13BD3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76F6457-AB2D-44A3-881A-D5B114FA2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E61D6B6-9572-4B53-BA00-8B8F2FBFA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C0AEF7-CB88-45E0-8DB6-C11BFB540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5CE718-0BC7-494A-9998-801451195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B1905E-A201-4632-9953-76512BCFA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0C065B-DDA2-4CCC-B250-011F3D859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741DE0-CD85-41E6-816C-2B4EFC7A4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3C99033-CD98-44E4-B51B-304641F43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5AF6F53-35BF-4DEC-B042-956493765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6F264E3-EF5C-49D3-BEA6-65E91F6F5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161924</xdr:colOff>
      <xdr:row>134</xdr:row>
      <xdr:rowOff>104776</xdr:rowOff>
    </xdr:from>
    <xdr:to>
      <xdr:col>26</xdr:col>
      <xdr:colOff>304800</xdr:colOff>
      <xdr:row>154</xdr:row>
      <xdr:rowOff>47626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7655808-25CC-487B-A0B2-A0DADA178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07ECCD6-7D1A-4F62-94B3-FE3541BA0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ECB9438-403A-42EB-8528-7330EB9CC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4B91C54-9EF7-41F3-8F7F-6C9B4F751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930B7D3-CF9E-498B-8221-6CF026629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231CE94-F977-4F70-9C08-4B18663CB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59EA4B0-87B3-4741-9804-A46F40AC5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1CDB0A-A59A-48A7-A519-0E17913CB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63EA28-DD1D-42E2-B5BD-032354092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927067-6E6B-4A6E-880F-E66179488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319EEE-5E5D-4D0B-8992-0121CDF57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38100</xdr:colOff>
      <xdr:row>48</xdr:row>
      <xdr:rowOff>0</xdr:rowOff>
    </xdr:from>
    <xdr:to>
      <xdr:col>26</xdr:col>
      <xdr:colOff>698100</xdr:colOff>
      <xdr:row>68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3FD5703-A73C-4189-A53E-488ACD044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9:$O$4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19AC2CB-CC30-4F2F-94FA-54C8F328D50D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CBBF5F1-5BA7-28E3-AF35-825728E119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D32D230-2DB5-F08D-391F-F84C194C5B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240ED6-19B5-484A-A545-86E2DCCE5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A3072C-20AF-40B7-9976-7D314B72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0306B11-12C6-447A-9C21-7614EE254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17F39E-576E-4C37-9479-AC7D86CFA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2BA6035-6E6B-41C4-A688-14F73A52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A5601BE-183D-4D05-BB45-B2DDA17E20C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256B934-C5BA-C806-DF62-37AD9FAE01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434ACC8-0F1E-009C-9AF1-E7DC52FA95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D147AD-CE06-49F4-8027-2BA23D7EF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71D9B8-2376-4470-95ED-1F71F7A11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9178640-210C-4FFA-A863-15DDBE0202E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9C63DC3-D3B2-A45F-2EB7-00AF092871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04EFBAC-FC3C-E5C6-CD6E-73CA221C87B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8C3CA8-3E51-45A7-9775-6C6A29949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471CE6-90F5-4EB1-9B4E-25DD47D23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19D19E-19A6-47BF-8153-AA1C1CAD1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1C5DB90-B16B-4B49-8DA5-94CE60A23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12E0E69-F951-4901-B88E-1A0DD5127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-17,5%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16.099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32,3%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16.099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32,3%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noviembre/Indicadores%20alojativos%20San%20Miguel%20112024.xlsx" TargetMode="External"/><Relationship Id="rId1" Type="http://schemas.openxmlformats.org/officeDocument/2006/relationships/externalLinkPath" Target="/sites/INVESTIGACION/Documentos%20compartidos/General/Encuesta%20Alojam%20Tur&#237;sticos%20(ISTAC)/2024/Municipios/noviembre/Indicadores%20alojativos%20San%20Miguel%201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11811</v>
          </cell>
          <cell r="I9">
            <v>11584</v>
          </cell>
          <cell r="K9">
            <v>15634</v>
          </cell>
          <cell r="M9">
            <v>17228</v>
          </cell>
          <cell r="N9">
            <v>0.10195727261097609</v>
          </cell>
          <cell r="O9">
            <v>0.45864025061383451</v>
          </cell>
        </row>
        <row r="10">
          <cell r="A10" t="str">
            <v>feb</v>
          </cell>
          <cell r="B10" t="str">
            <v>Febrero</v>
          </cell>
          <cell r="C10">
            <v>12040</v>
          </cell>
          <cell r="I10">
            <v>14671</v>
          </cell>
          <cell r="K10">
            <v>20512</v>
          </cell>
          <cell r="M10">
            <v>17964</v>
          </cell>
          <cell r="N10">
            <v>-0.12421996879875197</v>
          </cell>
          <cell r="O10">
            <v>0.49202657807308969</v>
          </cell>
        </row>
        <row r="11">
          <cell r="A11" t="str">
            <v>mar</v>
          </cell>
          <cell r="B11" t="str">
            <v>Marzo</v>
          </cell>
          <cell r="C11">
            <v>12441</v>
          </cell>
          <cell r="I11">
            <v>19941</v>
          </cell>
          <cell r="K11">
            <v>21527</v>
          </cell>
          <cell r="M11">
            <v>21188</v>
          </cell>
          <cell r="N11">
            <v>-1.5747665722116388E-2</v>
          </cell>
          <cell r="O11">
            <v>0.70307853066473758</v>
          </cell>
        </row>
        <row r="12">
          <cell r="A12" t="str">
            <v>abr</v>
          </cell>
          <cell r="B12" t="str">
            <v>Abril</v>
          </cell>
          <cell r="C12">
            <v>11487</v>
          </cell>
          <cell r="I12">
            <v>16329</v>
          </cell>
          <cell r="K12">
            <v>26292</v>
          </cell>
          <cell r="M12">
            <v>20460</v>
          </cell>
          <cell r="N12">
            <v>-0.221816522136011</v>
          </cell>
          <cell r="O12">
            <v>0.78114390180203719</v>
          </cell>
        </row>
        <row r="13">
          <cell r="A13" t="str">
            <v>may</v>
          </cell>
          <cell r="B13" t="str">
            <v>Mayo</v>
          </cell>
          <cell r="C13">
            <v>9934</v>
          </cell>
          <cell r="I13">
            <v>15949</v>
          </cell>
          <cell r="K13">
            <v>20694</v>
          </cell>
          <cell r="M13">
            <v>21715</v>
          </cell>
          <cell r="N13">
            <v>4.9337972359137838E-2</v>
          </cell>
          <cell r="O13">
            <v>1.1859271189853029</v>
          </cell>
        </row>
        <row r="14">
          <cell r="A14" t="str">
            <v>jun</v>
          </cell>
          <cell r="B14" t="str">
            <v>Junio</v>
          </cell>
          <cell r="C14">
            <v>11553</v>
          </cell>
          <cell r="I14">
            <v>13606</v>
          </cell>
          <cell r="K14">
            <v>22097</v>
          </cell>
          <cell r="M14">
            <v>19721</v>
          </cell>
          <cell r="N14">
            <v>-0.10752590849436572</v>
          </cell>
          <cell r="O14">
            <v>0.70700251017051841</v>
          </cell>
        </row>
        <row r="15">
          <cell r="A15" t="str">
            <v>jul</v>
          </cell>
          <cell r="B15" t="str">
            <v>Julio</v>
          </cell>
          <cell r="C15">
            <v>12797</v>
          </cell>
          <cell r="I15">
            <v>15515</v>
          </cell>
          <cell r="K15">
            <v>21748</v>
          </cell>
          <cell r="M15">
            <v>20589</v>
          </cell>
          <cell r="N15">
            <v>-5.3292256759242207E-2</v>
          </cell>
          <cell r="O15">
            <v>0.60889270922872551</v>
          </cell>
        </row>
        <row r="16">
          <cell r="A16" t="str">
            <v>ago</v>
          </cell>
          <cell r="B16" t="str">
            <v>Agosto</v>
          </cell>
          <cell r="C16">
            <v>13742</v>
          </cell>
          <cell r="I16">
            <v>21074</v>
          </cell>
          <cell r="K16">
            <v>20367</v>
          </cell>
          <cell r="M16">
            <v>22021</v>
          </cell>
          <cell r="N16">
            <v>8.1209800166936796E-2</v>
          </cell>
          <cell r="O16">
            <v>0.6024596128656674</v>
          </cell>
        </row>
        <row r="17">
          <cell r="A17" t="str">
            <v>sep</v>
          </cell>
          <cell r="B17" t="str">
            <v>Septiembre</v>
          </cell>
          <cell r="C17">
            <v>11463</v>
          </cell>
          <cell r="I17">
            <v>17425</v>
          </cell>
          <cell r="K17">
            <v>18863</v>
          </cell>
          <cell r="M17">
            <v>20469</v>
          </cell>
          <cell r="N17">
            <v>8.5140221597836963E-2</v>
          </cell>
          <cell r="O17">
            <v>0.78565820465846636</v>
          </cell>
        </row>
        <row r="18">
          <cell r="A18" t="str">
            <v>oct</v>
          </cell>
          <cell r="B18" t="str">
            <v>Octubre</v>
          </cell>
          <cell r="C18">
            <v>11916</v>
          </cell>
          <cell r="I18">
            <v>20050</v>
          </cell>
          <cell r="K18">
            <v>26095</v>
          </cell>
          <cell r="M18">
            <v>21212</v>
          </cell>
          <cell r="N18">
            <v>-0.18712397010921633</v>
          </cell>
          <cell r="O18">
            <v>0.78012755958375291</v>
          </cell>
        </row>
        <row r="19">
          <cell r="A19" t="str">
            <v>nov</v>
          </cell>
          <cell r="B19" t="str">
            <v>Noviembre</v>
          </cell>
          <cell r="C19">
            <v>12009</v>
          </cell>
          <cell r="I19">
            <v>14824</v>
          </cell>
          <cell r="K19">
            <v>18426</v>
          </cell>
          <cell r="M19">
            <v>18264</v>
          </cell>
          <cell r="N19">
            <v>-8.7919244545751063E-3</v>
          </cell>
          <cell r="O19">
            <v>0.52085935548338735</v>
          </cell>
        </row>
        <row r="20">
          <cell r="A20" t="str">
            <v>dic</v>
          </cell>
          <cell r="B20" t="str">
            <v>Diciembre</v>
          </cell>
          <cell r="C20">
            <v>11708</v>
          </cell>
          <cell r="I20">
            <v>17905</v>
          </cell>
          <cell r="K20">
            <v>20333</v>
          </cell>
        </row>
        <row r="21">
          <cell r="A21" t="str">
            <v>Total</v>
          </cell>
          <cell r="C21">
            <v>142901</v>
          </cell>
          <cell r="I21">
            <v>198873</v>
          </cell>
          <cell r="K21">
            <v>252588</v>
          </cell>
          <cell r="M21">
            <v>220831</v>
          </cell>
          <cell r="N21">
            <v>-4.9187315665970566E-2</v>
          </cell>
          <cell r="O21">
            <v>0.6832529174574864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1228</v>
          </cell>
          <cell r="I31">
            <v>1925</v>
          </cell>
          <cell r="K31">
            <v>2578</v>
          </cell>
          <cell r="M31">
            <v>2281</v>
          </cell>
          <cell r="N31">
            <v>-0.11520558572536854</v>
          </cell>
          <cell r="O31">
            <v>0.85749185667752448</v>
          </cell>
        </row>
        <row r="32">
          <cell r="B32" t="str">
            <v>Febrero</v>
          </cell>
          <cell r="C32">
            <v>1237</v>
          </cell>
          <cell r="I32">
            <v>2222</v>
          </cell>
          <cell r="K32">
            <v>2461</v>
          </cell>
          <cell r="M32">
            <v>2017</v>
          </cell>
          <cell r="N32">
            <v>-0.18041446566436403</v>
          </cell>
          <cell r="O32">
            <v>0.63055780113177051</v>
          </cell>
        </row>
        <row r="33">
          <cell r="B33" t="str">
            <v>Marzo</v>
          </cell>
          <cell r="C33">
            <v>1737</v>
          </cell>
          <cell r="I33">
            <v>2841</v>
          </cell>
          <cell r="K33">
            <v>3676</v>
          </cell>
          <cell r="M33">
            <v>3382</v>
          </cell>
          <cell r="N33">
            <v>-7.9978237214363479E-2</v>
          </cell>
          <cell r="O33">
            <v>0.94703511801957396</v>
          </cell>
        </row>
        <row r="34">
          <cell r="B34" t="str">
            <v>Abril</v>
          </cell>
          <cell r="C34">
            <v>2507</v>
          </cell>
          <cell r="I34">
            <v>4092</v>
          </cell>
          <cell r="K34">
            <v>6591</v>
          </cell>
          <cell r="M34">
            <v>3903</v>
          </cell>
          <cell r="N34">
            <v>-0.40782885753299958</v>
          </cell>
          <cell r="O34">
            <v>0.5568408456322298</v>
          </cell>
        </row>
        <row r="35">
          <cell r="B35" t="str">
            <v>Mayo</v>
          </cell>
          <cell r="C35">
            <v>2564</v>
          </cell>
          <cell r="I35">
            <v>4088</v>
          </cell>
          <cell r="K35">
            <v>3914</v>
          </cell>
          <cell r="M35">
            <v>5934</v>
          </cell>
          <cell r="N35">
            <v>0.51609606540623409</v>
          </cell>
          <cell r="O35">
            <v>1.3143525741029642</v>
          </cell>
        </row>
        <row r="36">
          <cell r="B36" t="str">
            <v>Junio</v>
          </cell>
          <cell r="C36">
            <v>2881</v>
          </cell>
          <cell r="I36">
            <v>4013</v>
          </cell>
          <cell r="K36">
            <v>5372</v>
          </cell>
          <cell r="M36">
            <v>5322</v>
          </cell>
          <cell r="N36">
            <v>-9.3075204765450392E-3</v>
          </cell>
          <cell r="O36">
            <v>0.84727525164873319</v>
          </cell>
        </row>
        <row r="37">
          <cell r="B37" t="str">
            <v>Julio</v>
          </cell>
          <cell r="C37">
            <v>4539</v>
          </cell>
          <cell r="I37">
            <v>5277</v>
          </cell>
          <cell r="K37">
            <v>6908</v>
          </cell>
          <cell r="M37">
            <v>5357</v>
          </cell>
          <cell r="N37">
            <v>-0.22452229299363058</v>
          </cell>
          <cell r="O37">
            <v>0.18021590658735409</v>
          </cell>
        </row>
        <row r="38">
          <cell r="B38" t="str">
            <v>Agosto</v>
          </cell>
          <cell r="C38">
            <v>4149</v>
          </cell>
          <cell r="I38">
            <v>7545</v>
          </cell>
          <cell r="K38">
            <v>6775</v>
          </cell>
          <cell r="M38">
            <v>6771</v>
          </cell>
          <cell r="N38">
            <v>-5.9040590405901039E-4</v>
          </cell>
          <cell r="O38">
            <v>0.63195950831525671</v>
          </cell>
        </row>
        <row r="39">
          <cell r="B39" t="str">
            <v>Septiembre</v>
          </cell>
          <cell r="C39">
            <v>2906</v>
          </cell>
          <cell r="I39">
            <v>5843</v>
          </cell>
          <cell r="K39">
            <v>5114</v>
          </cell>
          <cell r="M39">
            <v>5525</v>
          </cell>
          <cell r="N39">
            <v>8.0367618302698451E-2</v>
          </cell>
          <cell r="O39">
            <v>0.90123881624225732</v>
          </cell>
        </row>
        <row r="40">
          <cell r="B40" t="str">
            <v>Octubre</v>
          </cell>
          <cell r="C40">
            <v>2690</v>
          </cell>
          <cell r="I40">
            <v>4253</v>
          </cell>
          <cell r="K40">
            <v>5907</v>
          </cell>
          <cell r="M40">
            <v>3763</v>
          </cell>
          <cell r="N40">
            <v>-0.3629592009480278</v>
          </cell>
          <cell r="O40">
            <v>0.39888475836431225</v>
          </cell>
        </row>
        <row r="41">
          <cell r="B41" t="str">
            <v>Noviembre</v>
          </cell>
          <cell r="C41">
            <v>2414</v>
          </cell>
          <cell r="I41">
            <v>3549</v>
          </cell>
          <cell r="K41">
            <v>2675</v>
          </cell>
          <cell r="M41">
            <v>2583</v>
          </cell>
          <cell r="N41">
            <v>-3.439252336448595E-2</v>
          </cell>
          <cell r="O41">
            <v>7.0008285004142579E-2</v>
          </cell>
        </row>
        <row r="42">
          <cell r="B42" t="str">
            <v>Diciembre</v>
          </cell>
          <cell r="C42">
            <v>2157</v>
          </cell>
          <cell r="I42">
            <v>2982</v>
          </cell>
          <cell r="K42">
            <v>3713</v>
          </cell>
        </row>
        <row r="43">
          <cell r="C43">
            <v>31009</v>
          </cell>
          <cell r="I43">
            <v>48630</v>
          </cell>
          <cell r="K43">
            <v>55684</v>
          </cell>
          <cell r="M43">
            <v>46838</v>
          </cell>
          <cell r="N43">
            <v>-9.8766619845683135E-2</v>
          </cell>
          <cell r="O43">
            <v>0.62338832663246913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830</v>
          </cell>
          <cell r="I53">
            <v>1030</v>
          </cell>
          <cell r="K53">
            <v>2122</v>
          </cell>
          <cell r="M53">
            <v>1745</v>
          </cell>
          <cell r="N53">
            <v>-0.1776625824693685</v>
          </cell>
          <cell r="O53">
            <v>1.1024096385542168</v>
          </cell>
        </row>
        <row r="54">
          <cell r="B54" t="str">
            <v>Febrero</v>
          </cell>
          <cell r="C54">
            <v>936</v>
          </cell>
          <cell r="I54">
            <v>1304</v>
          </cell>
          <cell r="K54">
            <v>1499</v>
          </cell>
          <cell r="M54">
            <v>1341</v>
          </cell>
          <cell r="N54">
            <v>-0.10540360240160107</v>
          </cell>
          <cell r="O54">
            <v>0.43269230769230771</v>
          </cell>
        </row>
        <row r="55">
          <cell r="B55" t="str">
            <v>Marzo</v>
          </cell>
          <cell r="C55">
            <v>1061</v>
          </cell>
          <cell r="I55">
            <v>1397</v>
          </cell>
          <cell r="K55">
            <v>2154</v>
          </cell>
          <cell r="M55">
            <v>2524</v>
          </cell>
          <cell r="N55">
            <v>0.17177344475394607</v>
          </cell>
          <cell r="O55">
            <v>1.3788878416588126</v>
          </cell>
        </row>
        <row r="56">
          <cell r="B56" t="str">
            <v>Abril</v>
          </cell>
          <cell r="C56">
            <v>1686</v>
          </cell>
          <cell r="I56">
            <v>2348</v>
          </cell>
          <cell r="K56">
            <v>2696</v>
          </cell>
          <cell r="M56">
            <v>2784</v>
          </cell>
          <cell r="N56">
            <v>3.2640949554896048E-2</v>
          </cell>
          <cell r="O56">
            <v>0.6512455516014235</v>
          </cell>
        </row>
        <row r="57">
          <cell r="B57" t="str">
            <v>Mayo</v>
          </cell>
          <cell r="C57">
            <v>1516</v>
          </cell>
          <cell r="I57">
            <v>2517</v>
          </cell>
          <cell r="K57">
            <v>2827</v>
          </cell>
          <cell r="M57">
            <v>4403</v>
          </cell>
          <cell r="N57">
            <v>0.55748142907675979</v>
          </cell>
          <cell r="O57">
            <v>1.9043535620052769</v>
          </cell>
        </row>
        <row r="58">
          <cell r="B58" t="str">
            <v>Junio</v>
          </cell>
          <cell r="C58">
            <v>1689</v>
          </cell>
          <cell r="I58">
            <v>3049</v>
          </cell>
          <cell r="K58">
            <v>3312</v>
          </cell>
          <cell r="M58">
            <v>3266</v>
          </cell>
          <cell r="N58">
            <v>-1.388888888888884E-2</v>
          </cell>
          <cell r="O58">
            <v>0.93368857312018938</v>
          </cell>
        </row>
        <row r="59">
          <cell r="B59" t="str">
            <v>Julio</v>
          </cell>
          <cell r="C59">
            <v>2639</v>
          </cell>
          <cell r="I59">
            <v>3973</v>
          </cell>
          <cell r="K59">
            <v>3945</v>
          </cell>
          <cell r="M59">
            <v>3427</v>
          </cell>
          <cell r="N59">
            <v>-0.13130544993662863</v>
          </cell>
          <cell r="O59">
            <v>0.29859795377036757</v>
          </cell>
        </row>
        <row r="60">
          <cell r="B60" t="str">
            <v>Agosto</v>
          </cell>
          <cell r="C60">
            <v>2422</v>
          </cell>
          <cell r="I60">
            <v>4704</v>
          </cell>
          <cell r="K60">
            <v>4462</v>
          </cell>
          <cell r="M60">
            <v>4116</v>
          </cell>
          <cell r="N60">
            <v>-7.7543702375616363E-2</v>
          </cell>
          <cell r="O60">
            <v>0.699421965317919</v>
          </cell>
        </row>
        <row r="61">
          <cell r="B61" t="str">
            <v>Septiembre</v>
          </cell>
          <cell r="C61">
            <v>1735</v>
          </cell>
          <cell r="I61">
            <v>3932</v>
          </cell>
          <cell r="K61">
            <v>3604</v>
          </cell>
          <cell r="M61">
            <v>3544</v>
          </cell>
          <cell r="N61">
            <v>-1.6648168701442811E-2</v>
          </cell>
          <cell r="O61">
            <v>1.042651296829971</v>
          </cell>
        </row>
        <row r="62">
          <cell r="B62" t="str">
            <v>Octubre</v>
          </cell>
          <cell r="C62">
            <v>1455</v>
          </cell>
          <cell r="I62">
            <v>2904</v>
          </cell>
          <cell r="K62">
            <v>4407</v>
          </cell>
          <cell r="M62">
            <v>2418</v>
          </cell>
          <cell r="N62">
            <v>-0.45132743362831862</v>
          </cell>
          <cell r="O62">
            <v>0.66185567010309287</v>
          </cell>
        </row>
        <row r="63">
          <cell r="B63" t="str">
            <v>Noviembre</v>
          </cell>
          <cell r="C63">
            <v>1620</v>
          </cell>
          <cell r="I63">
            <v>2830</v>
          </cell>
          <cell r="K63">
            <v>2091</v>
          </cell>
          <cell r="M63">
            <v>1863</v>
          </cell>
          <cell r="N63">
            <v>-0.10903873744619796</v>
          </cell>
          <cell r="O63">
            <v>0.14999999999999991</v>
          </cell>
        </row>
        <row r="64">
          <cell r="B64" t="str">
            <v>Diciembre</v>
          </cell>
          <cell r="C64">
            <v>1534</v>
          </cell>
          <cell r="I64">
            <v>2283</v>
          </cell>
          <cell r="K64">
            <v>3045</v>
          </cell>
        </row>
        <row r="65">
          <cell r="C65">
            <v>19123</v>
          </cell>
          <cell r="I65">
            <v>32271</v>
          </cell>
          <cell r="K65">
            <v>36164</v>
          </cell>
          <cell r="M65">
            <v>31431</v>
          </cell>
          <cell r="N65">
            <v>-5.0967722455388165E-2</v>
          </cell>
          <cell r="O65">
            <v>0.78696912843254307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398</v>
          </cell>
          <cell r="I75">
            <v>895</v>
          </cell>
          <cell r="K75">
            <v>456</v>
          </cell>
          <cell r="M75">
            <v>536</v>
          </cell>
          <cell r="N75">
            <v>0.17543859649122817</v>
          </cell>
          <cell r="O75">
            <v>0.3467336683417086</v>
          </cell>
        </row>
        <row r="76">
          <cell r="B76" t="str">
            <v>Febrero</v>
          </cell>
          <cell r="C76">
            <v>301</v>
          </cell>
          <cell r="I76">
            <v>918</v>
          </cell>
          <cell r="K76">
            <v>962</v>
          </cell>
          <cell r="M76">
            <v>676</v>
          </cell>
          <cell r="N76">
            <v>-0.29729729729729726</v>
          </cell>
          <cell r="O76">
            <v>1.2458471760797343</v>
          </cell>
        </row>
        <row r="77">
          <cell r="B77" t="str">
            <v>Marzo</v>
          </cell>
          <cell r="C77">
            <v>676</v>
          </cell>
          <cell r="I77">
            <v>1444</v>
          </cell>
          <cell r="K77">
            <v>1522</v>
          </cell>
          <cell r="M77">
            <v>858</v>
          </cell>
          <cell r="N77">
            <v>-0.43626806833114318</v>
          </cell>
          <cell r="O77">
            <v>0.26923076923076916</v>
          </cell>
        </row>
        <row r="78">
          <cell r="B78" t="str">
            <v>Abril</v>
          </cell>
          <cell r="C78">
            <v>821</v>
          </cell>
          <cell r="I78">
            <v>1744</v>
          </cell>
          <cell r="K78">
            <v>3895</v>
          </cell>
          <cell r="M78">
            <v>1119</v>
          </cell>
          <cell r="N78">
            <v>-0.71270860077021825</v>
          </cell>
          <cell r="O78">
            <v>0.36297198538367836</v>
          </cell>
        </row>
        <row r="79">
          <cell r="B79" t="str">
            <v>Mayo</v>
          </cell>
          <cell r="C79">
            <v>1048</v>
          </cell>
          <cell r="I79">
            <v>1571</v>
          </cell>
          <cell r="K79">
            <v>1087</v>
          </cell>
          <cell r="M79">
            <v>1531</v>
          </cell>
          <cell r="N79">
            <v>0.40846366145354196</v>
          </cell>
          <cell r="O79">
            <v>0.46087786259541974</v>
          </cell>
        </row>
        <row r="80">
          <cell r="B80" t="str">
            <v>Junio</v>
          </cell>
          <cell r="C80">
            <v>1192</v>
          </cell>
          <cell r="I80">
            <v>964</v>
          </cell>
          <cell r="K80">
            <v>2060</v>
          </cell>
          <cell r="M80">
            <v>2056</v>
          </cell>
          <cell r="N80">
            <v>-1.9417475728155109E-3</v>
          </cell>
          <cell r="O80">
            <v>0.72483221476510074</v>
          </cell>
        </row>
        <row r="81">
          <cell r="B81" t="str">
            <v>Julio</v>
          </cell>
          <cell r="C81">
            <v>1900</v>
          </cell>
          <cell r="I81">
            <v>1304</v>
          </cell>
          <cell r="K81">
            <v>2963</v>
          </cell>
          <cell r="M81">
            <v>1930</v>
          </cell>
          <cell r="N81">
            <v>-0.34863314208572393</v>
          </cell>
          <cell r="O81">
            <v>1.5789473684210575E-2</v>
          </cell>
        </row>
        <row r="82">
          <cell r="B82" t="str">
            <v>Agosto</v>
          </cell>
          <cell r="C82">
            <v>1727</v>
          </cell>
          <cell r="I82">
            <v>2841</v>
          </cell>
          <cell r="K82">
            <v>2313</v>
          </cell>
          <cell r="M82">
            <v>2655</v>
          </cell>
          <cell r="N82">
            <v>0.14785992217898825</v>
          </cell>
          <cell r="O82">
            <v>0.5373480023161552</v>
          </cell>
        </row>
        <row r="83">
          <cell r="B83" t="str">
            <v>Septiembre</v>
          </cell>
          <cell r="C83">
            <v>1171</v>
          </cell>
          <cell r="I83">
            <v>1911</v>
          </cell>
          <cell r="K83">
            <v>1510</v>
          </cell>
          <cell r="M83">
            <v>1981</v>
          </cell>
          <cell r="N83">
            <v>0.31192052980132456</v>
          </cell>
          <cell r="O83">
            <v>0.69171648163962418</v>
          </cell>
        </row>
        <row r="84">
          <cell r="B84" t="str">
            <v>Octubre</v>
          </cell>
          <cell r="C84">
            <v>1235</v>
          </cell>
          <cell r="I84">
            <v>1349</v>
          </cell>
          <cell r="K84">
            <v>1500</v>
          </cell>
          <cell r="M84">
            <v>1345</v>
          </cell>
          <cell r="N84">
            <v>-0.10333333333333339</v>
          </cell>
          <cell r="O84">
            <v>8.9068825910931126E-2</v>
          </cell>
        </row>
        <row r="85">
          <cell r="B85" t="str">
            <v>Noviembre</v>
          </cell>
          <cell r="C85">
            <v>794</v>
          </cell>
          <cell r="I85">
            <v>719</v>
          </cell>
          <cell r="K85">
            <v>584</v>
          </cell>
          <cell r="M85">
            <v>720</v>
          </cell>
          <cell r="N85">
            <v>0.23287671232876717</v>
          </cell>
          <cell r="O85">
            <v>-9.3198992443324968E-2</v>
          </cell>
        </row>
        <row r="86">
          <cell r="B86" t="str">
            <v>Diciembre</v>
          </cell>
          <cell r="C86">
            <v>623</v>
          </cell>
          <cell r="I86">
            <v>699</v>
          </cell>
          <cell r="K86">
            <v>668</v>
          </cell>
        </row>
        <row r="87">
          <cell r="C87">
            <v>11886</v>
          </cell>
          <cell r="I87">
            <v>16359</v>
          </cell>
          <cell r="K87">
            <v>19520</v>
          </cell>
          <cell r="M87">
            <v>15407</v>
          </cell>
          <cell r="N87">
            <v>-0.18273923191173347</v>
          </cell>
          <cell r="O87">
            <v>0.36793039154754514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10583</v>
          </cell>
          <cell r="I97">
            <v>9659</v>
          </cell>
          <cell r="K97">
            <v>13056</v>
          </cell>
          <cell r="M97">
            <v>14947</v>
          </cell>
          <cell r="N97">
            <v>0.14483762254901955</v>
          </cell>
          <cell r="O97">
            <v>0.41235944439194938</v>
          </cell>
        </row>
        <row r="98">
          <cell r="B98" t="str">
            <v>Febrero</v>
          </cell>
          <cell r="C98">
            <v>10803</v>
          </cell>
          <cell r="I98">
            <v>12449</v>
          </cell>
          <cell r="K98">
            <v>18051</v>
          </cell>
          <cell r="M98">
            <v>15947</v>
          </cell>
          <cell r="N98">
            <v>-0.116558639410559</v>
          </cell>
          <cell r="O98">
            <v>0.4761640285105988</v>
          </cell>
        </row>
        <row r="99">
          <cell r="B99" t="str">
            <v>Marzo</v>
          </cell>
          <cell r="C99">
            <v>10704</v>
          </cell>
          <cell r="I99">
            <v>17100</v>
          </cell>
          <cell r="K99">
            <v>17851</v>
          </cell>
          <cell r="M99">
            <v>17806</v>
          </cell>
          <cell r="N99">
            <v>-2.5208671783093495E-3</v>
          </cell>
          <cell r="O99">
            <v>0.66349028400597909</v>
          </cell>
        </row>
        <row r="100">
          <cell r="B100" t="str">
            <v>Abril</v>
          </cell>
          <cell r="C100">
            <v>8980</v>
          </cell>
          <cell r="I100">
            <v>12237</v>
          </cell>
          <cell r="K100">
            <v>19701</v>
          </cell>
          <cell r="M100">
            <v>16557</v>
          </cell>
          <cell r="N100">
            <v>-0.15958580782701381</v>
          </cell>
          <cell r="O100">
            <v>0.8437639198218263</v>
          </cell>
        </row>
        <row r="101">
          <cell r="B101" t="str">
            <v>Mayo</v>
          </cell>
          <cell r="C101">
            <v>7370</v>
          </cell>
          <cell r="I101">
            <v>11861</v>
          </cell>
          <cell r="K101">
            <v>16780</v>
          </cell>
          <cell r="M101">
            <v>15781</v>
          </cell>
          <cell r="N101">
            <v>-5.9535160905840323E-2</v>
          </cell>
          <cell r="O101">
            <v>1.1412483039348711</v>
          </cell>
        </row>
        <row r="102">
          <cell r="B102" t="str">
            <v>Junio</v>
          </cell>
          <cell r="C102">
            <v>8672</v>
          </cell>
          <cell r="I102">
            <v>9593</v>
          </cell>
          <cell r="K102">
            <v>16725</v>
          </cell>
          <cell r="M102">
            <v>14399</v>
          </cell>
          <cell r="N102">
            <v>-0.13907324364723472</v>
          </cell>
          <cell r="O102">
            <v>0.66040129151291516</v>
          </cell>
        </row>
        <row r="103">
          <cell r="B103" t="str">
            <v>Julio</v>
          </cell>
          <cell r="C103">
            <v>8258</v>
          </cell>
          <cell r="I103">
            <v>10238</v>
          </cell>
          <cell r="K103">
            <v>14840</v>
          </cell>
          <cell r="M103">
            <v>15232</v>
          </cell>
          <cell r="N103">
            <v>2.6415094339622636E-2</v>
          </cell>
          <cell r="O103">
            <v>0.84451441026883023</v>
          </cell>
        </row>
        <row r="104">
          <cell r="B104" t="str">
            <v>Agosto</v>
          </cell>
          <cell r="C104">
            <v>9593</v>
          </cell>
          <cell r="I104">
            <v>13529</v>
          </cell>
          <cell r="K104">
            <v>13592</v>
          </cell>
          <cell r="M104">
            <v>15250</v>
          </cell>
          <cell r="N104">
            <v>0.12198351971748078</v>
          </cell>
          <cell r="O104">
            <v>0.58970082351714792</v>
          </cell>
        </row>
        <row r="105">
          <cell r="B105" t="str">
            <v>Septiembre</v>
          </cell>
          <cell r="C105">
            <v>8557</v>
          </cell>
          <cell r="I105">
            <v>11582</v>
          </cell>
          <cell r="K105">
            <v>13749</v>
          </cell>
          <cell r="M105">
            <v>14944</v>
          </cell>
          <cell r="N105">
            <v>8.6915412029965777E-2</v>
          </cell>
          <cell r="O105">
            <v>0.74640645085894586</v>
          </cell>
        </row>
        <row r="106">
          <cell r="B106" t="str">
            <v>Octubre</v>
          </cell>
          <cell r="C106">
            <v>9226</v>
          </cell>
          <cell r="I106">
            <v>15797</v>
          </cell>
          <cell r="K106">
            <v>20188</v>
          </cell>
          <cell r="M106">
            <v>17449</v>
          </cell>
          <cell r="N106">
            <v>-0.13567465821279967</v>
          </cell>
          <cell r="O106">
            <v>0.89128549750704522</v>
          </cell>
        </row>
        <row r="107">
          <cell r="B107" t="str">
            <v>Noviembre</v>
          </cell>
          <cell r="C107">
            <v>9595</v>
          </cell>
          <cell r="I107">
            <v>11275</v>
          </cell>
          <cell r="K107">
            <v>15751</v>
          </cell>
          <cell r="M107">
            <v>15681</v>
          </cell>
          <cell r="N107">
            <v>-4.4441622754111121E-3</v>
          </cell>
          <cell r="O107">
            <v>0.63428869202709737</v>
          </cell>
        </row>
        <row r="108">
          <cell r="B108" t="str">
            <v>Diciembre</v>
          </cell>
          <cell r="C108">
            <v>9551</v>
          </cell>
          <cell r="I108">
            <v>14923</v>
          </cell>
          <cell r="K108">
            <v>16620</v>
          </cell>
        </row>
        <row r="109">
          <cell r="C109">
            <v>111892</v>
          </cell>
          <cell r="I109">
            <v>150243</v>
          </cell>
          <cell r="K109">
            <v>196904</v>
          </cell>
          <cell r="M109">
            <v>173993</v>
          </cell>
          <cell r="N109">
            <v>-3.4894943533535949E-2</v>
          </cell>
          <cell r="O109">
            <v>0.70012995769046626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5137</v>
          </cell>
          <cell r="I119">
            <v>4461</v>
          </cell>
          <cell r="K119">
            <v>7408</v>
          </cell>
          <cell r="M119">
            <v>8300</v>
          </cell>
          <cell r="N119">
            <v>0.12041036717062625</v>
          </cell>
          <cell r="O119">
            <v>0.61572902472260083</v>
          </cell>
        </row>
        <row r="120">
          <cell r="B120" t="str">
            <v>Febrero</v>
          </cell>
          <cell r="C120">
            <v>6005</v>
          </cell>
          <cell r="I120">
            <v>6730</v>
          </cell>
          <cell r="K120">
            <v>11400</v>
          </cell>
          <cell r="M120">
            <v>8996</v>
          </cell>
          <cell r="N120">
            <v>-0.21087719298245611</v>
          </cell>
          <cell r="O120">
            <v>0.49808492922564529</v>
          </cell>
        </row>
        <row r="121">
          <cell r="B121" t="str">
            <v>Marzo</v>
          </cell>
          <cell r="C121">
            <v>5504</v>
          </cell>
          <cell r="I121">
            <v>8538</v>
          </cell>
          <cell r="K121">
            <v>11193</v>
          </cell>
          <cell r="M121">
            <v>10352</v>
          </cell>
          <cell r="N121">
            <v>-7.51362458679532E-2</v>
          </cell>
          <cell r="O121">
            <v>0.8808139534883721</v>
          </cell>
        </row>
        <row r="122">
          <cell r="B122" t="str">
            <v>Abril</v>
          </cell>
          <cell r="C122">
            <v>5038</v>
          </cell>
          <cell r="I122">
            <v>7844</v>
          </cell>
          <cell r="K122">
            <v>12880</v>
          </cell>
          <cell r="M122">
            <v>10335</v>
          </cell>
          <cell r="N122">
            <v>-0.1975931677018633</v>
          </cell>
          <cell r="O122">
            <v>1.0514092894005556</v>
          </cell>
        </row>
        <row r="123">
          <cell r="B123" t="str">
            <v>Mayo</v>
          </cell>
          <cell r="C123">
            <v>4153</v>
          </cell>
          <cell r="I123">
            <v>7614</v>
          </cell>
          <cell r="K123">
            <v>11897</v>
          </cell>
          <cell r="M123">
            <v>10229</v>
          </cell>
          <cell r="N123">
            <v>-0.14020341262503155</v>
          </cell>
          <cell r="O123">
            <v>1.4630387671562728</v>
          </cell>
        </row>
        <row r="124">
          <cell r="B124" t="str">
            <v>Junio</v>
          </cell>
          <cell r="C124">
            <v>5359</v>
          </cell>
          <cell r="I124">
            <v>6784</v>
          </cell>
          <cell r="K124">
            <v>11071</v>
          </cell>
          <cell r="M124">
            <v>9672</v>
          </cell>
          <cell r="N124">
            <v>-0.12636618191671933</v>
          </cell>
          <cell r="O124">
            <v>0.80481433103190891</v>
          </cell>
        </row>
        <row r="125">
          <cell r="B125" t="str">
            <v>Julio</v>
          </cell>
          <cell r="C125">
            <v>5076</v>
          </cell>
          <cell r="I125">
            <v>6493</v>
          </cell>
          <cell r="K125">
            <v>9714</v>
          </cell>
          <cell r="M125">
            <v>9908</v>
          </cell>
          <cell r="N125">
            <v>1.9971175622812476E-2</v>
          </cell>
          <cell r="O125">
            <v>0.95193065405831367</v>
          </cell>
        </row>
        <row r="126">
          <cell r="B126" t="str">
            <v>Agosto</v>
          </cell>
          <cell r="C126">
            <v>5299</v>
          </cell>
          <cell r="I126">
            <v>9215</v>
          </cell>
          <cell r="K126">
            <v>9184</v>
          </cell>
          <cell r="M126">
            <v>9915</v>
          </cell>
          <cell r="N126">
            <v>7.9594947735191601E-2</v>
          </cell>
          <cell r="O126">
            <v>0.87110775618041147</v>
          </cell>
        </row>
        <row r="127">
          <cell r="B127" t="str">
            <v>Septiembre</v>
          </cell>
          <cell r="C127">
            <v>4728</v>
          </cell>
          <cell r="I127">
            <v>7683</v>
          </cell>
          <cell r="K127">
            <v>9672</v>
          </cell>
          <cell r="M127">
            <v>9883</v>
          </cell>
          <cell r="N127">
            <v>2.1815550041356602E-2</v>
          </cell>
          <cell r="O127">
            <v>1.0903130287648053</v>
          </cell>
        </row>
        <row r="128">
          <cell r="B128" t="str">
            <v>Octubre</v>
          </cell>
          <cell r="C128">
            <v>5150</v>
          </cell>
          <cell r="I128">
            <v>10291</v>
          </cell>
          <cell r="K128">
            <v>14584</v>
          </cell>
          <cell r="M128">
            <v>10648</v>
          </cell>
          <cell r="N128">
            <v>-0.26988480526604497</v>
          </cell>
          <cell r="O128">
            <v>1.0675728155339805</v>
          </cell>
        </row>
        <row r="129">
          <cell r="B129" t="str">
            <v>Noviembre</v>
          </cell>
          <cell r="C129">
            <v>4990</v>
          </cell>
          <cell r="I129">
            <v>6030</v>
          </cell>
          <cell r="K129">
            <v>9172</v>
          </cell>
          <cell r="M129">
            <v>9348</v>
          </cell>
          <cell r="N129">
            <v>1.9188835586567921E-2</v>
          </cell>
          <cell r="O129">
            <v>0.87334669338677351</v>
          </cell>
        </row>
        <row r="130">
          <cell r="B130" t="str">
            <v>Diciembre</v>
          </cell>
          <cell r="C130">
            <v>4975</v>
          </cell>
          <cell r="I130">
            <v>9121</v>
          </cell>
          <cell r="K130">
            <v>9933</v>
          </cell>
        </row>
        <row r="131">
          <cell r="C131">
            <v>61414</v>
          </cell>
          <cell r="I131">
            <v>90804</v>
          </cell>
          <cell r="K131">
            <v>128108</v>
          </cell>
          <cell r="M131">
            <v>107586</v>
          </cell>
          <cell r="N131">
            <v>-8.960440025386085E-2</v>
          </cell>
          <cell r="O131">
            <v>0.90623505023122308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1166</v>
          </cell>
          <cell r="G141">
            <v>468</v>
          </cell>
          <cell r="I141">
            <v>681</v>
          </cell>
          <cell r="K141">
            <v>799</v>
          </cell>
          <cell r="M141">
            <v>977</v>
          </cell>
          <cell r="N141">
            <v>0.22277847309136423</v>
          </cell>
          <cell r="O141">
            <v>-0.16209262435677529</v>
          </cell>
        </row>
        <row r="142">
          <cell r="B142" t="str">
            <v>Febrero</v>
          </cell>
          <cell r="C142">
            <v>1038</v>
          </cell>
          <cell r="G142">
            <v>123</v>
          </cell>
          <cell r="I142">
            <v>493</v>
          </cell>
          <cell r="K142">
            <v>970</v>
          </cell>
          <cell r="M142">
            <v>722</v>
          </cell>
          <cell r="N142">
            <v>-0.25567010309278349</v>
          </cell>
          <cell r="O142">
            <v>-0.30443159922928709</v>
          </cell>
        </row>
        <row r="143">
          <cell r="B143" t="str">
            <v>Marzo</v>
          </cell>
          <cell r="C143">
            <v>1083</v>
          </cell>
          <cell r="G143">
            <v>337</v>
          </cell>
          <cell r="I143">
            <v>1542</v>
          </cell>
          <cell r="K143">
            <v>991</v>
          </cell>
          <cell r="M143">
            <v>1079</v>
          </cell>
          <cell r="N143">
            <v>8.8799192734611454E-2</v>
          </cell>
          <cell r="O143">
            <v>-3.6934441366573978E-3</v>
          </cell>
        </row>
        <row r="144">
          <cell r="B144" t="str">
            <v>Abril</v>
          </cell>
          <cell r="C144">
            <v>905</v>
          </cell>
          <cell r="G144">
            <v>336</v>
          </cell>
          <cell r="I144">
            <v>450</v>
          </cell>
          <cell r="K144">
            <v>1079</v>
          </cell>
          <cell r="M144">
            <v>593</v>
          </cell>
          <cell r="N144">
            <v>-0.45041705282669142</v>
          </cell>
          <cell r="O144">
            <v>-0.34475138121546967</v>
          </cell>
        </row>
        <row r="145">
          <cell r="B145" t="str">
            <v>Mayo</v>
          </cell>
          <cell r="C145">
            <v>553</v>
          </cell>
          <cell r="G145">
            <v>398</v>
          </cell>
          <cell r="I145">
            <v>288</v>
          </cell>
          <cell r="K145">
            <v>523</v>
          </cell>
          <cell r="M145">
            <v>557</v>
          </cell>
          <cell r="N145">
            <v>6.5009560229445595E-2</v>
          </cell>
          <cell r="O145">
            <v>7.2332730560578096E-3</v>
          </cell>
        </row>
        <row r="146">
          <cell r="B146" t="str">
            <v>Junio</v>
          </cell>
          <cell r="C146">
            <v>397</v>
          </cell>
          <cell r="G146">
            <v>2089</v>
          </cell>
          <cell r="I146">
            <v>179</v>
          </cell>
          <cell r="K146">
            <v>633</v>
          </cell>
          <cell r="M146">
            <v>501</v>
          </cell>
          <cell r="N146">
            <v>-0.20853080568720384</v>
          </cell>
          <cell r="O146">
            <v>0.26196473551637278</v>
          </cell>
        </row>
        <row r="147">
          <cell r="B147" t="str">
            <v>Julio</v>
          </cell>
          <cell r="C147">
            <v>468</v>
          </cell>
          <cell r="G147">
            <v>425</v>
          </cell>
          <cell r="I147">
            <v>235</v>
          </cell>
          <cell r="K147">
            <v>368</v>
          </cell>
          <cell r="M147">
            <v>525</v>
          </cell>
          <cell r="N147">
            <v>0.42663043478260865</v>
          </cell>
          <cell r="O147">
            <v>0.12179487179487181</v>
          </cell>
        </row>
        <row r="148">
          <cell r="B148" t="str">
            <v>Agosto</v>
          </cell>
          <cell r="C148">
            <v>478</v>
          </cell>
          <cell r="G148">
            <v>361</v>
          </cell>
          <cell r="I148">
            <v>365</v>
          </cell>
          <cell r="K148">
            <v>339</v>
          </cell>
          <cell r="M148">
            <v>575</v>
          </cell>
          <cell r="N148">
            <v>0.69616519174041303</v>
          </cell>
          <cell r="O148">
            <v>0.20292887029288709</v>
          </cell>
        </row>
        <row r="149">
          <cell r="B149" t="str">
            <v>Septiembre</v>
          </cell>
          <cell r="C149">
            <v>1010</v>
          </cell>
          <cell r="G149">
            <v>522</v>
          </cell>
          <cell r="I149">
            <v>409</v>
          </cell>
          <cell r="K149">
            <v>570</v>
          </cell>
          <cell r="M149">
            <v>486</v>
          </cell>
          <cell r="N149">
            <v>-0.14736842105263159</v>
          </cell>
          <cell r="O149">
            <v>-0.51881188118811883</v>
          </cell>
        </row>
        <row r="150">
          <cell r="B150" t="str">
            <v>Octubre</v>
          </cell>
          <cell r="C150">
            <v>663</v>
          </cell>
          <cell r="G150">
            <v>638</v>
          </cell>
          <cell r="I150">
            <v>495</v>
          </cell>
          <cell r="K150">
            <v>573</v>
          </cell>
          <cell r="M150">
            <v>733</v>
          </cell>
          <cell r="N150">
            <v>0.27923211169284468</v>
          </cell>
          <cell r="O150">
            <v>0.105580693815988</v>
          </cell>
        </row>
        <row r="151">
          <cell r="B151" t="str">
            <v>Noviembre</v>
          </cell>
          <cell r="C151">
            <v>1165</v>
          </cell>
          <cell r="G151">
            <v>706</v>
          </cell>
          <cell r="I151">
            <v>972</v>
          </cell>
          <cell r="K151">
            <v>960</v>
          </cell>
          <cell r="M151">
            <v>998</v>
          </cell>
          <cell r="N151">
            <v>3.9583333333333304E-2</v>
          </cell>
          <cell r="O151">
            <v>-0.14334763948497853</v>
          </cell>
        </row>
        <row r="152">
          <cell r="B152" t="str">
            <v>Diciembre</v>
          </cell>
          <cell r="C152">
            <v>857</v>
          </cell>
          <cell r="G152">
            <v>794</v>
          </cell>
          <cell r="I152">
            <v>835</v>
          </cell>
          <cell r="K152">
            <v>1075</v>
          </cell>
        </row>
        <row r="153">
          <cell r="C153">
            <v>9783</v>
          </cell>
          <cell r="G153">
            <v>7197</v>
          </cell>
          <cell r="I153">
            <v>6944</v>
          </cell>
          <cell r="K153">
            <v>8880</v>
          </cell>
          <cell r="M153">
            <v>7746</v>
          </cell>
          <cell r="N153">
            <v>-7.5592568866111876E-3</v>
          </cell>
          <cell r="O153">
            <v>-0.13219807304503695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1015</v>
          </cell>
          <cell r="I163">
            <v>556</v>
          </cell>
          <cell r="K163">
            <v>786</v>
          </cell>
          <cell r="M163">
            <v>785</v>
          </cell>
          <cell r="N163">
            <v>-1.2722646310432406E-3</v>
          </cell>
          <cell r="O163">
            <v>-0.22660098522167482</v>
          </cell>
        </row>
        <row r="164">
          <cell r="B164" t="str">
            <v>Febrero</v>
          </cell>
          <cell r="C164">
            <v>1243</v>
          </cell>
          <cell r="I164">
            <v>884</v>
          </cell>
          <cell r="K164">
            <v>1866</v>
          </cell>
          <cell r="M164">
            <v>1179</v>
          </cell>
          <cell r="N164">
            <v>-0.36816720257234725</v>
          </cell>
          <cell r="O164">
            <v>-5.1488334674175351E-2</v>
          </cell>
        </row>
        <row r="165">
          <cell r="B165" t="str">
            <v>Marzo</v>
          </cell>
          <cell r="C165">
            <v>1099</v>
          </cell>
          <cell r="I165">
            <v>1327</v>
          </cell>
          <cell r="K165">
            <v>1634</v>
          </cell>
          <cell r="M165">
            <v>802</v>
          </cell>
          <cell r="N165">
            <v>-0.50917992656058753</v>
          </cell>
          <cell r="O165">
            <v>-0.27024567788899001</v>
          </cell>
        </row>
        <row r="166">
          <cell r="B166" t="str">
            <v>Abril</v>
          </cell>
          <cell r="C166">
            <v>1120</v>
          </cell>
          <cell r="I166">
            <v>757</v>
          </cell>
          <cell r="K166">
            <v>1968</v>
          </cell>
          <cell r="M166">
            <v>1348</v>
          </cell>
          <cell r="N166">
            <v>-0.31504065040650409</v>
          </cell>
          <cell r="O166">
            <v>0.20357142857142851</v>
          </cell>
        </row>
        <row r="167">
          <cell r="B167" t="str">
            <v>Mayo</v>
          </cell>
          <cell r="C167">
            <v>976</v>
          </cell>
          <cell r="I167">
            <v>650</v>
          </cell>
          <cell r="K167">
            <v>1147</v>
          </cell>
          <cell r="M167">
            <v>1201</v>
          </cell>
          <cell r="N167">
            <v>4.7079337401918053E-2</v>
          </cell>
          <cell r="O167">
            <v>0.23053278688524581</v>
          </cell>
        </row>
        <row r="168">
          <cell r="B168" t="str">
            <v>Junio</v>
          </cell>
          <cell r="C168">
            <v>1014</v>
          </cell>
          <cell r="I168">
            <v>339</v>
          </cell>
          <cell r="K168">
            <v>1022</v>
          </cell>
          <cell r="M168">
            <v>949</v>
          </cell>
          <cell r="N168">
            <v>-7.1428571428571397E-2</v>
          </cell>
          <cell r="O168">
            <v>-6.4102564102564097E-2</v>
          </cell>
        </row>
        <row r="169">
          <cell r="B169" t="str">
            <v>Julio</v>
          </cell>
          <cell r="C169">
            <v>844</v>
          </cell>
          <cell r="I169">
            <v>516</v>
          </cell>
          <cell r="K169">
            <v>780</v>
          </cell>
          <cell r="M169">
            <v>1247</v>
          </cell>
          <cell r="N169">
            <v>0.59871794871794881</v>
          </cell>
          <cell r="O169">
            <v>0.47748815165876768</v>
          </cell>
        </row>
        <row r="170">
          <cell r="B170" t="str">
            <v>Agosto</v>
          </cell>
          <cell r="C170">
            <v>1369</v>
          </cell>
          <cell r="I170">
            <v>1099</v>
          </cell>
          <cell r="K170">
            <v>1136</v>
          </cell>
          <cell r="M170">
            <v>1635</v>
          </cell>
          <cell r="N170">
            <v>0.43926056338028174</v>
          </cell>
          <cell r="O170">
            <v>0.19430241051862684</v>
          </cell>
        </row>
        <row r="171">
          <cell r="B171" t="str">
            <v>Septiembre</v>
          </cell>
          <cell r="C171">
            <v>965</v>
          </cell>
          <cell r="I171">
            <v>904</v>
          </cell>
          <cell r="K171">
            <v>596</v>
          </cell>
          <cell r="M171">
            <v>1285</v>
          </cell>
          <cell r="N171">
            <v>1.1560402684563758</v>
          </cell>
          <cell r="O171">
            <v>0.33160621761658038</v>
          </cell>
        </row>
        <row r="172">
          <cell r="B172" t="str">
            <v>Octubre</v>
          </cell>
          <cell r="C172">
            <v>916</v>
          </cell>
          <cell r="I172">
            <v>1131</v>
          </cell>
          <cell r="K172">
            <v>834</v>
          </cell>
          <cell r="M172">
            <v>1681</v>
          </cell>
          <cell r="N172">
            <v>1.0155875299760191</v>
          </cell>
          <cell r="O172">
            <v>0.83515283842794763</v>
          </cell>
        </row>
        <row r="173">
          <cell r="B173" t="str">
            <v>Noviembre</v>
          </cell>
          <cell r="C173">
            <v>412</v>
          </cell>
          <cell r="I173">
            <v>729</v>
          </cell>
          <cell r="K173">
            <v>781</v>
          </cell>
          <cell r="M173">
            <v>1108</v>
          </cell>
          <cell r="N173">
            <v>0.41869398207426367</v>
          </cell>
          <cell r="O173">
            <v>1.6893203883495147</v>
          </cell>
        </row>
        <row r="174">
          <cell r="B174" t="str">
            <v>Diciembre</v>
          </cell>
          <cell r="C174">
            <v>398</v>
          </cell>
          <cell r="I174">
            <v>938</v>
          </cell>
          <cell r="K174">
            <v>864</v>
          </cell>
        </row>
        <row r="175">
          <cell r="C175">
            <v>11371</v>
          </cell>
          <cell r="I175">
            <v>9830</v>
          </cell>
          <cell r="K175">
            <v>13414</v>
          </cell>
          <cell r="M175">
            <v>13220</v>
          </cell>
          <cell r="N175">
            <v>5.3386454183266929E-2</v>
          </cell>
          <cell r="O175">
            <v>0.20477535769616328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283</v>
          </cell>
          <cell r="I185">
            <v>446</v>
          </cell>
          <cell r="K185">
            <v>475</v>
          </cell>
          <cell r="M185">
            <v>480</v>
          </cell>
          <cell r="N185">
            <v>1.0526315789473717E-2</v>
          </cell>
          <cell r="O185">
            <v>0.69611307420494706</v>
          </cell>
        </row>
        <row r="186">
          <cell r="B186" t="str">
            <v>Febrero</v>
          </cell>
          <cell r="C186">
            <v>225</v>
          </cell>
          <cell r="I186">
            <v>483</v>
          </cell>
          <cell r="K186">
            <v>598</v>
          </cell>
          <cell r="M186">
            <v>677</v>
          </cell>
          <cell r="N186">
            <v>0.13210702341137126</v>
          </cell>
          <cell r="O186">
            <v>2.0088888888888889</v>
          </cell>
        </row>
        <row r="187">
          <cell r="B187" t="str">
            <v>Marzo</v>
          </cell>
          <cell r="C187">
            <v>400</v>
          </cell>
          <cell r="I187">
            <v>540</v>
          </cell>
          <cell r="K187">
            <v>372</v>
          </cell>
          <cell r="M187">
            <v>497</v>
          </cell>
          <cell r="N187">
            <v>0.33602150537634401</v>
          </cell>
          <cell r="O187">
            <v>0.24249999999999994</v>
          </cell>
        </row>
        <row r="188">
          <cell r="B188" t="str">
            <v>Abril</v>
          </cell>
          <cell r="C188">
            <v>327</v>
          </cell>
          <cell r="I188">
            <v>533</v>
          </cell>
          <cell r="K188">
            <v>264</v>
          </cell>
          <cell r="M188">
            <v>408</v>
          </cell>
          <cell r="N188">
            <v>0.54545454545454541</v>
          </cell>
          <cell r="O188">
            <v>0.24770642201834869</v>
          </cell>
        </row>
        <row r="189">
          <cell r="B189" t="str">
            <v>Mayo</v>
          </cell>
          <cell r="C189">
            <v>185</v>
          </cell>
          <cell r="I189">
            <v>275</v>
          </cell>
          <cell r="K189">
            <v>366</v>
          </cell>
          <cell r="M189">
            <v>265</v>
          </cell>
          <cell r="N189">
            <v>-0.27595628415300544</v>
          </cell>
          <cell r="O189">
            <v>0.43243243243243246</v>
          </cell>
        </row>
        <row r="190">
          <cell r="B190" t="str">
            <v>junio</v>
          </cell>
          <cell r="C190">
            <v>325</v>
          </cell>
          <cell r="I190">
            <v>128</v>
          </cell>
          <cell r="K190">
            <v>260</v>
          </cell>
          <cell r="M190">
            <v>315</v>
          </cell>
          <cell r="N190">
            <v>0.21153846153846145</v>
          </cell>
          <cell r="O190">
            <v>-3.0769230769230771E-2</v>
          </cell>
        </row>
        <row r="191">
          <cell r="B191" t="str">
            <v>Julio</v>
          </cell>
          <cell r="C191">
            <v>493</v>
          </cell>
          <cell r="I191">
            <v>543</v>
          </cell>
          <cell r="K191">
            <v>1051</v>
          </cell>
          <cell r="M191">
            <v>327</v>
          </cell>
          <cell r="N191">
            <v>-0.68886774500475734</v>
          </cell>
          <cell r="O191">
            <v>-0.33671399594320484</v>
          </cell>
        </row>
        <row r="192">
          <cell r="B192" t="str">
            <v>Agosto</v>
          </cell>
          <cell r="C192">
            <v>392</v>
          </cell>
          <cell r="I192">
            <v>374</v>
          </cell>
          <cell r="K192">
            <v>248</v>
          </cell>
          <cell r="M192">
            <v>281</v>
          </cell>
          <cell r="N192">
            <v>0.13306451612903225</v>
          </cell>
          <cell r="O192">
            <v>-0.28316326530612246</v>
          </cell>
        </row>
        <row r="193">
          <cell r="B193" t="str">
            <v>Septiembre</v>
          </cell>
          <cell r="C193">
            <v>249</v>
          </cell>
          <cell r="I193">
            <v>425</v>
          </cell>
          <cell r="K193">
            <v>370</v>
          </cell>
          <cell r="M193">
            <v>360</v>
          </cell>
          <cell r="N193">
            <v>-2.7027027027026973E-2</v>
          </cell>
          <cell r="O193">
            <v>0.44578313253012047</v>
          </cell>
        </row>
        <row r="194">
          <cell r="B194" t="str">
            <v>Octubre</v>
          </cell>
          <cell r="C194">
            <v>214</v>
          </cell>
          <cell r="I194">
            <v>357</v>
          </cell>
          <cell r="K194">
            <v>373</v>
          </cell>
          <cell r="M194">
            <v>608</v>
          </cell>
          <cell r="N194">
            <v>0.63002680965147451</v>
          </cell>
          <cell r="O194">
            <v>1.8411214953271027</v>
          </cell>
        </row>
        <row r="195">
          <cell r="B195" t="str">
            <v>Noviembre</v>
          </cell>
          <cell r="C195">
            <v>362</v>
          </cell>
          <cell r="I195">
            <v>291</v>
          </cell>
          <cell r="K195">
            <v>504</v>
          </cell>
          <cell r="M195">
            <v>547</v>
          </cell>
          <cell r="N195">
            <v>8.5317460317460236E-2</v>
          </cell>
          <cell r="O195">
            <v>0.51104972375690605</v>
          </cell>
        </row>
        <row r="196">
          <cell r="B196" t="str">
            <v>Diciembre</v>
          </cell>
          <cell r="C196">
            <v>294</v>
          </cell>
          <cell r="I196">
            <v>355</v>
          </cell>
          <cell r="K196">
            <v>459</v>
          </cell>
        </row>
        <row r="197">
          <cell r="C197">
            <v>3749</v>
          </cell>
          <cell r="I197">
            <v>4750</v>
          </cell>
          <cell r="K197">
            <v>5340</v>
          </cell>
          <cell r="M197">
            <v>4765</v>
          </cell>
          <cell r="N197">
            <v>-2.3765621798811698E-2</v>
          </cell>
          <cell r="O197">
            <v>0.37916063675832135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274</v>
          </cell>
          <cell r="I207">
            <v>670</v>
          </cell>
          <cell r="K207">
            <v>539</v>
          </cell>
          <cell r="M207">
            <v>688</v>
          </cell>
          <cell r="N207">
            <v>0.27643784786641934</v>
          </cell>
          <cell r="O207">
            <v>1.5109489051094891</v>
          </cell>
        </row>
        <row r="208">
          <cell r="B208" t="str">
            <v>Febrero</v>
          </cell>
          <cell r="C208">
            <v>215</v>
          </cell>
          <cell r="I208">
            <v>604</v>
          </cell>
          <cell r="K208">
            <v>504</v>
          </cell>
          <cell r="M208">
            <v>892</v>
          </cell>
          <cell r="N208">
            <v>0.76984126984126977</v>
          </cell>
          <cell r="O208">
            <v>3.148837209302326</v>
          </cell>
        </row>
        <row r="209">
          <cell r="B209" t="str">
            <v>Marzo</v>
          </cell>
          <cell r="C209">
            <v>331</v>
          </cell>
          <cell r="I209">
            <v>743</v>
          </cell>
          <cell r="K209">
            <v>692</v>
          </cell>
          <cell r="M209">
            <v>527</v>
          </cell>
          <cell r="N209">
            <v>-0.23843930635838151</v>
          </cell>
          <cell r="O209">
            <v>0.59214501510574014</v>
          </cell>
        </row>
        <row r="210">
          <cell r="B210" t="str">
            <v>Abril</v>
          </cell>
          <cell r="C210">
            <v>220</v>
          </cell>
          <cell r="I210">
            <v>396</v>
          </cell>
          <cell r="K210">
            <v>772</v>
          </cell>
          <cell r="M210">
            <v>713</v>
          </cell>
          <cell r="N210">
            <v>-7.6424870466321293E-2</v>
          </cell>
          <cell r="O210">
            <v>2.2409090909090907</v>
          </cell>
        </row>
        <row r="211">
          <cell r="B211" t="str">
            <v>Mayo</v>
          </cell>
          <cell r="C211">
            <v>260</v>
          </cell>
          <cell r="I211">
            <v>1005</v>
          </cell>
          <cell r="K211">
            <v>335</v>
          </cell>
          <cell r="M211">
            <v>517</v>
          </cell>
          <cell r="N211">
            <v>0.5432835820895523</v>
          </cell>
          <cell r="O211">
            <v>0.9884615384615385</v>
          </cell>
        </row>
        <row r="212">
          <cell r="B212" t="str">
            <v>Junio</v>
          </cell>
          <cell r="C212">
            <v>96</v>
          </cell>
          <cell r="I212">
            <v>258</v>
          </cell>
          <cell r="K212">
            <v>259</v>
          </cell>
          <cell r="M212">
            <v>182</v>
          </cell>
          <cell r="N212">
            <v>-0.29729729729729726</v>
          </cell>
          <cell r="O212">
            <v>0.89583333333333326</v>
          </cell>
        </row>
        <row r="213">
          <cell r="B213" t="str">
            <v>Julio</v>
          </cell>
          <cell r="C213">
            <v>113</v>
          </cell>
          <cell r="I213">
            <v>255</v>
          </cell>
          <cell r="K213">
            <v>394</v>
          </cell>
          <cell r="M213">
            <v>292</v>
          </cell>
          <cell r="N213">
            <v>-0.25888324873096447</v>
          </cell>
          <cell r="O213">
            <v>1.584070796460177</v>
          </cell>
        </row>
        <row r="214">
          <cell r="B214" t="str">
            <v>Agosto</v>
          </cell>
          <cell r="C214">
            <v>239</v>
          </cell>
          <cell r="I214">
            <v>246</v>
          </cell>
          <cell r="K214">
            <v>449</v>
          </cell>
          <cell r="M214">
            <v>255</v>
          </cell>
          <cell r="N214">
            <v>-0.43207126948775054</v>
          </cell>
          <cell r="O214">
            <v>6.6945606694560622E-2</v>
          </cell>
        </row>
        <row r="215">
          <cell r="B215" t="str">
            <v>Septiembre</v>
          </cell>
          <cell r="C215">
            <v>97</v>
          </cell>
          <cell r="I215">
            <v>392</v>
          </cell>
          <cell r="K215">
            <v>394</v>
          </cell>
          <cell r="M215">
            <v>386</v>
          </cell>
          <cell r="N215">
            <v>-2.0304568527918732E-2</v>
          </cell>
          <cell r="O215">
            <v>2.9793814432989691</v>
          </cell>
        </row>
        <row r="216">
          <cell r="B216" t="str">
            <v>Octubre</v>
          </cell>
          <cell r="C216">
            <v>258</v>
          </cell>
          <cell r="I216">
            <v>475</v>
          </cell>
          <cell r="K216">
            <v>853</v>
          </cell>
          <cell r="M216">
            <v>735</v>
          </cell>
          <cell r="N216">
            <v>-0.13833528722157096</v>
          </cell>
          <cell r="O216">
            <v>1.8488372093023258</v>
          </cell>
        </row>
        <row r="217">
          <cell r="B217" t="str">
            <v>Noviembre</v>
          </cell>
          <cell r="C217">
            <v>207</v>
          </cell>
          <cell r="I217">
            <v>699</v>
          </cell>
          <cell r="K217">
            <v>654</v>
          </cell>
          <cell r="M217">
            <v>754</v>
          </cell>
          <cell r="N217">
            <v>0.15290519877675846</v>
          </cell>
          <cell r="O217">
            <v>2.6425120772946862</v>
          </cell>
        </row>
        <row r="218">
          <cell r="B218" t="str">
            <v>Diciembre</v>
          </cell>
          <cell r="C218">
            <v>186</v>
          </cell>
          <cell r="I218">
            <v>547</v>
          </cell>
          <cell r="K218">
            <v>669</v>
          </cell>
        </row>
        <row r="219">
          <cell r="C219">
            <v>2496</v>
          </cell>
          <cell r="I219">
            <v>6290</v>
          </cell>
          <cell r="K219">
            <v>6514</v>
          </cell>
          <cell r="M219">
            <v>5941</v>
          </cell>
          <cell r="N219">
            <v>1.6424294268605699E-2</v>
          </cell>
          <cell r="O219">
            <v>1.5718614718614718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283</v>
          </cell>
          <cell r="I229">
            <v>446</v>
          </cell>
          <cell r="K229">
            <v>475</v>
          </cell>
          <cell r="M229">
            <v>480</v>
          </cell>
          <cell r="N229">
            <v>1.0526315789473717E-2</v>
          </cell>
          <cell r="O229">
            <v>0.69611307420494706</v>
          </cell>
        </row>
        <row r="230">
          <cell r="B230" t="str">
            <v>Febrero</v>
          </cell>
          <cell r="C230">
            <v>225</v>
          </cell>
          <cell r="I230">
            <v>483</v>
          </cell>
          <cell r="K230">
            <v>598</v>
          </cell>
          <cell r="M230">
            <v>677</v>
          </cell>
          <cell r="N230">
            <v>0.13210702341137126</v>
          </cell>
          <cell r="O230">
            <v>2.0088888888888889</v>
          </cell>
        </row>
        <row r="231">
          <cell r="B231" t="str">
            <v>Marzo</v>
          </cell>
          <cell r="C231">
            <v>400</v>
          </cell>
          <cell r="I231">
            <v>540</v>
          </cell>
          <cell r="K231">
            <v>372</v>
          </cell>
          <cell r="M231">
            <v>497</v>
          </cell>
          <cell r="N231">
            <v>0.33602150537634401</v>
          </cell>
          <cell r="O231">
            <v>0.24249999999999994</v>
          </cell>
        </row>
        <row r="232">
          <cell r="B232" t="str">
            <v>Abril</v>
          </cell>
          <cell r="C232">
            <v>327</v>
          </cell>
          <cell r="I232">
            <v>533</v>
          </cell>
          <cell r="K232">
            <v>264</v>
          </cell>
          <cell r="M232">
            <v>408</v>
          </cell>
          <cell r="N232">
            <v>0.54545454545454541</v>
          </cell>
          <cell r="O232">
            <v>0.24770642201834869</v>
          </cell>
        </row>
        <row r="233">
          <cell r="B233" t="str">
            <v>Mayo</v>
          </cell>
          <cell r="C233">
            <v>185</v>
          </cell>
          <cell r="I233">
            <v>275</v>
          </cell>
          <cell r="K233">
            <v>366</v>
          </cell>
          <cell r="M233">
            <v>265</v>
          </cell>
          <cell r="N233">
            <v>-0.27595628415300544</v>
          </cell>
          <cell r="O233">
            <v>0.43243243243243246</v>
          </cell>
        </row>
        <row r="234">
          <cell r="B234" t="str">
            <v>Junio</v>
          </cell>
          <cell r="C234">
            <v>325</v>
          </cell>
          <cell r="I234">
            <v>128</v>
          </cell>
          <cell r="K234">
            <v>260</v>
          </cell>
          <cell r="M234">
            <v>315</v>
          </cell>
          <cell r="N234">
            <v>0.21153846153846145</v>
          </cell>
          <cell r="O234">
            <v>-3.0769230769230771E-2</v>
          </cell>
        </row>
        <row r="235">
          <cell r="B235" t="str">
            <v>Julio</v>
          </cell>
          <cell r="C235">
            <v>493</v>
          </cell>
          <cell r="I235">
            <v>543</v>
          </cell>
          <cell r="K235">
            <v>1051</v>
          </cell>
          <cell r="M235">
            <v>327</v>
          </cell>
          <cell r="N235">
            <v>-0.68886774500475734</v>
          </cell>
          <cell r="O235">
            <v>-0.33671399594320484</v>
          </cell>
        </row>
        <row r="236">
          <cell r="B236" t="str">
            <v>Agosto</v>
          </cell>
          <cell r="C236">
            <v>392</v>
          </cell>
          <cell r="I236">
            <v>374</v>
          </cell>
          <cell r="K236">
            <v>248</v>
          </cell>
          <cell r="M236">
            <v>281</v>
          </cell>
          <cell r="N236">
            <v>0.13306451612903225</v>
          </cell>
          <cell r="O236">
            <v>-0.28316326530612246</v>
          </cell>
        </row>
        <row r="237">
          <cell r="B237" t="str">
            <v>Septiembre</v>
          </cell>
          <cell r="C237">
            <v>249</v>
          </cell>
          <cell r="I237">
            <v>425</v>
          </cell>
          <cell r="K237">
            <v>370</v>
          </cell>
          <cell r="M237">
            <v>360</v>
          </cell>
          <cell r="N237">
            <v>-2.7027027027026973E-2</v>
          </cell>
          <cell r="O237">
            <v>0.44578313253012047</v>
          </cell>
        </row>
        <row r="238">
          <cell r="B238" t="str">
            <v>Octubre</v>
          </cell>
          <cell r="C238">
            <v>214</v>
          </cell>
          <cell r="I238">
            <v>357</v>
          </cell>
          <cell r="K238">
            <v>373</v>
          </cell>
          <cell r="M238">
            <v>608</v>
          </cell>
          <cell r="N238">
            <v>0.63002680965147451</v>
          </cell>
          <cell r="O238">
            <v>1.8411214953271027</v>
          </cell>
        </row>
        <row r="239">
          <cell r="B239" t="str">
            <v>Noviembre</v>
          </cell>
          <cell r="C239">
            <v>362</v>
          </cell>
          <cell r="I239">
            <v>291</v>
          </cell>
          <cell r="K239">
            <v>504</v>
          </cell>
          <cell r="M239">
            <v>547</v>
          </cell>
          <cell r="N239">
            <v>8.5317460317460236E-2</v>
          </cell>
          <cell r="O239">
            <v>0.51104972375690605</v>
          </cell>
        </row>
        <row r="240">
          <cell r="B240" t="str">
            <v>Diciembre</v>
          </cell>
          <cell r="C240">
            <v>294</v>
          </cell>
          <cell r="I240">
            <v>355</v>
          </cell>
          <cell r="K240">
            <v>459</v>
          </cell>
        </row>
        <row r="241">
          <cell r="C241">
            <v>3749</v>
          </cell>
          <cell r="I241">
            <v>4750</v>
          </cell>
          <cell r="K241">
            <v>5340</v>
          </cell>
          <cell r="M241">
            <v>4765</v>
          </cell>
          <cell r="N241">
            <v>-2.3765621798811698E-2</v>
          </cell>
          <cell r="O241">
            <v>0.37916063675832135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123</v>
          </cell>
          <cell r="I251">
            <v>100</v>
          </cell>
          <cell r="K251">
            <v>170</v>
          </cell>
          <cell r="M251">
            <v>178</v>
          </cell>
          <cell r="N251">
            <v>4.705882352941182E-2</v>
          </cell>
          <cell r="O251">
            <v>0.44715447154471555</v>
          </cell>
        </row>
        <row r="252">
          <cell r="B252" t="str">
            <v>Febrero</v>
          </cell>
          <cell r="C252">
            <v>139</v>
          </cell>
          <cell r="I252">
            <v>157</v>
          </cell>
          <cell r="K252">
            <v>240</v>
          </cell>
          <cell r="M252">
            <v>373</v>
          </cell>
          <cell r="N252">
            <v>0.5541666666666667</v>
          </cell>
          <cell r="O252">
            <v>1.6834532374100721</v>
          </cell>
        </row>
        <row r="253">
          <cell r="B253" t="str">
            <v>Marzo</v>
          </cell>
          <cell r="C253">
            <v>139</v>
          </cell>
          <cell r="I253">
            <v>132</v>
          </cell>
          <cell r="K253">
            <v>204</v>
          </cell>
          <cell r="M253">
            <v>254</v>
          </cell>
          <cell r="N253">
            <v>0.24509803921568629</v>
          </cell>
          <cell r="O253">
            <v>0.82733812949640284</v>
          </cell>
        </row>
        <row r="254">
          <cell r="B254" t="str">
            <v>Abril</v>
          </cell>
          <cell r="C254">
            <v>27</v>
          </cell>
          <cell r="I254">
            <v>60</v>
          </cell>
          <cell r="K254">
            <v>53</v>
          </cell>
          <cell r="M254">
            <v>57</v>
          </cell>
          <cell r="N254">
            <v>7.547169811320753E-2</v>
          </cell>
          <cell r="O254">
            <v>1.1111111111111112</v>
          </cell>
        </row>
        <row r="255">
          <cell r="B255" t="str">
            <v>Mayo</v>
          </cell>
          <cell r="C255">
            <v>15</v>
          </cell>
          <cell r="I255">
            <v>16</v>
          </cell>
          <cell r="K255">
            <v>19</v>
          </cell>
          <cell r="M255">
            <v>9</v>
          </cell>
          <cell r="N255">
            <v>-0.52631578947368429</v>
          </cell>
          <cell r="O255">
            <v>-0.4</v>
          </cell>
        </row>
        <row r="256">
          <cell r="B256" t="str">
            <v>Junio</v>
          </cell>
          <cell r="C256">
            <v>11</v>
          </cell>
          <cell r="I256">
            <v>6</v>
          </cell>
          <cell r="K256">
            <v>14</v>
          </cell>
          <cell r="M256">
            <v>7</v>
          </cell>
          <cell r="N256">
            <v>-0.5</v>
          </cell>
          <cell r="O256">
            <v>-0.36363636363636365</v>
          </cell>
        </row>
        <row r="257">
          <cell r="B257" t="str">
            <v>Julio</v>
          </cell>
          <cell r="C257">
            <v>25</v>
          </cell>
          <cell r="I257">
            <v>24</v>
          </cell>
          <cell r="K257">
            <v>153</v>
          </cell>
          <cell r="M257">
            <v>16</v>
          </cell>
          <cell r="N257">
            <v>-0.89542483660130723</v>
          </cell>
          <cell r="O257">
            <v>-0.36</v>
          </cell>
        </row>
        <row r="258">
          <cell r="B258" t="str">
            <v>Agosto</v>
          </cell>
          <cell r="C258">
            <v>24</v>
          </cell>
          <cell r="I258">
            <v>41</v>
          </cell>
          <cell r="K258">
            <v>17</v>
          </cell>
          <cell r="M258">
            <v>4</v>
          </cell>
          <cell r="N258">
            <v>-0.76470588235294112</v>
          </cell>
          <cell r="O258">
            <v>-0.83333333333333337</v>
          </cell>
        </row>
        <row r="259">
          <cell r="B259" t="str">
            <v>Septiembre</v>
          </cell>
          <cell r="C259">
            <v>10</v>
          </cell>
          <cell r="I259">
            <v>16</v>
          </cell>
          <cell r="K259">
            <v>43</v>
          </cell>
          <cell r="M259">
            <v>13</v>
          </cell>
          <cell r="N259">
            <v>-0.69767441860465118</v>
          </cell>
          <cell r="O259">
            <v>0.30000000000000004</v>
          </cell>
        </row>
        <row r="260">
          <cell r="B260" t="str">
            <v>Octubre</v>
          </cell>
          <cell r="C260">
            <v>54</v>
          </cell>
          <cell r="I260">
            <v>374</v>
          </cell>
          <cell r="K260">
            <v>91</v>
          </cell>
          <cell r="M260">
            <v>53</v>
          </cell>
          <cell r="N260">
            <v>-0.41758241758241754</v>
          </cell>
          <cell r="O260">
            <v>-1.851851851851849E-2</v>
          </cell>
        </row>
        <row r="261">
          <cell r="B261" t="str">
            <v>Noviembre</v>
          </cell>
          <cell r="C261">
            <v>153</v>
          </cell>
          <cell r="I261">
            <v>217</v>
          </cell>
          <cell r="K261">
            <v>277</v>
          </cell>
          <cell r="M261">
            <v>61</v>
          </cell>
          <cell r="N261">
            <v>-0.77978339350180503</v>
          </cell>
          <cell r="O261">
            <v>-0.60130718954248363</v>
          </cell>
        </row>
        <row r="262">
          <cell r="B262" t="str">
            <v>Diciembre</v>
          </cell>
          <cell r="C262">
            <v>106</v>
          </cell>
          <cell r="I262">
            <v>118</v>
          </cell>
          <cell r="K262">
            <v>176</v>
          </cell>
        </row>
        <row r="263">
          <cell r="C263">
            <v>826</v>
          </cell>
          <cell r="I263">
            <v>1261</v>
          </cell>
          <cell r="K263">
            <v>1457</v>
          </cell>
          <cell r="M263">
            <v>1025</v>
          </cell>
          <cell r="N263">
            <v>-0.19984387197501952</v>
          </cell>
          <cell r="O263">
            <v>0.42361111111111116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345</v>
          </cell>
          <cell r="I273">
            <v>227</v>
          </cell>
          <cell r="K273">
            <v>189</v>
          </cell>
          <cell r="M273">
            <v>274</v>
          </cell>
          <cell r="N273">
            <v>0.44973544973544977</v>
          </cell>
          <cell r="O273">
            <v>-0.20579710144927532</v>
          </cell>
        </row>
        <row r="274">
          <cell r="B274" t="str">
            <v>Febrero</v>
          </cell>
          <cell r="C274">
            <v>186</v>
          </cell>
          <cell r="I274">
            <v>129</v>
          </cell>
          <cell r="K274">
            <v>124</v>
          </cell>
          <cell r="M274">
            <v>414</v>
          </cell>
          <cell r="N274">
            <v>2.338709677419355</v>
          </cell>
          <cell r="O274">
            <v>1.225806451612903</v>
          </cell>
        </row>
        <row r="275">
          <cell r="B275" t="str">
            <v>Marzo</v>
          </cell>
          <cell r="C275">
            <v>192</v>
          </cell>
          <cell r="I275">
            <v>250</v>
          </cell>
          <cell r="K275">
            <v>80</v>
          </cell>
          <cell r="M275">
            <v>313</v>
          </cell>
          <cell r="N275">
            <v>2.9125000000000001</v>
          </cell>
          <cell r="O275">
            <v>0.63020833333333326</v>
          </cell>
        </row>
        <row r="276">
          <cell r="B276" t="str">
            <v>Abril</v>
          </cell>
          <cell r="C276">
            <v>67</v>
          </cell>
          <cell r="I276">
            <v>67</v>
          </cell>
          <cell r="K276">
            <v>26</v>
          </cell>
          <cell r="M276">
            <v>55</v>
          </cell>
          <cell r="N276">
            <v>1.1153846153846154</v>
          </cell>
          <cell r="O276">
            <v>-0.17910447761194026</v>
          </cell>
        </row>
        <row r="277">
          <cell r="B277" t="str">
            <v>Mayo</v>
          </cell>
          <cell r="C277">
            <v>15</v>
          </cell>
          <cell r="I277">
            <v>18</v>
          </cell>
          <cell r="K277">
            <v>3</v>
          </cell>
          <cell r="M277">
            <v>11</v>
          </cell>
          <cell r="N277">
            <v>2.6666666666666665</v>
          </cell>
          <cell r="O277">
            <v>-0.26666666666666672</v>
          </cell>
        </row>
        <row r="278">
          <cell r="B278" t="str">
            <v>Junio</v>
          </cell>
          <cell r="C278">
            <v>50</v>
          </cell>
          <cell r="I278">
            <v>10</v>
          </cell>
          <cell r="K278">
            <v>15</v>
          </cell>
          <cell r="M278">
            <v>11</v>
          </cell>
          <cell r="N278">
            <v>-0.26666666666666672</v>
          </cell>
          <cell r="O278">
            <v>-0.78</v>
          </cell>
        </row>
        <row r="279">
          <cell r="B279" t="str">
            <v>Julio</v>
          </cell>
          <cell r="C279">
            <v>35</v>
          </cell>
          <cell r="I279">
            <v>7</v>
          </cell>
          <cell r="K279">
            <v>18</v>
          </cell>
          <cell r="M279">
            <v>53</v>
          </cell>
          <cell r="N279">
            <v>1.9444444444444446</v>
          </cell>
          <cell r="O279">
            <v>0.51428571428571423</v>
          </cell>
        </row>
        <row r="280">
          <cell r="B280" t="str">
            <v>Agosto</v>
          </cell>
          <cell r="C280">
            <v>19</v>
          </cell>
          <cell r="I280">
            <v>10</v>
          </cell>
          <cell r="K280">
            <v>17</v>
          </cell>
          <cell r="M280">
            <v>1</v>
          </cell>
          <cell r="N280">
            <v>-0.94117647058823528</v>
          </cell>
          <cell r="O280">
            <v>-0.94736842105263164</v>
          </cell>
        </row>
        <row r="281">
          <cell r="B281" t="str">
            <v>Septiembre</v>
          </cell>
          <cell r="C281">
            <v>24</v>
          </cell>
          <cell r="I281">
            <v>7</v>
          </cell>
          <cell r="K281">
            <v>18</v>
          </cell>
          <cell r="M281">
            <v>4</v>
          </cell>
          <cell r="N281">
            <v>-0.77777777777777779</v>
          </cell>
          <cell r="O281">
            <v>-0.83333333333333337</v>
          </cell>
        </row>
        <row r="282">
          <cell r="B282" t="str">
            <v>Octubre</v>
          </cell>
          <cell r="C282">
            <v>94</v>
          </cell>
          <cell r="I282">
            <v>56</v>
          </cell>
          <cell r="K282">
            <v>34</v>
          </cell>
          <cell r="M282">
            <v>47</v>
          </cell>
          <cell r="N282">
            <v>0.38235294117647056</v>
          </cell>
          <cell r="O282">
            <v>-0.5</v>
          </cell>
        </row>
        <row r="283">
          <cell r="B283" t="str">
            <v>Noviembre</v>
          </cell>
          <cell r="C283">
            <v>351</v>
          </cell>
          <cell r="I283">
            <v>80</v>
          </cell>
          <cell r="K283">
            <v>201</v>
          </cell>
          <cell r="M283">
            <v>107</v>
          </cell>
          <cell r="N283">
            <v>-0.46766169154228854</v>
          </cell>
          <cell r="O283">
            <v>-0.6951566951566952</v>
          </cell>
        </row>
        <row r="284">
          <cell r="B284" t="str">
            <v>Diciembre</v>
          </cell>
          <cell r="C284">
            <v>286</v>
          </cell>
          <cell r="I284">
            <v>119</v>
          </cell>
          <cell r="K284">
            <v>219</v>
          </cell>
        </row>
        <row r="285">
          <cell r="C285">
            <v>1664</v>
          </cell>
          <cell r="I285">
            <v>980</v>
          </cell>
          <cell r="K285">
            <v>944</v>
          </cell>
          <cell r="M285">
            <v>1290</v>
          </cell>
          <cell r="N285">
            <v>0.77931034482758621</v>
          </cell>
          <cell r="O285">
            <v>-6.3860667634252577E-2</v>
          </cell>
        </row>
      </sheetData>
      <sheetData sheetId="8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11811</v>
          </cell>
          <cell r="I9">
            <v>11584</v>
          </cell>
          <cell r="K9">
            <v>15634</v>
          </cell>
          <cell r="M9">
            <v>17228</v>
          </cell>
          <cell r="N9">
            <v>0.10195727261097609</v>
          </cell>
          <cell r="O9">
            <v>0.45864025061383451</v>
          </cell>
        </row>
        <row r="10">
          <cell r="A10" t="str">
            <v>feb</v>
          </cell>
          <cell r="B10" t="str">
            <v>Febrero</v>
          </cell>
          <cell r="C10">
            <v>12040</v>
          </cell>
          <cell r="I10">
            <v>14671</v>
          </cell>
          <cell r="K10">
            <v>20512</v>
          </cell>
          <cell r="M10">
            <v>17964</v>
          </cell>
          <cell r="N10">
            <v>-0.12421996879875197</v>
          </cell>
          <cell r="O10">
            <v>0.49202657807308969</v>
          </cell>
        </row>
        <row r="11">
          <cell r="A11" t="str">
            <v>mar</v>
          </cell>
          <cell r="B11" t="str">
            <v>Marzo</v>
          </cell>
          <cell r="C11">
            <v>12441</v>
          </cell>
          <cell r="I11">
            <v>19941</v>
          </cell>
          <cell r="K11">
            <v>21527</v>
          </cell>
          <cell r="M11">
            <v>21188</v>
          </cell>
          <cell r="N11">
            <v>-1.5747665722116388E-2</v>
          </cell>
          <cell r="O11">
            <v>0.70307853066473758</v>
          </cell>
        </row>
        <row r="12">
          <cell r="A12" t="str">
            <v>abr</v>
          </cell>
          <cell r="B12" t="str">
            <v>Abril</v>
          </cell>
          <cell r="C12">
            <v>11487</v>
          </cell>
          <cell r="I12">
            <v>16329</v>
          </cell>
          <cell r="K12">
            <v>26292</v>
          </cell>
          <cell r="M12">
            <v>20460</v>
          </cell>
          <cell r="N12">
            <v>-0.221816522136011</v>
          </cell>
          <cell r="O12">
            <v>0.78114390180203719</v>
          </cell>
        </row>
        <row r="13">
          <cell r="A13" t="str">
            <v>may</v>
          </cell>
          <cell r="B13" t="str">
            <v>Mayo</v>
          </cell>
          <cell r="C13">
            <v>9934</v>
          </cell>
          <cell r="I13">
            <v>15949</v>
          </cell>
          <cell r="K13">
            <v>20694</v>
          </cell>
          <cell r="M13">
            <v>21715</v>
          </cell>
          <cell r="N13">
            <v>4.9337972359137838E-2</v>
          </cell>
          <cell r="O13">
            <v>1.1859271189853029</v>
          </cell>
        </row>
        <row r="14">
          <cell r="A14" t="str">
            <v>jun</v>
          </cell>
          <cell r="B14" t="str">
            <v>Junio</v>
          </cell>
          <cell r="C14">
            <v>11553</v>
          </cell>
          <cell r="I14">
            <v>13606</v>
          </cell>
          <cell r="K14">
            <v>22097</v>
          </cell>
          <cell r="M14">
            <v>19721</v>
          </cell>
          <cell r="N14">
            <v>-0.10752590849436572</v>
          </cell>
          <cell r="O14">
            <v>0.70700251017051841</v>
          </cell>
        </row>
        <row r="15">
          <cell r="A15" t="str">
            <v>jul</v>
          </cell>
          <cell r="B15" t="str">
            <v>Julio</v>
          </cell>
          <cell r="C15">
            <v>12797</v>
          </cell>
          <cell r="I15">
            <v>15515</v>
          </cell>
          <cell r="K15">
            <v>21748</v>
          </cell>
          <cell r="M15">
            <v>20589</v>
          </cell>
          <cell r="N15">
            <v>-5.3292256759242207E-2</v>
          </cell>
          <cell r="O15">
            <v>0.60889270922872551</v>
          </cell>
        </row>
        <row r="16">
          <cell r="A16" t="str">
            <v>ago</v>
          </cell>
          <cell r="B16" t="str">
            <v>Agosto</v>
          </cell>
          <cell r="C16">
            <v>13742</v>
          </cell>
          <cell r="I16">
            <v>21074</v>
          </cell>
          <cell r="K16">
            <v>20367</v>
          </cell>
          <cell r="M16">
            <v>22021</v>
          </cell>
          <cell r="N16">
            <v>8.1209800166936796E-2</v>
          </cell>
          <cell r="O16">
            <v>0.6024596128656674</v>
          </cell>
        </row>
        <row r="17">
          <cell r="A17" t="str">
            <v>sep</v>
          </cell>
          <cell r="B17" t="str">
            <v>Septiembre</v>
          </cell>
          <cell r="C17">
            <v>11463</v>
          </cell>
          <cell r="I17">
            <v>17425</v>
          </cell>
          <cell r="K17">
            <v>18863</v>
          </cell>
          <cell r="M17">
            <v>20469</v>
          </cell>
          <cell r="N17">
            <v>8.5140221597836963E-2</v>
          </cell>
          <cell r="O17">
            <v>0.78565820465846636</v>
          </cell>
        </row>
        <row r="18">
          <cell r="A18" t="str">
            <v>oct</v>
          </cell>
          <cell r="B18" t="str">
            <v>Octubre</v>
          </cell>
          <cell r="C18">
            <v>11916</v>
          </cell>
          <cell r="I18">
            <v>20050</v>
          </cell>
          <cell r="K18">
            <v>26095</v>
          </cell>
          <cell r="M18">
            <v>21212</v>
          </cell>
          <cell r="N18">
            <v>-0.18712397010921633</v>
          </cell>
          <cell r="O18">
            <v>0.78012755958375291</v>
          </cell>
        </row>
        <row r="19">
          <cell r="A19" t="str">
            <v>nov</v>
          </cell>
          <cell r="B19" t="str">
            <v>Noviembre</v>
          </cell>
          <cell r="C19">
            <v>12009</v>
          </cell>
          <cell r="I19">
            <v>14824</v>
          </cell>
          <cell r="K19">
            <v>18426</v>
          </cell>
          <cell r="M19">
            <v>18264</v>
          </cell>
          <cell r="N19">
            <v>-8.7919244545751063E-3</v>
          </cell>
          <cell r="O19">
            <v>0.52085935548338735</v>
          </cell>
        </row>
        <row r="20">
          <cell r="A20" t="str">
            <v>dic</v>
          </cell>
          <cell r="B20" t="str">
            <v>Diciembre</v>
          </cell>
          <cell r="C20">
            <v>11708</v>
          </cell>
          <cell r="I20">
            <v>17905</v>
          </cell>
          <cell r="K20">
            <v>20333</v>
          </cell>
        </row>
        <row r="21">
          <cell r="A21" t="str">
            <v>Total</v>
          </cell>
          <cell r="C21">
            <v>142901</v>
          </cell>
          <cell r="I21">
            <v>198873</v>
          </cell>
          <cell r="K21">
            <v>252588</v>
          </cell>
          <cell r="M21">
            <v>220831</v>
          </cell>
          <cell r="N21">
            <v>-4.9187315665970566E-2</v>
          </cell>
          <cell r="O21">
            <v>0.6832529174574864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6921</v>
          </cell>
          <cell r="I31">
            <v>9886</v>
          </cell>
          <cell r="K31">
            <v>13452</v>
          </cell>
          <cell r="M31">
            <v>15230</v>
          </cell>
          <cell r="N31">
            <v>0.13217365447517104</v>
          </cell>
          <cell r="O31">
            <v>1.2005490536049703</v>
          </cell>
        </row>
        <row r="32">
          <cell r="B32" t="str">
            <v>Febrero</v>
          </cell>
          <cell r="C32">
            <v>6791</v>
          </cell>
          <cell r="I32">
            <v>12864</v>
          </cell>
          <cell r="K32">
            <v>18634</v>
          </cell>
          <cell r="M32">
            <v>15773</v>
          </cell>
          <cell r="N32">
            <v>-0.15353654609852962</v>
          </cell>
          <cell r="O32">
            <v>1.322632896480636</v>
          </cell>
        </row>
        <row r="33">
          <cell r="B33" t="str">
            <v>Marzo</v>
          </cell>
          <cell r="C33">
            <v>7514</v>
          </cell>
          <cell r="I33">
            <v>17909</v>
          </cell>
          <cell r="K33">
            <v>19058</v>
          </cell>
          <cell r="M33">
            <v>18718</v>
          </cell>
          <cell r="N33">
            <v>-1.7840277049008257E-2</v>
          </cell>
          <cell r="O33">
            <v>1.4910833111525155</v>
          </cell>
        </row>
        <row r="34">
          <cell r="B34" t="str">
            <v>Abril</v>
          </cell>
          <cell r="C34">
            <v>7047</v>
          </cell>
          <cell r="I34">
            <v>13700</v>
          </cell>
          <cell r="K34">
            <v>23480</v>
          </cell>
          <cell r="M34">
            <v>17736</v>
          </cell>
          <cell r="N34">
            <v>-0.24463373083475293</v>
          </cell>
          <cell r="O34">
            <v>1.5168156662409538</v>
          </cell>
        </row>
        <row r="35">
          <cell r="B35" t="str">
            <v>Mayo</v>
          </cell>
          <cell r="C35">
            <v>6291</v>
          </cell>
          <cell r="I35">
            <v>13928</v>
          </cell>
          <cell r="K35">
            <v>18104</v>
          </cell>
          <cell r="M35">
            <v>19179</v>
          </cell>
          <cell r="N35">
            <v>5.937914273088829E-2</v>
          </cell>
          <cell r="O35">
            <v>2.0486409155937051</v>
          </cell>
        </row>
        <row r="36">
          <cell r="B36" t="str">
            <v>Junio</v>
          </cell>
          <cell r="C36">
            <v>7023</v>
          </cell>
          <cell r="I36">
            <v>11319</v>
          </cell>
          <cell r="K36">
            <v>19134</v>
          </cell>
          <cell r="M36">
            <v>17089</v>
          </cell>
          <cell r="N36">
            <v>-0.10687780913557021</v>
          </cell>
          <cell r="O36">
            <v>1.4332906165456358</v>
          </cell>
        </row>
        <row r="37">
          <cell r="B37" t="str">
            <v>Julio</v>
          </cell>
          <cell r="C37">
            <v>7987</v>
          </cell>
          <cell r="I37">
            <v>12286</v>
          </cell>
          <cell r="K37">
            <v>18317</v>
          </cell>
          <cell r="M37">
            <v>17239</v>
          </cell>
          <cell r="N37">
            <v>-5.8852432166839552E-2</v>
          </cell>
          <cell r="O37">
            <v>1.1583823713534493</v>
          </cell>
        </row>
        <row r="38">
          <cell r="B38" t="str">
            <v>Agosto</v>
          </cell>
          <cell r="C38">
            <v>7859</v>
          </cell>
          <cell r="I38">
            <v>17921</v>
          </cell>
          <cell r="K38">
            <v>17179</v>
          </cell>
          <cell r="M38">
            <v>18498</v>
          </cell>
          <cell r="N38">
            <v>7.6779789277606314E-2</v>
          </cell>
          <cell r="O38">
            <v>1.3537345718284768</v>
          </cell>
        </row>
        <row r="39">
          <cell r="B39" t="str">
            <v>Septiembre</v>
          </cell>
          <cell r="C39">
            <v>6149</v>
          </cell>
          <cell r="I39">
            <v>14794</v>
          </cell>
          <cell r="K39">
            <v>16071</v>
          </cell>
          <cell r="M39">
            <v>17837</v>
          </cell>
          <cell r="N39">
            <v>0.10988737477443844</v>
          </cell>
          <cell r="O39">
            <v>1.9007968775410635</v>
          </cell>
        </row>
        <row r="40">
          <cell r="B40" t="str">
            <v>Octubre</v>
          </cell>
          <cell r="C40">
            <v>6581</v>
          </cell>
          <cell r="I40">
            <v>17422</v>
          </cell>
          <cell r="K40">
            <v>23469</v>
          </cell>
          <cell r="M40">
            <v>18252</v>
          </cell>
          <cell r="N40">
            <v>-0.22229323788827815</v>
          </cell>
          <cell r="O40">
            <v>1.7734386871296155</v>
          </cell>
        </row>
        <row r="41">
          <cell r="B41" t="str">
            <v>Noviembre</v>
          </cell>
          <cell r="C41">
            <v>6361</v>
          </cell>
          <cell r="I41">
            <v>12627</v>
          </cell>
          <cell r="K41">
            <v>16350</v>
          </cell>
          <cell r="M41">
            <v>16167</v>
          </cell>
          <cell r="N41">
            <v>-1.1192660550458755E-2</v>
          </cell>
          <cell r="O41">
            <v>1.541581512340827</v>
          </cell>
        </row>
        <row r="42">
          <cell r="B42" t="str">
            <v>Diciembre</v>
          </cell>
          <cell r="C42">
            <v>6070</v>
          </cell>
          <cell r="I42">
            <v>15138</v>
          </cell>
          <cell r="K42">
            <v>17513</v>
          </cell>
        </row>
        <row r="43">
          <cell r="C43">
            <v>82594</v>
          </cell>
          <cell r="I43">
            <v>169794</v>
          </cell>
          <cell r="K43">
            <v>220761</v>
          </cell>
          <cell r="M43">
            <v>191718</v>
          </cell>
          <cell r="N43">
            <v>-5.6728725497913857E-2</v>
          </cell>
          <cell r="O43">
            <v>1.5053316606554805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6921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</row>
        <row r="54">
          <cell r="B54" t="str">
            <v>Febrero</v>
          </cell>
          <cell r="C54">
            <v>6791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</row>
        <row r="55">
          <cell r="B55" t="str">
            <v>Marzo</v>
          </cell>
          <cell r="C55">
            <v>7514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</row>
        <row r="56">
          <cell r="B56" t="str">
            <v>Abril</v>
          </cell>
          <cell r="C56">
            <v>7047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</row>
        <row r="57">
          <cell r="B57" t="str">
            <v>Mayo</v>
          </cell>
          <cell r="C57">
            <v>6291</v>
          </cell>
          <cell r="I57">
            <v>0</v>
          </cell>
          <cell r="K57">
            <v>0</v>
          </cell>
          <cell r="M57">
            <v>0</v>
          </cell>
          <cell r="N57" t="str">
            <v>-</v>
          </cell>
        </row>
        <row r="58">
          <cell r="B58" t="str">
            <v>Junio</v>
          </cell>
          <cell r="C58">
            <v>7023</v>
          </cell>
          <cell r="I58">
            <v>0</v>
          </cell>
          <cell r="K58">
            <v>0</v>
          </cell>
          <cell r="M58">
            <v>0</v>
          </cell>
          <cell r="N58" t="str">
            <v>-</v>
          </cell>
        </row>
        <row r="59">
          <cell r="B59" t="str">
            <v>Julio</v>
          </cell>
          <cell r="C59">
            <v>7987</v>
          </cell>
          <cell r="I59">
            <v>0</v>
          </cell>
          <cell r="K59">
            <v>0</v>
          </cell>
          <cell r="M59">
            <v>0</v>
          </cell>
          <cell r="N59" t="str">
            <v>-</v>
          </cell>
        </row>
        <row r="60">
          <cell r="B60" t="str">
            <v>Agosto</v>
          </cell>
          <cell r="C60">
            <v>7859</v>
          </cell>
          <cell r="I60">
            <v>0</v>
          </cell>
          <cell r="K60">
            <v>0</v>
          </cell>
          <cell r="M60">
            <v>0</v>
          </cell>
          <cell r="N60" t="str">
            <v>-</v>
          </cell>
        </row>
        <row r="61">
          <cell r="B61" t="str">
            <v>Septiembre</v>
          </cell>
          <cell r="C61">
            <v>6149</v>
          </cell>
          <cell r="I61">
            <v>0</v>
          </cell>
          <cell r="K61">
            <v>0</v>
          </cell>
          <cell r="M61">
            <v>0</v>
          </cell>
          <cell r="N61" t="str">
            <v>-</v>
          </cell>
        </row>
        <row r="62">
          <cell r="B62" t="str">
            <v>Octubre</v>
          </cell>
          <cell r="C62">
            <v>6581</v>
          </cell>
          <cell r="I62">
            <v>0</v>
          </cell>
          <cell r="K62">
            <v>0</v>
          </cell>
          <cell r="M62">
            <v>0</v>
          </cell>
          <cell r="N62" t="str">
            <v>-</v>
          </cell>
        </row>
        <row r="63">
          <cell r="B63" t="str">
            <v>Noviembre</v>
          </cell>
          <cell r="C63">
            <v>6361</v>
          </cell>
          <cell r="I63">
            <v>0</v>
          </cell>
          <cell r="K63">
            <v>0</v>
          </cell>
          <cell r="M63">
            <v>0</v>
          </cell>
          <cell r="N63" t="str">
            <v>-</v>
          </cell>
        </row>
        <row r="64">
          <cell r="B64" t="str">
            <v>Diciembre</v>
          </cell>
          <cell r="C64">
            <v>6070</v>
          </cell>
          <cell r="I64">
            <v>0</v>
          </cell>
          <cell r="K64">
            <v>0</v>
          </cell>
          <cell r="N64" t="str">
            <v>-</v>
          </cell>
        </row>
        <row r="65">
          <cell r="C65">
            <v>82594</v>
          </cell>
          <cell r="I65">
            <v>0</v>
          </cell>
          <cell r="K65">
            <v>0</v>
          </cell>
          <cell r="M65">
            <v>0</v>
          </cell>
          <cell r="N65" t="str">
            <v>-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4890</v>
          </cell>
          <cell r="I75">
            <v>1698</v>
          </cell>
          <cell r="K75">
            <v>2182</v>
          </cell>
          <cell r="M75">
            <v>0</v>
          </cell>
        </row>
        <row r="76">
          <cell r="B76" t="str">
            <v>Febrero</v>
          </cell>
          <cell r="C76">
            <v>5249</v>
          </cell>
          <cell r="I76">
            <v>1807</v>
          </cell>
          <cell r="K76">
            <v>1878</v>
          </cell>
          <cell r="M76">
            <v>0</v>
          </cell>
        </row>
        <row r="77">
          <cell r="B77" t="str">
            <v>Marzo</v>
          </cell>
          <cell r="C77">
            <v>4927</v>
          </cell>
          <cell r="I77">
            <v>2032</v>
          </cell>
          <cell r="K77">
            <v>2469</v>
          </cell>
          <cell r="M77">
            <v>0</v>
          </cell>
        </row>
        <row r="78">
          <cell r="B78" t="str">
            <v>Abril</v>
          </cell>
          <cell r="C78">
            <v>4440</v>
          </cell>
          <cell r="I78">
            <v>2629</v>
          </cell>
          <cell r="K78">
            <v>2812</v>
          </cell>
          <cell r="M78">
            <v>0</v>
          </cell>
        </row>
        <row r="79">
          <cell r="B79" t="str">
            <v>Mayo</v>
          </cell>
          <cell r="C79">
            <v>3643</v>
          </cell>
          <cell r="I79">
            <v>2021</v>
          </cell>
          <cell r="K79">
            <v>2590</v>
          </cell>
          <cell r="M79">
            <v>0</v>
          </cell>
        </row>
        <row r="80">
          <cell r="B80" t="str">
            <v>Junio</v>
          </cell>
          <cell r="C80">
            <v>4530</v>
          </cell>
          <cell r="I80">
            <v>2287</v>
          </cell>
          <cell r="K80">
            <v>2963</v>
          </cell>
          <cell r="M80">
            <v>0</v>
          </cell>
        </row>
        <row r="81">
          <cell r="B81" t="str">
            <v>Julio</v>
          </cell>
          <cell r="C81">
            <v>4810</v>
          </cell>
          <cell r="I81">
            <v>3229</v>
          </cell>
          <cell r="K81">
            <v>3431</v>
          </cell>
          <cell r="M81">
            <v>0</v>
          </cell>
        </row>
        <row r="82">
          <cell r="B82" t="str">
            <v>Agosto</v>
          </cell>
          <cell r="C82">
            <v>5883</v>
          </cell>
          <cell r="I82">
            <v>3153</v>
          </cell>
          <cell r="K82">
            <v>3188</v>
          </cell>
          <cell r="M82">
            <v>0</v>
          </cell>
        </row>
        <row r="83">
          <cell r="B83" t="str">
            <v>Septiembre</v>
          </cell>
          <cell r="C83">
            <v>5314</v>
          </cell>
          <cell r="I83">
            <v>2631</v>
          </cell>
          <cell r="K83">
            <v>2792</v>
          </cell>
          <cell r="M83">
            <v>0</v>
          </cell>
        </row>
        <row r="84">
          <cell r="B84" t="str">
            <v>Octubre</v>
          </cell>
          <cell r="C84">
            <v>5335</v>
          </cell>
          <cell r="I84">
            <v>2628</v>
          </cell>
          <cell r="K84">
            <v>2626</v>
          </cell>
          <cell r="M84">
            <v>0</v>
          </cell>
        </row>
        <row r="85">
          <cell r="B85" t="str">
            <v>Noviembre</v>
          </cell>
          <cell r="C85">
            <v>5648</v>
          </cell>
          <cell r="I85">
            <v>2197</v>
          </cell>
          <cell r="K85">
            <v>2076</v>
          </cell>
          <cell r="M85">
            <v>0</v>
          </cell>
        </row>
        <row r="86">
          <cell r="B86" t="str">
            <v>Diciembre</v>
          </cell>
          <cell r="C86">
            <v>5638</v>
          </cell>
          <cell r="I86">
            <v>2767</v>
          </cell>
          <cell r="K86">
            <v>2820</v>
          </cell>
        </row>
        <row r="87">
          <cell r="C87">
            <v>60307</v>
          </cell>
          <cell r="I87">
            <v>29079</v>
          </cell>
          <cell r="K87">
            <v>31827</v>
          </cell>
          <cell r="M87">
            <v>0</v>
          </cell>
          <cell r="N87" t="str">
            <v>-</v>
          </cell>
          <cell r="O87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96827</v>
          </cell>
          <cell r="I9">
            <v>95884</v>
          </cell>
          <cell r="K9">
            <v>98876</v>
          </cell>
          <cell r="M9">
            <v>114993</v>
          </cell>
          <cell r="N9">
            <v>0.1630021440996805</v>
          </cell>
          <cell r="O9">
            <v>0.18761295919526577</v>
          </cell>
        </row>
        <row r="10">
          <cell r="A10" t="str">
            <v>feb</v>
          </cell>
          <cell r="B10" t="str">
            <v>Febrero</v>
          </cell>
          <cell r="C10">
            <v>90570</v>
          </cell>
          <cell r="I10">
            <v>101150</v>
          </cell>
          <cell r="K10">
            <v>108040</v>
          </cell>
          <cell r="M10">
            <v>113195</v>
          </cell>
          <cell r="N10">
            <v>4.7713809700111076E-2</v>
          </cell>
          <cell r="O10">
            <v>0.24980677928673956</v>
          </cell>
        </row>
        <row r="11">
          <cell r="A11" t="str">
            <v>mar</v>
          </cell>
          <cell r="B11" t="str">
            <v>Marzo</v>
          </cell>
          <cell r="C11">
            <v>94375</v>
          </cell>
          <cell r="I11">
            <v>109311</v>
          </cell>
          <cell r="K11">
            <v>108534</v>
          </cell>
          <cell r="M11">
            <v>122553</v>
          </cell>
          <cell r="N11">
            <v>0.12916689700923212</v>
          </cell>
          <cell r="O11">
            <v>0.29857483443708599</v>
          </cell>
        </row>
        <row r="12">
          <cell r="A12" t="str">
            <v>abr</v>
          </cell>
          <cell r="B12" t="str">
            <v>Abril</v>
          </cell>
          <cell r="C12">
            <v>77887</v>
          </cell>
          <cell r="I12">
            <v>113016</v>
          </cell>
          <cell r="K12">
            <v>122279</v>
          </cell>
          <cell r="M12">
            <v>113033</v>
          </cell>
          <cell r="N12">
            <v>-7.5613964785449683E-2</v>
          </cell>
          <cell r="O12">
            <v>0.45124346810122362</v>
          </cell>
        </row>
        <row r="13">
          <cell r="A13" t="str">
            <v>may</v>
          </cell>
          <cell r="B13" t="str">
            <v>Mayo</v>
          </cell>
          <cell r="C13">
            <v>67335</v>
          </cell>
          <cell r="I13">
            <v>104052</v>
          </cell>
          <cell r="K13">
            <v>111302</v>
          </cell>
          <cell r="M13">
            <v>117998</v>
          </cell>
          <cell r="N13">
            <v>6.0160644013584674E-2</v>
          </cell>
          <cell r="O13">
            <v>0.75240216826316186</v>
          </cell>
        </row>
        <row r="14">
          <cell r="A14" t="str">
            <v>jun</v>
          </cell>
          <cell r="B14" t="str">
            <v>Junio</v>
          </cell>
          <cell r="C14">
            <v>80250</v>
          </cell>
          <cell r="I14">
            <v>93083</v>
          </cell>
          <cell r="K14">
            <v>128219</v>
          </cell>
          <cell r="M14">
            <v>124929</v>
          </cell>
          <cell r="N14">
            <v>-2.5659223671998688E-2</v>
          </cell>
          <cell r="O14">
            <v>0.55674766355140193</v>
          </cell>
        </row>
        <row r="15">
          <cell r="A15" t="str">
            <v>jul</v>
          </cell>
          <cell r="B15" t="str">
            <v>Julio</v>
          </cell>
          <cell r="C15">
            <v>93169</v>
          </cell>
          <cell r="I15">
            <v>99960</v>
          </cell>
          <cell r="K15">
            <v>125973</v>
          </cell>
          <cell r="M15">
            <v>138511</v>
          </cell>
          <cell r="N15">
            <v>9.9529264207409485E-2</v>
          </cell>
          <cell r="O15">
            <v>0.48666401914799984</v>
          </cell>
        </row>
        <row r="16">
          <cell r="A16" t="str">
            <v>ago</v>
          </cell>
          <cell r="B16" t="str">
            <v>Agosto</v>
          </cell>
          <cell r="C16">
            <v>106171</v>
          </cell>
          <cell r="I16">
            <v>136811</v>
          </cell>
          <cell r="K16">
            <v>135765</v>
          </cell>
          <cell r="M16">
            <v>150260</v>
          </cell>
          <cell r="N16">
            <v>0.10676536662615543</v>
          </cell>
          <cell r="O16">
            <v>0.41526405515630449</v>
          </cell>
        </row>
        <row r="17">
          <cell r="A17" t="str">
            <v>sep</v>
          </cell>
          <cell r="B17" t="str">
            <v>Septiembre</v>
          </cell>
          <cell r="C17">
            <v>88940</v>
          </cell>
          <cell r="I17">
            <v>107425</v>
          </cell>
          <cell r="K17">
            <v>125237</v>
          </cell>
          <cell r="M17">
            <v>124231</v>
          </cell>
          <cell r="N17">
            <v>-8.0327698683296811E-3</v>
          </cell>
          <cell r="O17">
            <v>0.39679559253429275</v>
          </cell>
        </row>
        <row r="18">
          <cell r="A18" t="str">
            <v>oct</v>
          </cell>
          <cell r="B18" t="str">
            <v>Octubre</v>
          </cell>
          <cell r="C18">
            <v>84734</v>
          </cell>
          <cell r="I18">
            <v>132612</v>
          </cell>
          <cell r="K18">
            <v>146405</v>
          </cell>
          <cell r="M18">
            <v>126079</v>
          </cell>
          <cell r="N18">
            <v>-0.13883405621392708</v>
          </cell>
          <cell r="O18">
            <v>0.48793872589515419</v>
          </cell>
        </row>
        <row r="19">
          <cell r="A19" t="str">
            <v>nov</v>
          </cell>
          <cell r="B19" t="str">
            <v>Noviembre</v>
          </cell>
          <cell r="C19">
            <v>86307</v>
          </cell>
          <cell r="I19">
            <v>113773</v>
          </cell>
          <cell r="K19">
            <v>116842</v>
          </cell>
          <cell r="M19">
            <v>109675</v>
          </cell>
          <cell r="N19">
            <v>-6.1339244449769792E-2</v>
          </cell>
          <cell r="O19">
            <v>0.2707543999907307</v>
          </cell>
        </row>
        <row r="20">
          <cell r="A20" t="str">
            <v>dic</v>
          </cell>
          <cell r="B20" t="str">
            <v>Diciembre</v>
          </cell>
          <cell r="C20">
            <v>89250</v>
          </cell>
          <cell r="I20">
            <v>108987</v>
          </cell>
          <cell r="K20">
            <v>119696</v>
          </cell>
        </row>
        <row r="21">
          <cell r="A21" t="str">
            <v>Total</v>
          </cell>
          <cell r="C21">
            <v>1055815</v>
          </cell>
          <cell r="I21">
            <v>1316064</v>
          </cell>
          <cell r="K21">
            <v>1447168</v>
          </cell>
          <cell r="M21">
            <v>1355457</v>
          </cell>
          <cell r="N21">
            <v>2.1081423939638633E-2</v>
          </cell>
          <cell r="O21">
            <v>0.40234438449561072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8088</v>
          </cell>
          <cell r="I31">
            <v>11560</v>
          </cell>
          <cell r="K31">
            <v>13570</v>
          </cell>
          <cell r="M31">
            <v>13404</v>
          </cell>
          <cell r="N31">
            <v>-1.223286661753864E-2</v>
          </cell>
          <cell r="O31">
            <v>0.65727002967359049</v>
          </cell>
        </row>
        <row r="32">
          <cell r="B32" t="str">
            <v>Febrero</v>
          </cell>
          <cell r="C32">
            <v>5270</v>
          </cell>
          <cell r="I32">
            <v>8808</v>
          </cell>
          <cell r="K32">
            <v>10875</v>
          </cell>
          <cell r="M32">
            <v>9013</v>
          </cell>
          <cell r="N32">
            <v>-0.17121839080459766</v>
          </cell>
          <cell r="O32">
            <v>0.71024667931688801</v>
          </cell>
        </row>
        <row r="33">
          <cell r="B33" t="str">
            <v>Marzo</v>
          </cell>
          <cell r="C33">
            <v>10427</v>
          </cell>
          <cell r="I33">
            <v>9074</v>
          </cell>
          <cell r="K33">
            <v>15091</v>
          </cell>
          <cell r="M33">
            <v>13346</v>
          </cell>
          <cell r="N33">
            <v>-0.11563183354317141</v>
          </cell>
          <cell r="O33">
            <v>0.2799462932770691</v>
          </cell>
        </row>
        <row r="34">
          <cell r="B34" t="str">
            <v>Abril</v>
          </cell>
          <cell r="C34">
            <v>8500</v>
          </cell>
          <cell r="I34">
            <v>14486</v>
          </cell>
          <cell r="K34">
            <v>21668</v>
          </cell>
          <cell r="M34">
            <v>15353</v>
          </cell>
          <cell r="N34">
            <v>-0.29144360347055565</v>
          </cell>
          <cell r="O34">
            <v>0.80623529411764716</v>
          </cell>
        </row>
        <row r="35">
          <cell r="B35" t="str">
            <v>Mayo</v>
          </cell>
          <cell r="C35">
            <v>8770</v>
          </cell>
          <cell r="I35">
            <v>14287</v>
          </cell>
          <cell r="K35">
            <v>13349</v>
          </cell>
          <cell r="M35">
            <v>21013</v>
          </cell>
          <cell r="N35">
            <v>0.57412540265188405</v>
          </cell>
          <cell r="O35">
            <v>1.3960091220068414</v>
          </cell>
        </row>
        <row r="36">
          <cell r="B36" t="str">
            <v>Junio</v>
          </cell>
          <cell r="C36">
            <v>13553</v>
          </cell>
          <cell r="I36">
            <v>14239</v>
          </cell>
          <cell r="K36">
            <v>18322</v>
          </cell>
          <cell r="M36">
            <v>20012</v>
          </cell>
          <cell r="N36">
            <v>9.2238838554743019E-2</v>
          </cell>
          <cell r="O36">
            <v>0.47657345237216853</v>
          </cell>
        </row>
        <row r="37">
          <cell r="B37" t="str">
            <v>Julio</v>
          </cell>
          <cell r="C37">
            <v>19946</v>
          </cell>
          <cell r="I37">
            <v>19252</v>
          </cell>
          <cell r="K37">
            <v>27286</v>
          </cell>
          <cell r="M37">
            <v>25644</v>
          </cell>
          <cell r="N37">
            <v>-6.0177380341567055E-2</v>
          </cell>
          <cell r="O37">
            <v>0.28567131254386835</v>
          </cell>
        </row>
        <row r="38">
          <cell r="B38" t="str">
            <v>Agosto</v>
          </cell>
          <cell r="C38">
            <v>23503</v>
          </cell>
          <cell r="I38">
            <v>31594</v>
          </cell>
          <cell r="K38">
            <v>26883</v>
          </cell>
          <cell r="M38">
            <v>30588</v>
          </cell>
          <cell r="N38">
            <v>0.13781943979466571</v>
          </cell>
          <cell r="O38">
            <v>0.30145087861124109</v>
          </cell>
        </row>
        <row r="39">
          <cell r="B39" t="str">
            <v>Septiembre</v>
          </cell>
          <cell r="C39">
            <v>18213</v>
          </cell>
          <cell r="I39">
            <v>22910</v>
          </cell>
          <cell r="K39">
            <v>24058</v>
          </cell>
          <cell r="M39">
            <v>21808</v>
          </cell>
          <cell r="N39">
            <v>-9.3523983706043756E-2</v>
          </cell>
          <cell r="O39">
            <v>0.19738648218305599</v>
          </cell>
        </row>
        <row r="40">
          <cell r="B40" t="str">
            <v>Octubre</v>
          </cell>
          <cell r="C40">
            <v>15718</v>
          </cell>
          <cell r="I40">
            <v>24745</v>
          </cell>
          <cell r="K40">
            <v>21110</v>
          </cell>
          <cell r="M40">
            <v>14338</v>
          </cell>
          <cell r="N40">
            <v>-0.32079583135954526</v>
          </cell>
          <cell r="O40">
            <v>-8.7797429698434959E-2</v>
          </cell>
        </row>
        <row r="41">
          <cell r="B41" t="str">
            <v>Noviembre</v>
          </cell>
          <cell r="C41">
            <v>15599</v>
          </cell>
          <cell r="I41">
            <v>28104</v>
          </cell>
          <cell r="K41">
            <v>11487</v>
          </cell>
          <cell r="M41">
            <v>9819</v>
          </cell>
          <cell r="N41">
            <v>-0.14520762601201354</v>
          </cell>
          <cell r="O41">
            <v>-0.3705365728572344</v>
          </cell>
        </row>
        <row r="42">
          <cell r="B42" t="str">
            <v>Diciembre</v>
          </cell>
          <cell r="C42">
            <v>15050</v>
          </cell>
          <cell r="I42">
            <v>21520</v>
          </cell>
          <cell r="K42">
            <v>15397</v>
          </cell>
        </row>
        <row r="43">
          <cell r="C43">
            <v>162637</v>
          </cell>
          <cell r="I43">
            <v>220579</v>
          </cell>
          <cell r="K43">
            <v>219096</v>
          </cell>
          <cell r="M43">
            <v>194338</v>
          </cell>
          <cell r="N43">
            <v>-4.5955061144139164E-2</v>
          </cell>
          <cell r="O43">
            <v>0.31676909212871052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5883</v>
          </cell>
          <cell r="I53">
            <v>6030</v>
          </cell>
          <cell r="K53">
            <v>10446</v>
          </cell>
          <cell r="M53">
            <v>11099</v>
          </cell>
          <cell r="N53">
            <v>6.251196630289102E-2</v>
          </cell>
          <cell r="O53">
            <v>0.88662247152813189</v>
          </cell>
        </row>
        <row r="54">
          <cell r="B54" t="str">
            <v>Febrero</v>
          </cell>
          <cell r="C54">
            <v>4461</v>
          </cell>
          <cell r="I54">
            <v>4164</v>
          </cell>
          <cell r="K54">
            <v>7322</v>
          </cell>
          <cell r="M54">
            <v>6226</v>
          </cell>
          <cell r="N54">
            <v>-0.14968587817536194</v>
          </cell>
          <cell r="O54">
            <v>0.39565119928267212</v>
          </cell>
        </row>
        <row r="55">
          <cell r="B55" t="str">
            <v>Marzo</v>
          </cell>
          <cell r="C55">
            <v>8884</v>
          </cell>
          <cell r="I55">
            <v>5754</v>
          </cell>
          <cell r="K55">
            <v>12025</v>
          </cell>
          <cell r="M55">
            <v>10522</v>
          </cell>
          <cell r="N55">
            <v>-0.12498960498960499</v>
          </cell>
          <cell r="O55">
            <v>0.18437640702386315</v>
          </cell>
        </row>
        <row r="56">
          <cell r="B56" t="str">
            <v>Abril</v>
          </cell>
          <cell r="C56">
            <v>5876</v>
          </cell>
          <cell r="I56">
            <v>8238</v>
          </cell>
          <cell r="K56">
            <v>11217</v>
          </cell>
          <cell r="M56">
            <v>12181</v>
          </cell>
          <cell r="N56">
            <v>8.5940982437371805E-2</v>
          </cell>
          <cell r="O56">
            <v>1.0730088495575223</v>
          </cell>
        </row>
        <row r="57">
          <cell r="B57" t="str">
            <v>Mayo</v>
          </cell>
          <cell r="C57">
            <v>6134</v>
          </cell>
          <cell r="I57">
            <v>8230</v>
          </cell>
          <cell r="K57">
            <v>10705</v>
          </cell>
          <cell r="M57">
            <v>16997</v>
          </cell>
          <cell r="N57">
            <v>0.58776272769733762</v>
          </cell>
          <cell r="O57">
            <v>1.7709488099119661</v>
          </cell>
        </row>
        <row r="58">
          <cell r="B58" t="str">
            <v>Junio</v>
          </cell>
          <cell r="C58">
            <v>10539</v>
          </cell>
          <cell r="I58">
            <v>11640</v>
          </cell>
          <cell r="K58">
            <v>13389</v>
          </cell>
          <cell r="M58">
            <v>14806</v>
          </cell>
          <cell r="N58">
            <v>0.10583314661289123</v>
          </cell>
          <cell r="O58">
            <v>0.40487712306670454</v>
          </cell>
        </row>
        <row r="59">
          <cell r="B59" t="str">
            <v>Julio</v>
          </cell>
          <cell r="C59">
            <v>13468</v>
          </cell>
          <cell r="I59">
            <v>16093</v>
          </cell>
          <cell r="K59">
            <v>19485</v>
          </cell>
          <cell r="M59">
            <v>16922</v>
          </cell>
          <cell r="N59">
            <v>-0.1315370798049782</v>
          </cell>
          <cell r="O59">
            <v>0.25645975645975638</v>
          </cell>
        </row>
        <row r="60">
          <cell r="B60" t="str">
            <v>Agosto</v>
          </cell>
          <cell r="C60">
            <v>14975</v>
          </cell>
          <cell r="I60">
            <v>20033</v>
          </cell>
          <cell r="K60">
            <v>20000</v>
          </cell>
          <cell r="M60">
            <v>18481</v>
          </cell>
          <cell r="N60">
            <v>-7.5949999999999962E-2</v>
          </cell>
          <cell r="O60">
            <v>0.23412353923205331</v>
          </cell>
        </row>
        <row r="61">
          <cell r="B61" t="str">
            <v>Septiembre</v>
          </cell>
          <cell r="C61">
            <v>11835</v>
          </cell>
          <cell r="I61">
            <v>17725</v>
          </cell>
          <cell r="K61">
            <v>17405</v>
          </cell>
          <cell r="M61">
            <v>14713</v>
          </cell>
          <cell r="N61">
            <v>-0.15466819879345017</v>
          </cell>
          <cell r="O61">
            <v>0.24317701732150399</v>
          </cell>
        </row>
        <row r="62">
          <cell r="B62" t="str">
            <v>Octubre</v>
          </cell>
          <cell r="C62">
            <v>12204</v>
          </cell>
          <cell r="I62">
            <v>13863</v>
          </cell>
          <cell r="K62">
            <v>17037</v>
          </cell>
          <cell r="M62">
            <v>9764</v>
          </cell>
          <cell r="N62">
            <v>-0.42689440629218756</v>
          </cell>
          <cell r="O62">
            <v>-0.19993444772205837</v>
          </cell>
        </row>
        <row r="63">
          <cell r="B63" t="str">
            <v>Noviembre</v>
          </cell>
          <cell r="C63">
            <v>13337</v>
          </cell>
          <cell r="I63">
            <v>17150</v>
          </cell>
          <cell r="K63">
            <v>9424</v>
          </cell>
          <cell r="M63">
            <v>7049</v>
          </cell>
          <cell r="N63">
            <v>-0.25201612903225812</v>
          </cell>
          <cell r="O63">
            <v>-0.47147034565494494</v>
          </cell>
        </row>
        <row r="64">
          <cell r="B64" t="str">
            <v>Diciembre</v>
          </cell>
          <cell r="C64">
            <v>12622</v>
          </cell>
          <cell r="I64">
            <v>16155</v>
          </cell>
          <cell r="K64">
            <v>13222</v>
          </cell>
        </row>
        <row r="65">
          <cell r="C65">
            <v>120218</v>
          </cell>
          <cell r="I65">
            <v>145075</v>
          </cell>
          <cell r="K65">
            <v>161677</v>
          </cell>
          <cell r="M65">
            <v>138760</v>
          </cell>
          <cell r="N65">
            <v>-6.5305984978613063E-2</v>
          </cell>
          <cell r="O65">
            <v>0.28963902003791953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2205</v>
          </cell>
          <cell r="I75">
            <v>5530</v>
          </cell>
          <cell r="K75">
            <v>3124</v>
          </cell>
          <cell r="M75">
            <v>2305</v>
          </cell>
          <cell r="N75">
            <v>-0.26216389244558258</v>
          </cell>
          <cell r="O75">
            <v>4.5351473922902397E-2</v>
          </cell>
        </row>
        <row r="76">
          <cell r="B76" t="str">
            <v>Febrero</v>
          </cell>
          <cell r="C76">
            <v>809</v>
          </cell>
          <cell r="I76">
            <v>4644</v>
          </cell>
          <cell r="K76">
            <v>3553</v>
          </cell>
          <cell r="M76">
            <v>2787</v>
          </cell>
          <cell r="N76">
            <v>-0.21559245707852515</v>
          </cell>
          <cell r="O76">
            <v>2.4449938195302843</v>
          </cell>
        </row>
        <row r="77">
          <cell r="B77" t="str">
            <v>Marzo</v>
          </cell>
          <cell r="C77">
            <v>1543</v>
          </cell>
          <cell r="I77">
            <v>3320</v>
          </cell>
          <cell r="K77">
            <v>3066</v>
          </cell>
          <cell r="M77">
            <v>2824</v>
          </cell>
          <cell r="N77">
            <v>-7.8930202217873502E-2</v>
          </cell>
          <cell r="O77">
            <v>0.83020090732339602</v>
          </cell>
        </row>
        <row r="78">
          <cell r="B78" t="str">
            <v>Abril</v>
          </cell>
          <cell r="C78">
            <v>2624</v>
          </cell>
          <cell r="I78">
            <v>6248</v>
          </cell>
          <cell r="K78">
            <v>10451</v>
          </cell>
          <cell r="M78">
            <v>3172</v>
          </cell>
          <cell r="N78">
            <v>-0.69648837431824706</v>
          </cell>
          <cell r="O78">
            <v>0.20884146341463405</v>
          </cell>
        </row>
        <row r="79">
          <cell r="B79" t="str">
            <v>Mayo</v>
          </cell>
          <cell r="C79">
            <v>2636</v>
          </cell>
          <cell r="I79">
            <v>6057</v>
          </cell>
          <cell r="K79">
            <v>2644</v>
          </cell>
          <cell r="M79">
            <v>4016</v>
          </cell>
          <cell r="N79">
            <v>0.51891074130105896</v>
          </cell>
          <cell r="O79">
            <v>0.5235204855842186</v>
          </cell>
        </row>
        <row r="80">
          <cell r="B80" t="str">
            <v>Junio</v>
          </cell>
          <cell r="C80">
            <v>3014</v>
          </cell>
          <cell r="I80">
            <v>2599</v>
          </cell>
          <cell r="K80">
            <v>4933</v>
          </cell>
          <cell r="M80">
            <v>5206</v>
          </cell>
          <cell r="N80">
            <v>5.5341577133590114E-2</v>
          </cell>
          <cell r="O80">
            <v>0.72727272727272729</v>
          </cell>
        </row>
        <row r="81">
          <cell r="B81" t="str">
            <v>Julio</v>
          </cell>
          <cell r="C81">
            <v>6478</v>
          </cell>
          <cell r="I81">
            <v>3159</v>
          </cell>
          <cell r="K81">
            <v>7801</v>
          </cell>
          <cell r="M81">
            <v>8722</v>
          </cell>
          <cell r="N81">
            <v>0.11806178695039105</v>
          </cell>
          <cell r="O81">
            <v>0.34640321086755166</v>
          </cell>
        </row>
        <row r="82">
          <cell r="B82" t="str">
            <v>Agosto</v>
          </cell>
          <cell r="C82">
            <v>8528</v>
          </cell>
          <cell r="I82">
            <v>11561</v>
          </cell>
          <cell r="K82">
            <v>6883</v>
          </cell>
          <cell r="M82">
            <v>12107</v>
          </cell>
          <cell r="N82">
            <v>0.75897137875926202</v>
          </cell>
          <cell r="O82">
            <v>0.41967636022514077</v>
          </cell>
        </row>
        <row r="83">
          <cell r="B83" t="str">
            <v>Septiembre</v>
          </cell>
          <cell r="C83">
            <v>6378</v>
          </cell>
          <cell r="I83">
            <v>5185</v>
          </cell>
          <cell r="K83">
            <v>6653</v>
          </cell>
          <cell r="M83">
            <v>7095</v>
          </cell>
          <cell r="N83">
            <v>6.6436194198106202E-2</v>
          </cell>
          <cell r="O83">
            <v>0.11241768579491995</v>
          </cell>
        </row>
        <row r="84">
          <cell r="B84" t="str">
            <v>Octubre</v>
          </cell>
          <cell r="C84">
            <v>3514</v>
          </cell>
          <cell r="I84">
            <v>10882</v>
          </cell>
          <cell r="K84">
            <v>4073</v>
          </cell>
          <cell r="M84">
            <v>4574</v>
          </cell>
          <cell r="N84">
            <v>0.12300515590473848</v>
          </cell>
          <cell r="O84">
            <v>0.30165054069436548</v>
          </cell>
        </row>
        <row r="85">
          <cell r="B85" t="str">
            <v>Noviembre</v>
          </cell>
          <cell r="C85">
            <v>2262</v>
          </cell>
          <cell r="I85">
            <v>10954</v>
          </cell>
          <cell r="K85">
            <v>2063</v>
          </cell>
          <cell r="M85">
            <v>2770</v>
          </cell>
          <cell r="N85">
            <v>0.34270479883664562</v>
          </cell>
          <cell r="O85">
            <v>0.22458001768346603</v>
          </cell>
        </row>
        <row r="86">
          <cell r="B86" t="str">
            <v>Diciembre</v>
          </cell>
          <cell r="C86">
            <v>2428</v>
          </cell>
          <cell r="I86">
            <v>5365</v>
          </cell>
          <cell r="K86">
            <v>2175</v>
          </cell>
        </row>
        <row r="87">
          <cell r="C87">
            <v>42419</v>
          </cell>
          <cell r="I87">
            <v>75504</v>
          </cell>
          <cell r="K87">
            <v>57419</v>
          </cell>
          <cell r="M87">
            <v>55578</v>
          </cell>
          <cell r="N87">
            <v>6.0459054376946764E-3</v>
          </cell>
          <cell r="O87">
            <v>0.38976269660673646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88739</v>
          </cell>
          <cell r="I97">
            <v>84324</v>
          </cell>
          <cell r="K97">
            <v>85306</v>
          </cell>
          <cell r="M97">
            <v>101589</v>
          </cell>
          <cell r="N97">
            <v>0.19087754671418189</v>
          </cell>
          <cell r="O97">
            <v>0.1448066802645962</v>
          </cell>
        </row>
        <row r="98">
          <cell r="B98" t="str">
            <v>Febrero</v>
          </cell>
          <cell r="C98">
            <v>85300</v>
          </cell>
          <cell r="I98">
            <v>92342</v>
          </cell>
          <cell r="K98">
            <v>97165</v>
          </cell>
          <cell r="M98">
            <v>104182</v>
          </cell>
          <cell r="N98">
            <v>7.2217362218905956E-2</v>
          </cell>
          <cell r="O98">
            <v>0.22135990621336465</v>
          </cell>
        </row>
        <row r="99">
          <cell r="B99" t="str">
            <v>Marzo</v>
          </cell>
          <cell r="C99">
            <v>83948</v>
          </cell>
          <cell r="I99">
            <v>100237</v>
          </cell>
          <cell r="K99">
            <v>93443</v>
          </cell>
          <cell r="M99">
            <v>109207</v>
          </cell>
          <cell r="N99">
            <v>0.16870177541388864</v>
          </cell>
          <cell r="O99">
            <v>0.30088864535188442</v>
          </cell>
        </row>
        <row r="100">
          <cell r="B100" t="str">
            <v>Abril</v>
          </cell>
          <cell r="C100">
            <v>69387</v>
          </cell>
          <cell r="I100">
            <v>98530</v>
          </cell>
          <cell r="K100">
            <v>100611</v>
          </cell>
          <cell r="M100">
            <v>97680</v>
          </cell>
          <cell r="N100">
            <v>-2.9132003458866351E-2</v>
          </cell>
          <cell r="O100">
            <v>0.40775649617363485</v>
          </cell>
        </row>
        <row r="101">
          <cell r="B101" t="str">
            <v>Mayo</v>
          </cell>
          <cell r="C101">
            <v>58565</v>
          </cell>
          <cell r="I101">
            <v>89765</v>
          </cell>
          <cell r="K101">
            <v>97953</v>
          </cell>
          <cell r="M101">
            <v>96985</v>
          </cell>
          <cell r="N101">
            <v>-9.8822904862536642E-3</v>
          </cell>
          <cell r="O101">
            <v>0.65602322206095787</v>
          </cell>
        </row>
        <row r="102">
          <cell r="B102" t="str">
            <v>Junio</v>
          </cell>
          <cell r="C102">
            <v>66697</v>
          </cell>
          <cell r="I102">
            <v>78844</v>
          </cell>
          <cell r="K102">
            <v>109897</v>
          </cell>
          <cell r="M102">
            <v>104917</v>
          </cell>
          <cell r="N102">
            <v>-4.5315158739547057E-2</v>
          </cell>
          <cell r="O102">
            <v>0.57303926713345432</v>
          </cell>
        </row>
        <row r="103">
          <cell r="B103" t="str">
            <v>Julio</v>
          </cell>
          <cell r="C103">
            <v>73223</v>
          </cell>
          <cell r="I103">
            <v>80708</v>
          </cell>
          <cell r="K103">
            <v>98687</v>
          </cell>
          <cell r="M103">
            <v>112867</v>
          </cell>
          <cell r="N103">
            <v>0.14368660512529519</v>
          </cell>
          <cell r="O103">
            <v>0.54141458284965105</v>
          </cell>
        </row>
        <row r="104">
          <cell r="B104" t="str">
            <v>Agosto</v>
          </cell>
          <cell r="C104">
            <v>82668</v>
          </cell>
          <cell r="I104">
            <v>105217</v>
          </cell>
          <cell r="K104">
            <v>108882</v>
          </cell>
          <cell r="M104">
            <v>119672</v>
          </cell>
          <cell r="N104">
            <v>9.9098106206719105E-2</v>
          </cell>
          <cell r="O104">
            <v>0.44762181255141043</v>
          </cell>
        </row>
        <row r="105">
          <cell r="B105" t="str">
            <v>Septiembre</v>
          </cell>
          <cell r="C105">
            <v>70727</v>
          </cell>
          <cell r="I105">
            <v>84515</v>
          </cell>
          <cell r="K105">
            <v>101179</v>
          </cell>
          <cell r="M105">
            <v>102423</v>
          </cell>
          <cell r="N105">
            <v>1.2295041461172662E-2</v>
          </cell>
          <cell r="O105">
            <v>0.44814568693709611</v>
          </cell>
        </row>
        <row r="106">
          <cell r="B106" t="str">
            <v>Octubre</v>
          </cell>
          <cell r="C106">
            <v>69016</v>
          </cell>
          <cell r="I106">
            <v>107867</v>
          </cell>
          <cell r="K106">
            <v>125295</v>
          </cell>
          <cell r="M106">
            <v>111741</v>
          </cell>
          <cell r="N106">
            <v>-0.10817670298096493</v>
          </cell>
          <cell r="O106">
            <v>0.61905934855685629</v>
          </cell>
        </row>
        <row r="107">
          <cell r="B107" t="str">
            <v>Noviembre</v>
          </cell>
          <cell r="C107">
            <v>70708</v>
          </cell>
          <cell r="I107">
            <v>85669</v>
          </cell>
          <cell r="K107">
            <v>105355</v>
          </cell>
          <cell r="M107">
            <v>99856</v>
          </cell>
          <cell r="N107">
            <v>-5.2194959897489457E-2</v>
          </cell>
          <cell r="O107">
            <v>0.41223058211234931</v>
          </cell>
        </row>
        <row r="108">
          <cell r="B108" t="str">
            <v>Diciembre</v>
          </cell>
          <cell r="C108">
            <v>74200</v>
          </cell>
          <cell r="I108">
            <v>87467</v>
          </cell>
          <cell r="K108">
            <v>104299</v>
          </cell>
        </row>
        <row r="109">
          <cell r="C109">
            <v>893178</v>
          </cell>
          <cell r="I109">
            <v>1095485</v>
          </cell>
          <cell r="K109">
            <v>1228072</v>
          </cell>
          <cell r="M109">
            <v>1161119</v>
          </cell>
          <cell r="N109">
            <v>3.3232690231923989E-2</v>
          </cell>
          <cell r="O109">
            <v>0.41776580079074166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42091</v>
          </cell>
          <cell r="I119">
            <v>50977</v>
          </cell>
          <cell r="K119">
            <v>48434</v>
          </cell>
          <cell r="M119">
            <v>58730</v>
          </cell>
          <cell r="N119">
            <v>0.21257794111574513</v>
          </cell>
          <cell r="O119">
            <v>0.39531016131714614</v>
          </cell>
        </row>
        <row r="120">
          <cell r="B120" t="str">
            <v>Febrero</v>
          </cell>
          <cell r="C120">
            <v>44958</v>
          </cell>
          <cell r="I120">
            <v>59365</v>
          </cell>
          <cell r="K120">
            <v>58781</v>
          </cell>
          <cell r="M120">
            <v>57712</v>
          </cell>
          <cell r="N120">
            <v>-1.818614858542722E-2</v>
          </cell>
          <cell r="O120">
            <v>0.28368699675252462</v>
          </cell>
        </row>
        <row r="121">
          <cell r="B121" t="str">
            <v>Marzo</v>
          </cell>
          <cell r="C121">
            <v>40252</v>
          </cell>
          <cell r="I121">
            <v>52398</v>
          </cell>
          <cell r="K121">
            <v>52865</v>
          </cell>
          <cell r="M121">
            <v>58698</v>
          </cell>
          <cell r="N121">
            <v>0.11033765251111327</v>
          </cell>
          <cell r="O121">
            <v>0.45826294345622576</v>
          </cell>
        </row>
        <row r="122">
          <cell r="B122" t="str">
            <v>Abril</v>
          </cell>
          <cell r="C122">
            <v>36924</v>
          </cell>
          <cell r="I122">
            <v>62277</v>
          </cell>
          <cell r="K122">
            <v>61897</v>
          </cell>
          <cell r="M122">
            <v>58370</v>
          </cell>
          <cell r="N122">
            <v>-5.6981760020679562E-2</v>
          </cell>
          <cell r="O122">
            <v>0.58081464630050905</v>
          </cell>
        </row>
        <row r="123">
          <cell r="B123" t="str">
            <v>Mayo</v>
          </cell>
          <cell r="C123">
            <v>32342</v>
          </cell>
          <cell r="I123">
            <v>55252</v>
          </cell>
          <cell r="K123">
            <v>63430</v>
          </cell>
          <cell r="M123">
            <v>57570</v>
          </cell>
          <cell r="N123">
            <v>-9.2385306637237874E-2</v>
          </cell>
          <cell r="O123">
            <v>0.780038340238699</v>
          </cell>
        </row>
        <row r="124">
          <cell r="B124" t="str">
            <v>Junio</v>
          </cell>
          <cell r="C124">
            <v>41125</v>
          </cell>
          <cell r="I124">
            <v>50592</v>
          </cell>
          <cell r="K124">
            <v>70294</v>
          </cell>
          <cell r="M124">
            <v>70684</v>
          </cell>
          <cell r="N124">
            <v>5.5481264403789421E-3</v>
          </cell>
          <cell r="O124">
            <v>0.71875987841945288</v>
          </cell>
        </row>
        <row r="125">
          <cell r="B125" t="str">
            <v>Julio</v>
          </cell>
          <cell r="C125">
            <v>44575</v>
          </cell>
          <cell r="I125">
            <v>46134</v>
          </cell>
          <cell r="K125">
            <v>55757</v>
          </cell>
          <cell r="M125">
            <v>75808</v>
          </cell>
          <cell r="N125">
            <v>0.35961403949279913</v>
          </cell>
          <cell r="O125">
            <v>0.70068424004486829</v>
          </cell>
        </row>
        <row r="126">
          <cell r="B126" t="str">
            <v>Agosto</v>
          </cell>
          <cell r="C126">
            <v>44731</v>
          </cell>
          <cell r="I126">
            <v>65185</v>
          </cell>
          <cell r="K126">
            <v>75839</v>
          </cell>
          <cell r="M126">
            <v>82502</v>
          </cell>
          <cell r="N126">
            <v>8.7857171112488253E-2</v>
          </cell>
          <cell r="O126">
            <v>0.84440321030158061</v>
          </cell>
        </row>
        <row r="127">
          <cell r="B127" t="str">
            <v>Septiembre</v>
          </cell>
          <cell r="C127">
            <v>38111</v>
          </cell>
          <cell r="I127">
            <v>57053</v>
          </cell>
          <cell r="K127">
            <v>72566</v>
          </cell>
          <cell r="M127">
            <v>69731</v>
          </cell>
          <cell r="N127">
            <v>-3.9067883030620365E-2</v>
          </cell>
          <cell r="O127">
            <v>0.82968171918868561</v>
          </cell>
        </row>
        <row r="128">
          <cell r="B128" t="str">
            <v>Octubre</v>
          </cell>
          <cell r="C128">
            <v>37865</v>
          </cell>
          <cell r="I128">
            <v>68927</v>
          </cell>
          <cell r="K128">
            <v>90194</v>
          </cell>
          <cell r="M128">
            <v>68520</v>
          </cell>
          <cell r="N128">
            <v>-0.24030423309754534</v>
          </cell>
          <cell r="O128">
            <v>0.80958668955499813</v>
          </cell>
        </row>
        <row r="129">
          <cell r="B129" t="str">
            <v>Noviembre</v>
          </cell>
          <cell r="C129">
            <v>37032</v>
          </cell>
          <cell r="I129">
            <v>51768</v>
          </cell>
          <cell r="K129">
            <v>62736</v>
          </cell>
          <cell r="M129">
            <v>58789</v>
          </cell>
          <cell r="N129">
            <v>-6.2914435093088472E-2</v>
          </cell>
          <cell r="O129">
            <v>0.58751890257074968</v>
          </cell>
        </row>
        <row r="130">
          <cell r="B130" t="str">
            <v>Diciembre</v>
          </cell>
          <cell r="C130">
            <v>36576</v>
          </cell>
          <cell r="I130">
            <v>53949</v>
          </cell>
          <cell r="K130">
            <v>62797</v>
          </cell>
        </row>
        <row r="131">
          <cell r="C131">
            <v>476582</v>
          </cell>
          <cell r="I131">
            <v>673877</v>
          </cell>
          <cell r="K131">
            <v>775590</v>
          </cell>
          <cell r="M131">
            <v>717114</v>
          </cell>
          <cell r="N131">
            <v>6.0620685107737327E-3</v>
          </cell>
          <cell r="O131">
            <v>0.62978232115016608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11898</v>
          </cell>
          <cell r="I141">
            <v>4976</v>
          </cell>
          <cell r="K141">
            <v>4993</v>
          </cell>
          <cell r="M141">
            <v>5093</v>
          </cell>
          <cell r="N141">
            <v>2.0028039254956997E-2</v>
          </cell>
          <cell r="O141">
            <v>-0.57194486468313999</v>
          </cell>
        </row>
        <row r="142">
          <cell r="B142" t="str">
            <v>Febrero</v>
          </cell>
          <cell r="C142">
            <v>10576</v>
          </cell>
          <cell r="I142">
            <v>3796</v>
          </cell>
          <cell r="K142">
            <v>5377</v>
          </cell>
          <cell r="M142">
            <v>5005</v>
          </cell>
          <cell r="N142">
            <v>-6.9183559605728084E-2</v>
          </cell>
          <cell r="O142">
            <v>-0.52675869894099847</v>
          </cell>
        </row>
        <row r="143">
          <cell r="B143" t="str">
            <v>Marzo</v>
          </cell>
          <cell r="C143">
            <v>12229</v>
          </cell>
          <cell r="I143">
            <v>7067</v>
          </cell>
          <cell r="K143">
            <v>6335</v>
          </cell>
          <cell r="M143">
            <v>7007</v>
          </cell>
          <cell r="N143">
            <v>0.10607734806629843</v>
          </cell>
          <cell r="O143">
            <v>-0.42701774470520892</v>
          </cell>
        </row>
        <row r="144">
          <cell r="B144" t="str">
            <v>Abril</v>
          </cell>
          <cell r="C144">
            <v>7330</v>
          </cell>
          <cell r="I144">
            <v>3719</v>
          </cell>
          <cell r="K144">
            <v>6723</v>
          </cell>
          <cell r="M144">
            <v>4485</v>
          </cell>
          <cell r="N144">
            <v>-0.33288710397144128</v>
          </cell>
          <cell r="O144">
            <v>-0.38813096862210095</v>
          </cell>
        </row>
        <row r="145">
          <cell r="B145" t="str">
            <v>Mayo</v>
          </cell>
          <cell r="C145">
            <v>3605</v>
          </cell>
          <cell r="I145">
            <v>2829</v>
          </cell>
          <cell r="K145">
            <v>6831</v>
          </cell>
          <cell r="M145">
            <v>4423</v>
          </cell>
          <cell r="N145">
            <v>-0.35251061338017864</v>
          </cell>
          <cell r="O145">
            <v>0.22690707350901529</v>
          </cell>
        </row>
        <row r="146">
          <cell r="B146" t="str">
            <v>Junio</v>
          </cell>
          <cell r="C146">
            <v>2475</v>
          </cell>
          <cell r="I146">
            <v>2320</v>
          </cell>
          <cell r="K146">
            <v>4197</v>
          </cell>
          <cell r="M146">
            <v>3422</v>
          </cell>
          <cell r="N146">
            <v>-0.18465570645699314</v>
          </cell>
          <cell r="O146">
            <v>0.38262626262626265</v>
          </cell>
        </row>
        <row r="147">
          <cell r="B147" t="str">
            <v>Julio</v>
          </cell>
          <cell r="C147">
            <v>4531</v>
          </cell>
          <cell r="I147">
            <v>3214</v>
          </cell>
          <cell r="K147">
            <v>2579</v>
          </cell>
          <cell r="M147">
            <v>3664</v>
          </cell>
          <cell r="N147">
            <v>0.42070569988367579</v>
          </cell>
          <cell r="O147">
            <v>-0.19134848819245198</v>
          </cell>
        </row>
        <row r="148">
          <cell r="B148" t="str">
            <v>Agosto</v>
          </cell>
          <cell r="C148">
            <v>3470</v>
          </cell>
          <cell r="I148">
            <v>2991</v>
          </cell>
          <cell r="K148">
            <v>2725</v>
          </cell>
          <cell r="M148">
            <v>4368</v>
          </cell>
          <cell r="N148">
            <v>0.60293577981651381</v>
          </cell>
          <cell r="O148">
            <v>0.25878962536023065</v>
          </cell>
        </row>
        <row r="149">
          <cell r="B149" t="str">
            <v>Septiembre</v>
          </cell>
          <cell r="C149">
            <v>8709</v>
          </cell>
          <cell r="I149">
            <v>1957</v>
          </cell>
          <cell r="K149">
            <v>3736</v>
          </cell>
          <cell r="M149">
            <v>3728</v>
          </cell>
          <cell r="N149">
            <v>-2.1413276231263545E-3</v>
          </cell>
          <cell r="O149">
            <v>-0.57193707658743831</v>
          </cell>
        </row>
        <row r="150">
          <cell r="B150" t="str">
            <v>Octubre</v>
          </cell>
          <cell r="C150">
            <v>5517</v>
          </cell>
          <cell r="I150">
            <v>3075</v>
          </cell>
          <cell r="K150">
            <v>4324</v>
          </cell>
          <cell r="M150">
            <v>5830</v>
          </cell>
          <cell r="N150">
            <v>0.34828862164662344</v>
          </cell>
          <cell r="O150">
            <v>5.6733732100779477E-2</v>
          </cell>
        </row>
        <row r="151">
          <cell r="B151" t="str">
            <v>Noviembre</v>
          </cell>
          <cell r="C151">
            <v>10270</v>
          </cell>
          <cell r="I151">
            <v>5078</v>
          </cell>
          <cell r="K151">
            <v>5984</v>
          </cell>
          <cell r="M151">
            <v>7349</v>
          </cell>
          <cell r="N151">
            <v>0.2281082887700534</v>
          </cell>
          <cell r="O151">
            <v>-0.28442064264849076</v>
          </cell>
        </row>
        <row r="152">
          <cell r="B152" t="str">
            <v>Diciembre</v>
          </cell>
          <cell r="C152">
            <v>11143</v>
          </cell>
          <cell r="I152">
            <v>4905</v>
          </cell>
          <cell r="K152">
            <v>6500</v>
          </cell>
        </row>
        <row r="153">
          <cell r="C153">
            <v>91753</v>
          </cell>
          <cell r="I153">
            <v>45927</v>
          </cell>
          <cell r="K153">
            <v>60304</v>
          </cell>
          <cell r="M153">
            <v>54374</v>
          </cell>
          <cell r="N153">
            <v>1.0594007880454948E-2</v>
          </cell>
          <cell r="O153">
            <v>-0.32546830418062278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9371</v>
          </cell>
          <cell r="I163">
            <v>3457</v>
          </cell>
          <cell r="K163">
            <v>4073</v>
          </cell>
          <cell r="M163">
            <v>4322</v>
          </cell>
          <cell r="N163">
            <v>6.1134299042474805E-2</v>
          </cell>
          <cell r="O163">
            <v>-0.53878988368370506</v>
          </cell>
        </row>
        <row r="164">
          <cell r="B164" t="str">
            <v>Febrero</v>
          </cell>
          <cell r="C164">
            <v>8615</v>
          </cell>
          <cell r="I164">
            <v>5286</v>
          </cell>
          <cell r="K164">
            <v>9048</v>
          </cell>
          <cell r="M164">
            <v>6182</v>
          </cell>
          <cell r="N164">
            <v>-0.31675508399646335</v>
          </cell>
          <cell r="O164">
            <v>-0.28241439349970976</v>
          </cell>
        </row>
        <row r="165">
          <cell r="B165" t="str">
            <v>Marzo</v>
          </cell>
          <cell r="C165">
            <v>8501</v>
          </cell>
          <cell r="I165">
            <v>6981</v>
          </cell>
          <cell r="K165">
            <v>9135</v>
          </cell>
          <cell r="M165">
            <v>4939</v>
          </cell>
          <cell r="N165">
            <v>-0.45933223864258343</v>
          </cell>
          <cell r="O165">
            <v>-0.4190095282907893</v>
          </cell>
        </row>
        <row r="166">
          <cell r="B166" t="str">
            <v>Abril</v>
          </cell>
          <cell r="C166">
            <v>8689</v>
          </cell>
          <cell r="I166">
            <v>7206</v>
          </cell>
          <cell r="K166">
            <v>9264</v>
          </cell>
          <cell r="M166">
            <v>7525</v>
          </cell>
          <cell r="N166">
            <v>-0.18771588946459417</v>
          </cell>
          <cell r="O166">
            <v>-0.1339624812981931</v>
          </cell>
        </row>
        <row r="167">
          <cell r="B167" t="str">
            <v>Mayo</v>
          </cell>
          <cell r="C167">
            <v>8901</v>
          </cell>
          <cell r="I167">
            <v>5583</v>
          </cell>
          <cell r="K167">
            <v>6665</v>
          </cell>
          <cell r="M167">
            <v>6516</v>
          </cell>
          <cell r="N167">
            <v>-2.2355588897224332E-2</v>
          </cell>
          <cell r="O167">
            <v>-0.26794742163801821</v>
          </cell>
        </row>
        <row r="168">
          <cell r="B168" t="str">
            <v>Junio</v>
          </cell>
          <cell r="C168">
            <v>7737</v>
          </cell>
          <cell r="I168">
            <v>3065</v>
          </cell>
          <cell r="K168">
            <v>6352</v>
          </cell>
          <cell r="M168">
            <v>6666</v>
          </cell>
          <cell r="N168">
            <v>4.9433249370277155E-2</v>
          </cell>
          <cell r="O168">
            <v>-0.13842574641333849</v>
          </cell>
        </row>
        <row r="169">
          <cell r="B169" t="str">
            <v>Julio</v>
          </cell>
          <cell r="C169">
            <v>7345</v>
          </cell>
          <cell r="I169">
            <v>3821</v>
          </cell>
          <cell r="K169">
            <v>5284</v>
          </cell>
          <cell r="M169">
            <v>6802</v>
          </cell>
          <cell r="N169">
            <v>0.28728236184708544</v>
          </cell>
          <cell r="O169">
            <v>-7.3927842069435035E-2</v>
          </cell>
        </row>
        <row r="170">
          <cell r="B170" t="str">
            <v>Agosto</v>
          </cell>
          <cell r="C170">
            <v>12103</v>
          </cell>
          <cell r="I170">
            <v>7591</v>
          </cell>
          <cell r="K170">
            <v>8768</v>
          </cell>
          <cell r="M170">
            <v>9306</v>
          </cell>
          <cell r="N170">
            <v>6.1359489051094895E-2</v>
          </cell>
          <cell r="O170">
            <v>-0.2310997273403288</v>
          </cell>
        </row>
        <row r="171">
          <cell r="B171" t="str">
            <v>Septiembre</v>
          </cell>
          <cell r="C171">
            <v>8790</v>
          </cell>
          <cell r="I171">
            <v>6027</v>
          </cell>
          <cell r="K171">
            <v>5100</v>
          </cell>
          <cell r="M171">
            <v>7942</v>
          </cell>
          <cell r="N171">
            <v>0.55725490196078442</v>
          </cell>
          <cell r="O171">
            <v>-9.6473265073947712E-2</v>
          </cell>
        </row>
        <row r="172">
          <cell r="B172" t="str">
            <v>Octubre</v>
          </cell>
          <cell r="C172">
            <v>7592</v>
          </cell>
          <cell r="I172">
            <v>6802</v>
          </cell>
          <cell r="K172">
            <v>4406</v>
          </cell>
          <cell r="M172">
            <v>10904</v>
          </cell>
          <cell r="N172">
            <v>1.4748070812528371</v>
          </cell>
          <cell r="O172">
            <v>0.43624868282402529</v>
          </cell>
        </row>
        <row r="173">
          <cell r="B173" t="str">
            <v>Noviembre</v>
          </cell>
          <cell r="C173">
            <v>2375</v>
          </cell>
          <cell r="I173">
            <v>4995</v>
          </cell>
          <cell r="K173">
            <v>4070</v>
          </cell>
          <cell r="M173">
            <v>7615</v>
          </cell>
          <cell r="N173">
            <v>0.87100737100737091</v>
          </cell>
          <cell r="O173">
            <v>2.2063157894736842</v>
          </cell>
        </row>
        <row r="174">
          <cell r="B174" t="str">
            <v>Diciembre</v>
          </cell>
          <cell r="C174">
            <v>2509</v>
          </cell>
          <cell r="I174">
            <v>4838</v>
          </cell>
          <cell r="K174">
            <v>4128</v>
          </cell>
        </row>
        <row r="175">
          <cell r="C175">
            <v>92528</v>
          </cell>
          <cell r="I175">
            <v>65652</v>
          </cell>
          <cell r="K175">
            <v>76293</v>
          </cell>
          <cell r="M175">
            <v>78719</v>
          </cell>
          <cell r="N175">
            <v>9.081964941453613E-2</v>
          </cell>
          <cell r="O175">
            <v>-0.12552905497728262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3266</v>
          </cell>
          <cell r="I185">
            <v>3777</v>
          </cell>
          <cell r="K185">
            <v>3304</v>
          </cell>
          <cell r="M185">
            <v>3117</v>
          </cell>
          <cell r="N185">
            <v>-5.6598062953995165E-2</v>
          </cell>
          <cell r="O185">
            <v>-4.5621555419473325E-2</v>
          </cell>
        </row>
        <row r="186">
          <cell r="B186" t="str">
            <v>Febrero</v>
          </cell>
          <cell r="C186">
            <v>1809</v>
          </cell>
          <cell r="I186">
            <v>2670</v>
          </cell>
          <cell r="K186">
            <v>4270</v>
          </cell>
          <cell r="M186">
            <v>3826</v>
          </cell>
          <cell r="N186">
            <v>-0.1039812646370023</v>
          </cell>
          <cell r="O186">
            <v>1.1149806522940851</v>
          </cell>
        </row>
        <row r="187">
          <cell r="B187" t="str">
            <v>Marzo</v>
          </cell>
          <cell r="C187">
            <v>2796</v>
          </cell>
          <cell r="I187">
            <v>4541</v>
          </cell>
          <cell r="K187">
            <v>3083</v>
          </cell>
          <cell r="M187">
            <v>2968</v>
          </cell>
          <cell r="N187">
            <v>-3.7301329873499878E-2</v>
          </cell>
          <cell r="O187">
            <v>6.1516452074392047E-2</v>
          </cell>
        </row>
        <row r="188">
          <cell r="B188" t="str">
            <v>Abril</v>
          </cell>
          <cell r="C188">
            <v>3453</v>
          </cell>
          <cell r="I188">
            <v>5354</v>
          </cell>
          <cell r="K188">
            <v>2209</v>
          </cell>
          <cell r="M188">
            <v>2779</v>
          </cell>
          <cell r="N188">
            <v>0.25803531009506564</v>
          </cell>
          <cell r="O188">
            <v>-0.195192586156965</v>
          </cell>
        </row>
        <row r="189">
          <cell r="B189" t="str">
            <v>Mayo</v>
          </cell>
          <cell r="C189">
            <v>1676</v>
          </cell>
          <cell r="I189">
            <v>3171</v>
          </cell>
          <cell r="K189">
            <v>2062</v>
          </cell>
          <cell r="M189">
            <v>1796</v>
          </cell>
          <cell r="N189">
            <v>-0.12900096993210475</v>
          </cell>
          <cell r="O189">
            <v>7.1599045346061985E-2</v>
          </cell>
        </row>
        <row r="190">
          <cell r="B190" t="str">
            <v>junio</v>
          </cell>
          <cell r="C190">
            <v>2405</v>
          </cell>
          <cell r="I190">
            <v>2792</v>
          </cell>
          <cell r="K190">
            <v>1595</v>
          </cell>
          <cell r="M190">
            <v>1704</v>
          </cell>
          <cell r="N190">
            <v>6.8338557993730342E-2</v>
          </cell>
          <cell r="O190">
            <v>-0.29147609147609144</v>
          </cell>
        </row>
        <row r="191">
          <cell r="B191" t="str">
            <v>Julio</v>
          </cell>
          <cell r="C191">
            <v>3864</v>
          </cell>
          <cell r="I191">
            <v>5024</v>
          </cell>
          <cell r="K191">
            <v>11773</v>
          </cell>
          <cell r="M191">
            <v>2649</v>
          </cell>
          <cell r="N191">
            <v>-0.77499362949120876</v>
          </cell>
          <cell r="O191">
            <v>-0.31444099378881984</v>
          </cell>
        </row>
        <row r="192">
          <cell r="B192" t="str">
            <v>Agosto</v>
          </cell>
          <cell r="C192">
            <v>2767</v>
          </cell>
          <cell r="I192">
            <v>3955</v>
          </cell>
          <cell r="K192">
            <v>1969</v>
          </cell>
          <cell r="M192">
            <v>2079</v>
          </cell>
          <cell r="N192">
            <v>5.5865921787709549E-2</v>
          </cell>
          <cell r="O192">
            <v>-0.24864474159739791</v>
          </cell>
        </row>
        <row r="193">
          <cell r="B193" t="str">
            <v>Septiembre</v>
          </cell>
          <cell r="C193">
            <v>2126</v>
          </cell>
          <cell r="I193">
            <v>2964</v>
          </cell>
          <cell r="K193">
            <v>2896</v>
          </cell>
          <cell r="M193">
            <v>2306</v>
          </cell>
          <cell r="N193">
            <v>-0.20372928176795579</v>
          </cell>
          <cell r="O193">
            <v>8.4666039510818525E-2</v>
          </cell>
        </row>
        <row r="194">
          <cell r="B194" t="str">
            <v>Octubre</v>
          </cell>
          <cell r="C194">
            <v>1511</v>
          </cell>
          <cell r="I194">
            <v>2701</v>
          </cell>
          <cell r="K194">
            <v>2228</v>
          </cell>
          <cell r="M194">
            <v>3906</v>
          </cell>
          <cell r="N194">
            <v>0.7531418312387792</v>
          </cell>
          <cell r="O194">
            <v>1.5850430178689607</v>
          </cell>
        </row>
        <row r="195">
          <cell r="B195" t="str">
            <v>Noviembre</v>
          </cell>
          <cell r="C195">
            <v>2532</v>
          </cell>
          <cell r="I195">
            <v>2267</v>
          </cell>
          <cell r="K195">
            <v>3491</v>
          </cell>
          <cell r="M195">
            <v>3622</v>
          </cell>
          <cell r="N195">
            <v>3.7525064451446655E-2</v>
          </cell>
          <cell r="O195">
            <v>0.43048973143759883</v>
          </cell>
        </row>
        <row r="196">
          <cell r="B196" t="str">
            <v>Diciembre</v>
          </cell>
          <cell r="C196">
            <v>1760</v>
          </cell>
          <cell r="I196">
            <v>2033</v>
          </cell>
          <cell r="K196">
            <v>3386</v>
          </cell>
        </row>
        <row r="197">
          <cell r="C197">
            <v>29965</v>
          </cell>
          <cell r="I197">
            <v>41249</v>
          </cell>
          <cell r="K197">
            <v>42266</v>
          </cell>
          <cell r="M197">
            <v>30752</v>
          </cell>
          <cell r="N197">
            <v>-0.20905349794238681</v>
          </cell>
          <cell r="O197">
            <v>9.0303137741535089E-2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1323</v>
          </cell>
          <cell r="I207">
            <v>4353</v>
          </cell>
          <cell r="K207">
            <v>2835</v>
          </cell>
          <cell r="M207">
            <v>3216</v>
          </cell>
          <cell r="N207">
            <v>0.13439153439153428</v>
          </cell>
          <cell r="O207">
            <v>1.4308390022675739</v>
          </cell>
        </row>
        <row r="208">
          <cell r="B208" t="str">
            <v>Febrero</v>
          </cell>
          <cell r="C208">
            <v>2421</v>
          </cell>
          <cell r="I208">
            <v>3212</v>
          </cell>
          <cell r="K208">
            <v>2109</v>
          </cell>
          <cell r="M208">
            <v>4610</v>
          </cell>
          <cell r="N208">
            <v>1.1858700806069229</v>
          </cell>
          <cell r="O208">
            <v>0.90417182982238753</v>
          </cell>
        </row>
        <row r="209">
          <cell r="B209" t="str">
            <v>Marzo</v>
          </cell>
          <cell r="C209">
            <v>2220</v>
          </cell>
          <cell r="I209">
            <v>5444</v>
          </cell>
          <cell r="K209">
            <v>4068</v>
          </cell>
          <cell r="M209">
            <v>2983</v>
          </cell>
          <cell r="N209">
            <v>-0.26671583087512296</v>
          </cell>
          <cell r="O209">
            <v>0.34369369369369362</v>
          </cell>
        </row>
        <row r="210">
          <cell r="B210" t="str">
            <v>Abril</v>
          </cell>
          <cell r="C210">
            <v>2043</v>
          </cell>
          <cell r="I210">
            <v>3263</v>
          </cell>
          <cell r="K210">
            <v>4140</v>
          </cell>
          <cell r="M210">
            <v>4037</v>
          </cell>
          <cell r="N210">
            <v>-2.4879227053140052E-2</v>
          </cell>
          <cell r="O210">
            <v>0.97601566324033295</v>
          </cell>
        </row>
        <row r="211">
          <cell r="B211" t="str">
            <v>Mayo</v>
          </cell>
          <cell r="C211">
            <v>1234</v>
          </cell>
          <cell r="I211">
            <v>6241</v>
          </cell>
          <cell r="K211">
            <v>3512</v>
          </cell>
          <cell r="M211">
            <v>5058</v>
          </cell>
          <cell r="N211">
            <v>0.44020501138952173</v>
          </cell>
          <cell r="O211">
            <v>3.0988654781199347</v>
          </cell>
        </row>
        <row r="212">
          <cell r="B212" t="str">
            <v>Junio</v>
          </cell>
          <cell r="C212">
            <v>1147</v>
          </cell>
          <cell r="I212">
            <v>2005</v>
          </cell>
          <cell r="K212">
            <v>2054</v>
          </cell>
          <cell r="M212">
            <v>2200</v>
          </cell>
          <cell r="N212">
            <v>7.1080817916260974E-2</v>
          </cell>
          <cell r="O212">
            <v>0.91804707933740182</v>
          </cell>
        </row>
        <row r="213">
          <cell r="B213" t="str">
            <v>Julio</v>
          </cell>
          <cell r="C213">
            <v>1049</v>
          </cell>
          <cell r="I213">
            <v>2052</v>
          </cell>
          <cell r="K213">
            <v>3330</v>
          </cell>
          <cell r="M213">
            <v>2447</v>
          </cell>
          <cell r="N213">
            <v>-0.2651651651651652</v>
          </cell>
          <cell r="O213">
            <v>1.332697807435653</v>
          </cell>
        </row>
        <row r="214">
          <cell r="B214" t="str">
            <v>Agosto</v>
          </cell>
          <cell r="C214">
            <v>1554</v>
          </cell>
          <cell r="I214">
            <v>1997</v>
          </cell>
          <cell r="K214">
            <v>3575</v>
          </cell>
          <cell r="M214">
            <v>2598</v>
          </cell>
          <cell r="N214">
            <v>-0.27328671328671328</v>
          </cell>
          <cell r="O214">
            <v>0.6718146718146718</v>
          </cell>
        </row>
        <row r="215">
          <cell r="B215" t="str">
            <v>Septiembre</v>
          </cell>
          <cell r="C215">
            <v>807</v>
          </cell>
          <cell r="I215">
            <v>3035</v>
          </cell>
          <cell r="K215">
            <v>3026</v>
          </cell>
          <cell r="M215">
            <v>2654</v>
          </cell>
          <cell r="N215">
            <v>-0.12293456708526107</v>
          </cell>
          <cell r="O215">
            <v>2.288723667905824</v>
          </cell>
        </row>
        <row r="216">
          <cell r="B216" t="str">
            <v>Octubre</v>
          </cell>
          <cell r="C216">
            <v>1718</v>
          </cell>
          <cell r="I216">
            <v>3070</v>
          </cell>
          <cell r="K216">
            <v>6655</v>
          </cell>
          <cell r="M216">
            <v>4208</v>
          </cell>
          <cell r="N216">
            <v>-0.36769346356123211</v>
          </cell>
          <cell r="O216">
            <v>1.4493597206053552</v>
          </cell>
        </row>
        <row r="217">
          <cell r="B217" t="str">
            <v>Noviembre</v>
          </cell>
          <cell r="C217">
            <v>1551</v>
          </cell>
          <cell r="I217">
            <v>3898</v>
          </cell>
          <cell r="K217">
            <v>3172</v>
          </cell>
          <cell r="M217">
            <v>4236</v>
          </cell>
          <cell r="N217">
            <v>0.33543505674653207</v>
          </cell>
          <cell r="O217">
            <v>1.7311411992263057</v>
          </cell>
        </row>
        <row r="218">
          <cell r="B218" t="str">
            <v>Diciembre</v>
          </cell>
          <cell r="C218">
            <v>1577</v>
          </cell>
          <cell r="I218">
            <v>2693</v>
          </cell>
          <cell r="K218">
            <v>3659</v>
          </cell>
        </row>
        <row r="219">
          <cell r="C219">
            <v>18644</v>
          </cell>
          <cell r="I219">
            <v>41263</v>
          </cell>
          <cell r="K219">
            <v>42135</v>
          </cell>
          <cell r="M219">
            <v>38247</v>
          </cell>
          <cell r="N219">
            <v>-5.9517621374363117E-3</v>
          </cell>
          <cell r="O219">
            <v>1.2409913868869751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533</v>
          </cell>
          <cell r="I229">
            <v>804</v>
          </cell>
          <cell r="K229">
            <v>1171</v>
          </cell>
          <cell r="M229">
            <v>2119</v>
          </cell>
          <cell r="N229">
            <v>0.80956447480785654</v>
          </cell>
          <cell r="O229">
            <v>2.975609756097561</v>
          </cell>
        </row>
        <row r="230">
          <cell r="B230" t="str">
            <v>Febrero</v>
          </cell>
          <cell r="C230">
            <v>1049</v>
          </cell>
          <cell r="I230">
            <v>960</v>
          </cell>
          <cell r="K230">
            <v>1915</v>
          </cell>
          <cell r="M230">
            <v>3693</v>
          </cell>
          <cell r="N230">
            <v>0.92845953002610959</v>
          </cell>
          <cell r="O230">
            <v>2.5204957102001906</v>
          </cell>
        </row>
        <row r="231">
          <cell r="B231" t="str">
            <v>Marzo</v>
          </cell>
          <cell r="C231">
            <v>1053</v>
          </cell>
          <cell r="I231">
            <v>982</v>
          </cell>
          <cell r="K231">
            <v>1528</v>
          </cell>
          <cell r="M231">
            <v>2780</v>
          </cell>
          <cell r="N231">
            <v>0.81937172774869116</v>
          </cell>
          <cell r="O231">
            <v>1.6400759734093069</v>
          </cell>
        </row>
        <row r="232">
          <cell r="B232" t="str">
            <v>Abril</v>
          </cell>
          <cell r="C232">
            <v>587</v>
          </cell>
          <cell r="I232">
            <v>510</v>
          </cell>
          <cell r="K232">
            <v>404</v>
          </cell>
          <cell r="M232">
            <v>629</v>
          </cell>
          <cell r="N232">
            <v>0.55693069306930698</v>
          </cell>
          <cell r="O232">
            <v>7.1550255536626972E-2</v>
          </cell>
        </row>
        <row r="233">
          <cell r="B233" t="str">
            <v>Mayo</v>
          </cell>
          <cell r="C233">
            <v>177</v>
          </cell>
          <cell r="I233">
            <v>64</v>
          </cell>
          <cell r="K233">
            <v>112</v>
          </cell>
          <cell r="M233">
            <v>309</v>
          </cell>
          <cell r="N233">
            <v>1.7589285714285716</v>
          </cell>
          <cell r="O233">
            <v>0.74576271186440679</v>
          </cell>
        </row>
        <row r="234">
          <cell r="B234" t="str">
            <v>Junio</v>
          </cell>
          <cell r="C234">
            <v>116</v>
          </cell>
          <cell r="I234">
            <v>162</v>
          </cell>
          <cell r="K234">
            <v>63</v>
          </cell>
          <cell r="M234">
            <v>224</v>
          </cell>
          <cell r="N234">
            <v>2.5555555555555554</v>
          </cell>
          <cell r="O234">
            <v>0.93103448275862077</v>
          </cell>
        </row>
        <row r="235">
          <cell r="B235" t="str">
            <v>Julio</v>
          </cell>
          <cell r="C235">
            <v>180</v>
          </cell>
          <cell r="I235">
            <v>183</v>
          </cell>
          <cell r="K235">
            <v>1581</v>
          </cell>
          <cell r="M235">
            <v>207</v>
          </cell>
          <cell r="N235">
            <v>-0.86907020872865282</v>
          </cell>
          <cell r="O235">
            <v>0.14999999999999991</v>
          </cell>
        </row>
        <row r="236">
          <cell r="B236" t="str">
            <v>Agosto</v>
          </cell>
          <cell r="C236">
            <v>54</v>
          </cell>
          <cell r="I236">
            <v>633</v>
          </cell>
          <cell r="K236">
            <v>124</v>
          </cell>
          <cell r="M236">
            <v>7</v>
          </cell>
          <cell r="N236">
            <v>-0.94354838709677424</v>
          </cell>
          <cell r="O236">
            <v>-0.87037037037037035</v>
          </cell>
        </row>
        <row r="237">
          <cell r="B237" t="str">
            <v>Septiembre</v>
          </cell>
          <cell r="C237">
            <v>108</v>
          </cell>
          <cell r="I237">
            <v>93</v>
          </cell>
          <cell r="K237">
            <v>219</v>
          </cell>
          <cell r="M237">
            <v>25</v>
          </cell>
          <cell r="N237">
            <v>-0.88584474885844755</v>
          </cell>
          <cell r="O237">
            <v>-0.76851851851851849</v>
          </cell>
        </row>
        <row r="238">
          <cell r="B238" t="str">
            <v>Octubre</v>
          </cell>
          <cell r="C238">
            <v>365</v>
          </cell>
          <cell r="I238">
            <v>5288</v>
          </cell>
          <cell r="K238">
            <v>682</v>
          </cell>
          <cell r="M238">
            <v>352</v>
          </cell>
          <cell r="N238">
            <v>-0.4838709677419355</v>
          </cell>
          <cell r="O238">
            <v>-3.5616438356164348E-2</v>
          </cell>
        </row>
        <row r="239">
          <cell r="B239" t="str">
            <v>Noviembre</v>
          </cell>
          <cell r="C239">
            <v>940</v>
          </cell>
          <cell r="I239">
            <v>1469</v>
          </cell>
          <cell r="K239">
            <v>1847</v>
          </cell>
          <cell r="M239">
            <v>405</v>
          </cell>
          <cell r="N239">
            <v>-0.78072550081212777</v>
          </cell>
          <cell r="O239">
            <v>-0.56914893617021278</v>
          </cell>
        </row>
        <row r="240">
          <cell r="B240" t="str">
            <v>Diciembre</v>
          </cell>
          <cell r="C240">
            <v>728</v>
          </cell>
          <cell r="I240">
            <v>835</v>
          </cell>
          <cell r="K240">
            <v>2134</v>
          </cell>
        </row>
        <row r="241">
          <cell r="C241">
            <v>5890</v>
          </cell>
          <cell r="I241">
            <v>11983</v>
          </cell>
          <cell r="K241">
            <v>11780</v>
          </cell>
          <cell r="M241">
            <v>10750</v>
          </cell>
          <cell r="N241">
            <v>0.1144515861496993</v>
          </cell>
          <cell r="O241">
            <v>1.08252615265401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2958</v>
          </cell>
          <cell r="I255">
            <v>1330</v>
          </cell>
          <cell r="K255">
            <v>1883</v>
          </cell>
          <cell r="M255">
            <v>1931</v>
          </cell>
          <cell r="N255">
            <v>2.5491237387148091E-2</v>
          </cell>
          <cell r="O255">
            <v>-0.34719405003380666</v>
          </cell>
        </row>
        <row r="256">
          <cell r="B256" t="str">
            <v>Febrero</v>
          </cell>
          <cell r="C256">
            <v>1766</v>
          </cell>
          <cell r="I256">
            <v>922</v>
          </cell>
          <cell r="K256">
            <v>1218</v>
          </cell>
          <cell r="M256">
            <v>2980</v>
          </cell>
          <cell r="N256">
            <v>1.4466338259441707</v>
          </cell>
          <cell r="O256">
            <v>0.6874292185730464</v>
          </cell>
        </row>
        <row r="257">
          <cell r="B257" t="str">
            <v>Marzo</v>
          </cell>
          <cell r="C257">
            <v>1789</v>
          </cell>
          <cell r="I257">
            <v>1729</v>
          </cell>
          <cell r="K257">
            <v>882</v>
          </cell>
          <cell r="M257">
            <v>2778</v>
          </cell>
          <cell r="N257">
            <v>2.1496598639455784</v>
          </cell>
          <cell r="O257">
            <v>0.55282280603689204</v>
          </cell>
        </row>
        <row r="258">
          <cell r="B258" t="str">
            <v>Abril</v>
          </cell>
          <cell r="C258">
            <v>456</v>
          </cell>
          <cell r="I258">
            <v>782</v>
          </cell>
          <cell r="K258">
            <v>140</v>
          </cell>
          <cell r="M258">
            <v>613</v>
          </cell>
          <cell r="N258">
            <v>3.378571428571429</v>
          </cell>
          <cell r="O258">
            <v>0.3442982456140351</v>
          </cell>
        </row>
        <row r="259">
          <cell r="B259" t="str">
            <v>Mayo</v>
          </cell>
          <cell r="C259">
            <v>183</v>
          </cell>
          <cell r="I259">
            <v>175</v>
          </cell>
          <cell r="K259">
            <v>5</v>
          </cell>
          <cell r="M259">
            <v>117</v>
          </cell>
          <cell r="N259">
            <v>22.4</v>
          </cell>
          <cell r="O259">
            <v>-0.36065573770491799</v>
          </cell>
        </row>
        <row r="260">
          <cell r="B260" t="str">
            <v>Junio</v>
          </cell>
          <cell r="C260">
            <v>399</v>
          </cell>
          <cell r="I260">
            <v>278</v>
          </cell>
          <cell r="K260">
            <v>45</v>
          </cell>
          <cell r="M260">
            <v>67</v>
          </cell>
          <cell r="N260">
            <v>0.48888888888888893</v>
          </cell>
          <cell r="O260">
            <v>-0.83208020050125309</v>
          </cell>
        </row>
        <row r="261">
          <cell r="B261" t="str">
            <v>Julio</v>
          </cell>
          <cell r="C261">
            <v>370</v>
          </cell>
          <cell r="I261">
            <v>26</v>
          </cell>
          <cell r="K261">
            <v>81</v>
          </cell>
          <cell r="M261">
            <v>384</v>
          </cell>
          <cell r="N261">
            <v>3.7407407407407405</v>
          </cell>
          <cell r="O261">
            <v>3.7837837837837895E-2</v>
          </cell>
        </row>
        <row r="262">
          <cell r="B262" t="str">
            <v>Agosto</v>
          </cell>
          <cell r="C262">
            <v>97</v>
          </cell>
          <cell r="I262">
            <v>38</v>
          </cell>
          <cell r="K262">
            <v>106</v>
          </cell>
          <cell r="M262">
            <v>22</v>
          </cell>
          <cell r="N262">
            <v>-0.79245283018867929</v>
          </cell>
          <cell r="O262">
            <v>-0.77319587628865982</v>
          </cell>
        </row>
        <row r="263">
          <cell r="B263" t="str">
            <v>Septiembre</v>
          </cell>
          <cell r="C263">
            <v>146</v>
          </cell>
          <cell r="I263">
            <v>81</v>
          </cell>
          <cell r="K263">
            <v>111</v>
          </cell>
          <cell r="M263">
            <v>22</v>
          </cell>
          <cell r="N263">
            <v>-0.80180180180180183</v>
          </cell>
          <cell r="O263">
            <v>-0.84931506849315075</v>
          </cell>
        </row>
        <row r="264">
          <cell r="B264" t="str">
            <v>Octubre</v>
          </cell>
          <cell r="C264">
            <v>433</v>
          </cell>
          <cell r="I264">
            <v>258</v>
          </cell>
          <cell r="K264">
            <v>251</v>
          </cell>
          <cell r="M264">
            <v>185</v>
          </cell>
          <cell r="N264">
            <v>-0.26294820717131473</v>
          </cell>
          <cell r="O264">
            <v>-0.57274826789838329</v>
          </cell>
        </row>
        <row r="265">
          <cell r="B265" t="str">
            <v>Noviembre</v>
          </cell>
          <cell r="C265">
            <v>2170</v>
          </cell>
          <cell r="I265">
            <v>980</v>
          </cell>
          <cell r="K265">
            <v>1434</v>
          </cell>
          <cell r="M265">
            <v>662</v>
          </cell>
          <cell r="N265">
            <v>-0.53835425383542534</v>
          </cell>
          <cell r="O265">
            <v>-0.69493087557603683</v>
          </cell>
        </row>
        <row r="266">
          <cell r="B266" t="str">
            <v>Diciembre</v>
          </cell>
          <cell r="C266">
            <v>2713</v>
          </cell>
          <cell r="I266">
            <v>908</v>
          </cell>
          <cell r="K266">
            <v>1500</v>
          </cell>
        </row>
        <row r="267">
          <cell r="C267">
            <v>13480</v>
          </cell>
          <cell r="I267">
            <v>7507</v>
          </cell>
          <cell r="K267">
            <v>7656</v>
          </cell>
          <cell r="M267">
            <v>9761</v>
          </cell>
          <cell r="N267">
            <v>0.58560753736192339</v>
          </cell>
          <cell r="O267">
            <v>-9.3433639825392434E-2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96827</v>
          </cell>
          <cell r="I9">
            <v>95884</v>
          </cell>
          <cell r="K9">
            <v>98876</v>
          </cell>
          <cell r="M9">
            <v>114993</v>
          </cell>
          <cell r="N9">
            <v>0.1630021440996805</v>
          </cell>
          <cell r="O9">
            <v>0.18761295919526577</v>
          </cell>
        </row>
        <row r="10">
          <cell r="A10" t="str">
            <v>feb</v>
          </cell>
          <cell r="B10" t="str">
            <v>Febrero</v>
          </cell>
          <cell r="C10">
            <v>90570</v>
          </cell>
          <cell r="I10">
            <v>101150</v>
          </cell>
          <cell r="K10">
            <v>108040</v>
          </cell>
          <cell r="M10">
            <v>113195</v>
          </cell>
          <cell r="N10">
            <v>4.7713809700111076E-2</v>
          </cell>
          <cell r="O10">
            <v>0.24980677928673956</v>
          </cell>
        </row>
        <row r="11">
          <cell r="A11" t="str">
            <v>mar</v>
          </cell>
          <cell r="B11" t="str">
            <v>Marzo</v>
          </cell>
          <cell r="C11">
            <v>94375</v>
          </cell>
          <cell r="I11">
            <v>109311</v>
          </cell>
          <cell r="K11">
            <v>108534</v>
          </cell>
          <cell r="M11">
            <v>122553</v>
          </cell>
          <cell r="N11">
            <v>0.12916689700923212</v>
          </cell>
          <cell r="O11">
            <v>0.29857483443708599</v>
          </cell>
        </row>
        <row r="12">
          <cell r="A12" t="str">
            <v>abr</v>
          </cell>
          <cell r="B12" t="str">
            <v>Abril</v>
          </cell>
          <cell r="C12">
            <v>77887</v>
          </cell>
          <cell r="I12">
            <v>113016</v>
          </cell>
          <cell r="K12">
            <v>122279</v>
          </cell>
          <cell r="M12">
            <v>113033</v>
          </cell>
          <cell r="N12">
            <v>-7.5613964785449683E-2</v>
          </cell>
          <cell r="O12">
            <v>0.45124346810122362</v>
          </cell>
        </row>
        <row r="13">
          <cell r="A13" t="str">
            <v>may</v>
          </cell>
          <cell r="B13" t="str">
            <v>Mayo</v>
          </cell>
          <cell r="C13">
            <v>67335</v>
          </cell>
          <cell r="I13">
            <v>104052</v>
          </cell>
          <cell r="K13">
            <v>111302</v>
          </cell>
          <cell r="M13">
            <v>117998</v>
          </cell>
          <cell r="N13">
            <v>6.0160644013584674E-2</v>
          </cell>
          <cell r="O13">
            <v>0.75240216826316186</v>
          </cell>
        </row>
        <row r="14">
          <cell r="A14" t="str">
            <v>jun</v>
          </cell>
          <cell r="B14" t="str">
            <v>Junio</v>
          </cell>
          <cell r="C14">
            <v>80250</v>
          </cell>
          <cell r="I14">
            <v>93083</v>
          </cell>
          <cell r="K14">
            <v>128219</v>
          </cell>
          <cell r="M14">
            <v>124929</v>
          </cell>
          <cell r="N14">
            <v>-2.5659223671998688E-2</v>
          </cell>
          <cell r="O14">
            <v>0.55674766355140193</v>
          </cell>
        </row>
        <row r="15">
          <cell r="A15" t="str">
            <v>jul</v>
          </cell>
          <cell r="B15" t="str">
            <v>Julio</v>
          </cell>
          <cell r="C15">
            <v>93169</v>
          </cell>
          <cell r="I15">
            <v>99960</v>
          </cell>
          <cell r="K15">
            <v>125973</v>
          </cell>
          <cell r="M15">
            <v>138511</v>
          </cell>
          <cell r="N15">
            <v>9.9529264207409485E-2</v>
          </cell>
          <cell r="O15">
            <v>0.48666401914799984</v>
          </cell>
        </row>
        <row r="16">
          <cell r="A16" t="str">
            <v>ago</v>
          </cell>
          <cell r="B16" t="str">
            <v>Agosto</v>
          </cell>
          <cell r="C16">
            <v>106171</v>
          </cell>
          <cell r="I16">
            <v>136811</v>
          </cell>
          <cell r="K16">
            <v>135765</v>
          </cell>
          <cell r="M16">
            <v>150260</v>
          </cell>
          <cell r="N16">
            <v>0.10676536662615543</v>
          </cell>
          <cell r="O16">
            <v>0.41526405515630449</v>
          </cell>
        </row>
        <row r="17">
          <cell r="A17" t="str">
            <v>sep</v>
          </cell>
          <cell r="B17" t="str">
            <v>Septiembre</v>
          </cell>
          <cell r="C17">
            <v>88940</v>
          </cell>
          <cell r="I17">
            <v>107425</v>
          </cell>
          <cell r="K17">
            <v>125237</v>
          </cell>
          <cell r="M17">
            <v>124231</v>
          </cell>
          <cell r="N17">
            <v>-8.0327698683296811E-3</v>
          </cell>
          <cell r="O17">
            <v>0.39679559253429275</v>
          </cell>
        </row>
        <row r="18">
          <cell r="A18" t="str">
            <v>oct</v>
          </cell>
          <cell r="B18" t="str">
            <v>Octubre</v>
          </cell>
          <cell r="C18">
            <v>84734</v>
          </cell>
          <cell r="I18">
            <v>132612</v>
          </cell>
          <cell r="K18">
            <v>146405</v>
          </cell>
          <cell r="M18">
            <v>126079</v>
          </cell>
          <cell r="N18">
            <v>-0.13883405621392708</v>
          </cell>
          <cell r="O18">
            <v>0.48793872589515419</v>
          </cell>
        </row>
        <row r="19">
          <cell r="A19" t="str">
            <v>nov</v>
          </cell>
          <cell r="B19" t="str">
            <v>Noviembre</v>
          </cell>
          <cell r="C19">
            <v>86307</v>
          </cell>
          <cell r="I19">
            <v>113773</v>
          </cell>
          <cell r="K19">
            <v>116842</v>
          </cell>
          <cell r="M19">
            <v>109675</v>
          </cell>
          <cell r="N19">
            <v>-6.1339244449769792E-2</v>
          </cell>
          <cell r="O19">
            <v>0.2707543999907307</v>
          </cell>
        </row>
        <row r="20">
          <cell r="A20" t="str">
            <v>dic</v>
          </cell>
          <cell r="B20" t="str">
            <v>Diciembre</v>
          </cell>
          <cell r="C20">
            <v>89250</v>
          </cell>
          <cell r="I20">
            <v>108987</v>
          </cell>
          <cell r="K20">
            <v>119696</v>
          </cell>
        </row>
        <row r="21">
          <cell r="C21">
            <v>1055815</v>
          </cell>
          <cell r="I21">
            <v>1316064</v>
          </cell>
          <cell r="K21">
            <v>1447168</v>
          </cell>
          <cell r="M21">
            <v>1355457</v>
          </cell>
          <cell r="N21">
            <v>2.1081423939638633E-2</v>
          </cell>
          <cell r="O21">
            <v>0.40234438449561072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48362</v>
          </cell>
          <cell r="I31">
            <v>82498</v>
          </cell>
          <cell r="K31">
            <v>81033</v>
          </cell>
          <cell r="M31">
            <v>94186</v>
          </cell>
          <cell r="N31">
            <v>0.16231658706946561</v>
          </cell>
          <cell r="O31">
            <v>0.94752078077829704</v>
          </cell>
        </row>
        <row r="32">
          <cell r="B32" t="str">
            <v>Febrero</v>
          </cell>
          <cell r="C32">
            <v>45160</v>
          </cell>
          <cell r="I32">
            <v>87548</v>
          </cell>
          <cell r="K32">
            <v>91933</v>
          </cell>
          <cell r="M32">
            <v>93044</v>
          </cell>
          <cell r="N32">
            <v>1.2084887907497954E-2</v>
          </cell>
          <cell r="O32">
            <v>1.0603188662533216</v>
          </cell>
        </row>
        <row r="33">
          <cell r="B33" t="str">
            <v>Marzo</v>
          </cell>
          <cell r="C33">
            <v>54071</v>
          </cell>
          <cell r="I33">
            <v>95606</v>
          </cell>
          <cell r="K33">
            <v>91721</v>
          </cell>
          <cell r="M33">
            <v>101928</v>
          </cell>
          <cell r="N33">
            <v>0.11128313036273041</v>
          </cell>
          <cell r="O33">
            <v>0.88507702835161184</v>
          </cell>
        </row>
        <row r="34">
          <cell r="B34" t="str">
            <v>Abril</v>
          </cell>
          <cell r="C34">
            <v>45312</v>
          </cell>
          <cell r="I34">
            <v>99428</v>
          </cell>
          <cell r="K34">
            <v>105403</v>
          </cell>
          <cell r="M34">
            <v>90674</v>
          </cell>
          <cell r="N34">
            <v>-0.139739855601833</v>
          </cell>
          <cell r="O34">
            <v>1.0011034604519775</v>
          </cell>
        </row>
        <row r="35">
          <cell r="B35" t="str">
            <v>Mayo</v>
          </cell>
          <cell r="C35">
            <v>36253</v>
          </cell>
          <cell r="I35">
            <v>91838</v>
          </cell>
          <cell r="K35">
            <v>95608</v>
          </cell>
          <cell r="M35">
            <v>97635</v>
          </cell>
          <cell r="N35">
            <v>2.1201154715086545E-2</v>
          </cell>
          <cell r="O35">
            <v>1.6931564284335088</v>
          </cell>
        </row>
        <row r="36">
          <cell r="B36" t="str">
            <v>Junio</v>
          </cell>
          <cell r="C36">
            <v>45594</v>
          </cell>
          <cell r="I36">
            <v>81401</v>
          </cell>
          <cell r="K36">
            <v>111389</v>
          </cell>
          <cell r="M36">
            <v>106420</v>
          </cell>
          <cell r="N36">
            <v>-4.4609431811040601E-2</v>
          </cell>
          <cell r="O36">
            <v>1.3340790454884415</v>
          </cell>
        </row>
        <row r="37">
          <cell r="B37" t="str">
            <v>Julio</v>
          </cell>
          <cell r="C37">
            <v>55481</v>
          </cell>
          <cell r="I37">
            <v>84367</v>
          </cell>
          <cell r="K37">
            <v>104344</v>
          </cell>
          <cell r="M37">
            <v>112902</v>
          </cell>
          <cell r="N37">
            <v>8.2017173963045309E-2</v>
          </cell>
          <cell r="O37">
            <v>1.034966925614174</v>
          </cell>
        </row>
        <row r="38">
          <cell r="B38" t="str">
            <v>Agosto</v>
          </cell>
          <cell r="C38">
            <v>58545</v>
          </cell>
          <cell r="I38">
            <v>115980</v>
          </cell>
          <cell r="K38">
            <v>111788</v>
          </cell>
          <cell r="M38">
            <v>123329</v>
          </cell>
          <cell r="N38">
            <v>0.10324006154506749</v>
          </cell>
          <cell r="O38">
            <v>1.1065675975745153</v>
          </cell>
        </row>
        <row r="39">
          <cell r="B39" t="str">
            <v>Septiembre</v>
          </cell>
          <cell r="C39">
            <v>47515</v>
          </cell>
          <cell r="I39">
            <v>92418</v>
          </cell>
          <cell r="K39">
            <v>106633</v>
          </cell>
          <cell r="M39">
            <v>103394</v>
          </cell>
          <cell r="N39">
            <v>-3.0375212176343203E-2</v>
          </cell>
          <cell r="O39">
            <v>1.1760286225402505</v>
          </cell>
        </row>
        <row r="40">
          <cell r="B40" t="str">
            <v>Octubre</v>
          </cell>
          <cell r="C40">
            <v>46631</v>
          </cell>
          <cell r="I40">
            <v>115251</v>
          </cell>
          <cell r="K40">
            <v>127971</v>
          </cell>
          <cell r="M40">
            <v>101754</v>
          </cell>
          <cell r="N40">
            <v>-0.20486672761797597</v>
          </cell>
          <cell r="O40">
            <v>1.1821106131114494</v>
          </cell>
        </row>
        <row r="41">
          <cell r="B41" t="str">
            <v>Noviembre</v>
          </cell>
          <cell r="C41">
            <v>45164</v>
          </cell>
          <cell r="I41">
            <v>96584</v>
          </cell>
          <cell r="K41">
            <v>99767</v>
          </cell>
          <cell r="M41">
            <v>88737</v>
          </cell>
          <cell r="N41">
            <v>-0.11055759920615038</v>
          </cell>
          <cell r="O41">
            <v>0.96477282791603924</v>
          </cell>
        </row>
        <row r="42">
          <cell r="B42" t="str">
            <v>Diciembre</v>
          </cell>
          <cell r="C42">
            <v>43914</v>
          </cell>
          <cell r="I42">
            <v>90601</v>
          </cell>
          <cell r="K42">
            <v>98445</v>
          </cell>
        </row>
        <row r="43">
          <cell r="C43">
            <v>572002</v>
          </cell>
          <cell r="I43">
            <v>1133520</v>
          </cell>
          <cell r="K43">
            <v>1226035</v>
          </cell>
          <cell r="M43">
            <v>1114003</v>
          </cell>
          <cell r="N43">
            <v>-1.2049592493725503E-2</v>
          </cell>
          <cell r="O43">
            <v>1.1095025829028495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48362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</row>
        <row r="54">
          <cell r="B54" t="str">
            <v>Febrero</v>
          </cell>
          <cell r="C54">
            <v>45160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</row>
        <row r="55">
          <cell r="B55" t="str">
            <v>Marzo</v>
          </cell>
          <cell r="C55">
            <v>54071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</row>
        <row r="56">
          <cell r="B56" t="str">
            <v>Abril</v>
          </cell>
          <cell r="C56">
            <v>45312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</row>
        <row r="57">
          <cell r="B57" t="str">
            <v>Mayo</v>
          </cell>
          <cell r="C57">
            <v>36253</v>
          </cell>
          <cell r="I57">
            <v>0</v>
          </cell>
          <cell r="K57">
            <v>0</v>
          </cell>
          <cell r="M57">
            <v>0</v>
          </cell>
          <cell r="N57" t="str">
            <v>-</v>
          </cell>
        </row>
        <row r="58">
          <cell r="B58" t="str">
            <v>Junio</v>
          </cell>
          <cell r="C58">
            <v>45594</v>
          </cell>
          <cell r="I58">
            <v>0</v>
          </cell>
          <cell r="K58">
            <v>0</v>
          </cell>
          <cell r="M58">
            <v>0</v>
          </cell>
          <cell r="N58" t="str">
            <v>-</v>
          </cell>
        </row>
        <row r="59">
          <cell r="B59" t="str">
            <v>Julio</v>
          </cell>
          <cell r="C59">
            <v>55481</v>
          </cell>
          <cell r="I59">
            <v>0</v>
          </cell>
          <cell r="K59">
            <v>0</v>
          </cell>
          <cell r="M59">
            <v>0</v>
          </cell>
          <cell r="N59" t="str">
            <v>-</v>
          </cell>
        </row>
        <row r="60">
          <cell r="B60" t="str">
            <v>Agosto</v>
          </cell>
          <cell r="C60">
            <v>58545</v>
          </cell>
          <cell r="I60">
            <v>0</v>
          </cell>
          <cell r="K60">
            <v>0</v>
          </cell>
          <cell r="M60">
            <v>0</v>
          </cell>
          <cell r="N60" t="str">
            <v>-</v>
          </cell>
        </row>
        <row r="61">
          <cell r="B61" t="str">
            <v>Septiembre</v>
          </cell>
          <cell r="C61">
            <v>47515</v>
          </cell>
          <cell r="I61">
            <v>0</v>
          </cell>
          <cell r="K61">
            <v>0</v>
          </cell>
          <cell r="M61">
            <v>0</v>
          </cell>
          <cell r="N61" t="str">
            <v>-</v>
          </cell>
        </row>
        <row r="62">
          <cell r="B62" t="str">
            <v>Octubre</v>
          </cell>
          <cell r="C62">
            <v>46631</v>
          </cell>
          <cell r="I62">
            <v>0</v>
          </cell>
          <cell r="K62">
            <v>0</v>
          </cell>
          <cell r="M62">
            <v>0</v>
          </cell>
          <cell r="N62" t="str">
            <v>-</v>
          </cell>
        </row>
        <row r="63">
          <cell r="B63" t="str">
            <v>Noviembre</v>
          </cell>
          <cell r="C63">
            <v>45164</v>
          </cell>
          <cell r="I63">
            <v>0</v>
          </cell>
          <cell r="K63">
            <v>0</v>
          </cell>
          <cell r="M63">
            <v>0</v>
          </cell>
          <cell r="N63" t="str">
            <v>-</v>
          </cell>
        </row>
        <row r="64">
          <cell r="B64" t="str">
            <v>Diciembre</v>
          </cell>
          <cell r="C64">
            <v>43914</v>
          </cell>
          <cell r="I64">
            <v>0</v>
          </cell>
          <cell r="K64">
            <v>0</v>
          </cell>
          <cell r="N64" t="str">
            <v>-</v>
          </cell>
        </row>
        <row r="65">
          <cell r="C65">
            <v>572002</v>
          </cell>
          <cell r="I65">
            <v>0</v>
          </cell>
          <cell r="K65">
            <v>0</v>
          </cell>
          <cell r="M65">
            <v>0</v>
          </cell>
          <cell r="N65" t="str">
            <v>-</v>
          </cell>
        </row>
        <row r="75">
          <cell r="C75">
            <v>2019</v>
          </cell>
          <cell r="I75" t="str">
            <v>2022</v>
          </cell>
          <cell r="K75">
            <v>2023</v>
          </cell>
          <cell r="M75">
            <v>0</v>
          </cell>
        </row>
        <row r="76">
          <cell r="N76" t="str">
            <v>-</v>
          </cell>
          <cell r="O76" t="str">
            <v>-</v>
          </cell>
        </row>
        <row r="77">
          <cell r="B77" t="str">
            <v>Enero</v>
          </cell>
          <cell r="C77">
            <v>48465</v>
          </cell>
          <cell r="I77">
            <v>13386</v>
          </cell>
          <cell r="K77">
            <v>17843</v>
          </cell>
          <cell r="M77">
            <v>0</v>
          </cell>
        </row>
        <row r="78">
          <cell r="B78" t="str">
            <v>Febrero</v>
          </cell>
          <cell r="C78">
            <v>45410</v>
          </cell>
          <cell r="I78">
            <v>13602</v>
          </cell>
          <cell r="K78">
            <v>16107</v>
          </cell>
          <cell r="M78">
            <v>0</v>
          </cell>
        </row>
        <row r="79">
          <cell r="B79" t="str">
            <v>Marzo</v>
          </cell>
          <cell r="C79">
            <v>40304</v>
          </cell>
          <cell r="I79">
            <v>13705</v>
          </cell>
          <cell r="K79">
            <v>16813</v>
          </cell>
          <cell r="M79">
            <v>0</v>
          </cell>
        </row>
        <row r="80">
          <cell r="B80" t="str">
            <v>Abril</v>
          </cell>
          <cell r="C80">
            <v>32575</v>
          </cell>
          <cell r="I80">
            <v>13588</v>
          </cell>
          <cell r="K80">
            <v>16876</v>
          </cell>
          <cell r="M80">
            <v>0</v>
          </cell>
        </row>
        <row r="81">
          <cell r="B81" t="str">
            <v>Mayo</v>
          </cell>
          <cell r="C81">
            <v>31082</v>
          </cell>
          <cell r="I81">
            <v>12214</v>
          </cell>
          <cell r="K81">
            <v>15694</v>
          </cell>
          <cell r="M81">
            <v>0</v>
          </cell>
        </row>
        <row r="82">
          <cell r="B82" t="str">
            <v>Junio</v>
          </cell>
          <cell r="C82">
            <v>34656</v>
          </cell>
          <cell r="I82">
            <v>11682</v>
          </cell>
          <cell r="K82">
            <v>16830</v>
          </cell>
          <cell r="M82">
            <v>0</v>
          </cell>
        </row>
        <row r="83">
          <cell r="B83" t="str">
            <v>Julio</v>
          </cell>
          <cell r="C83">
            <v>37688</v>
          </cell>
          <cell r="I83">
            <v>15593</v>
          </cell>
          <cell r="K83">
            <v>21629</v>
          </cell>
          <cell r="M83">
            <v>0</v>
          </cell>
        </row>
        <row r="84">
          <cell r="B84" t="str">
            <v>Agosto</v>
          </cell>
          <cell r="C84">
            <v>47626</v>
          </cell>
          <cell r="I84">
            <v>20831</v>
          </cell>
          <cell r="K84">
            <v>23977</v>
          </cell>
          <cell r="M84">
            <v>0</v>
          </cell>
        </row>
        <row r="85">
          <cell r="B85" t="str">
            <v>Septiembre</v>
          </cell>
          <cell r="C85">
            <v>41425</v>
          </cell>
          <cell r="I85">
            <v>15007</v>
          </cell>
          <cell r="K85">
            <v>18604</v>
          </cell>
          <cell r="M85">
            <v>0</v>
          </cell>
        </row>
        <row r="86">
          <cell r="B86" t="str">
            <v>Octubre</v>
          </cell>
          <cell r="C86">
            <v>38103</v>
          </cell>
          <cell r="I86">
            <v>17361</v>
          </cell>
          <cell r="K86">
            <v>18434</v>
          </cell>
        </row>
        <row r="87">
          <cell r="B87" t="str">
            <v>Noviembre</v>
          </cell>
          <cell r="C87">
            <v>41143</v>
          </cell>
          <cell r="I87">
            <v>17189</v>
          </cell>
          <cell r="K87">
            <v>17075</v>
          </cell>
          <cell r="M87">
            <v>0</v>
          </cell>
          <cell r="N87" t="str">
            <v>-</v>
          </cell>
          <cell r="O87" t="str">
            <v>-</v>
          </cell>
        </row>
        <row r="88">
          <cell r="B88" t="str">
            <v>Diciembre</v>
          </cell>
          <cell r="C88">
            <v>45336</v>
          </cell>
          <cell r="I88">
            <v>18386</v>
          </cell>
          <cell r="K88">
            <v>21251</v>
          </cell>
        </row>
        <row r="89">
          <cell r="C89">
            <v>483813</v>
          </cell>
          <cell r="I89">
            <v>182544</v>
          </cell>
          <cell r="K89">
            <v>221133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88F9A-719D-4C83-ABB4-AB15F87AE46C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50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214</v>
      </c>
    </row>
    <row r="49" spans="2:2" ht="15.75" x14ac:dyDescent="0.25">
      <c r="B49" s="6" t="s">
        <v>215</v>
      </c>
    </row>
    <row r="50" spans="2:2" ht="15.75" x14ac:dyDescent="0.25">
      <c r="B50" s="6" t="s">
        <v>216</v>
      </c>
    </row>
    <row r="51" spans="2:2" ht="15.75" x14ac:dyDescent="0.25">
      <c r="B51" s="6" t="s">
        <v>217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B5C70FF-7CCD-4681-AD74-03713E83E03F}"/>
    <hyperlink ref="B19" location="'Viajeros entr evol mensu TF'!A1" tooltip="Evolución mensual de viajeros entrentrados en Tenerife según lugar de residencia" display="Evolución mensual de viajeros entrados en Tenerife según lugar de residencia" xr:uid="{B45FCC38-C4C4-4D22-82D8-B337EEBEBF2A}"/>
    <hyperlink ref="B14" location="'Establecim aloj islas cat y tip'!A1" tooltip="Establecimientos alojativos Canarias e islas" display="Establecimientos alojativos Canarias e islas" xr:uid="{FB4AD3FB-EA5D-4C83-9883-16EAD758799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58D6DF7-45E7-481B-B424-5D42753E63F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59AFEB09-1294-4740-AEB6-4E0B8CC141BF}"/>
    <hyperlink ref="B37" location="'Pernoctaciones lugar reside'!A1" tooltip="Pernoctaciones registradas en establecimientos alojativos de Canarias e islas según tipología y categoría" display="'Pernoctaciones lugar reside'!A1" xr:uid="{FBE8C5ED-0623-49CF-ACA3-360BE4BC2BD1}"/>
    <hyperlink ref="B8" location="'Resumen indicadores (aloj)'!A1" tooltip="Resumen indicadores Tenerife" display="'Resumen indicadores (aloj)'!A1" xr:uid="{2EC25252-6428-41D2-970F-97EB4DC0D03E}"/>
    <hyperlink ref="B9" location="'Resumen indicadores municipios '!A1" tooltip="Resumen indicadores municipios Tenerife" display="Resumen indicadores municipios Tenerife" xr:uid="{E78CD84C-58D0-4FA7-A0AD-1617D450050E}"/>
    <hyperlink ref="B20" location="'Viajeros entr evol mensu TF cat'!A1" tooltip="Evolución mensual de viajeros entrentrados en Tenerife según lugar de residencia" display="'Viajeros entr evol mensu TF cat'!A1" xr:uid="{F2C19F97-3352-47B4-864F-CA718FCAEC3A}"/>
    <hyperlink ref="B21" location="'Viajeros entr evol anual TF cat'!A1" tooltip="Evolución mensual de viajeros entrentrados en Tenerife según lugar de residencia" display="'Viajeros entr evol anual TF cat'!A1" xr:uid="{AE68FA1F-EB0C-4EF8-97E1-BC19B7AA207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B6432F44-5560-4969-928B-D488B0C0F13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337E77B-537E-47B1-9385-8BC2279477A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375F759-8BFC-4BF4-B2E6-BF93A0768C77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D7804BBA-75AD-4074-8BD6-98CB4285CC66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09AC589-58CE-492F-B04C-97B74690DC4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55CD363-ED7A-42AB-B264-22FF418C31E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98E0A00-DBDD-4CA6-8E91-21CF6E6BD62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E464939-8779-4C1F-9E3F-27A8877B26B5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EB04A6E-B495-434B-9B01-89E0AF4D0B06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CB7C67BB-42E5-42B3-A6E0-1285738E547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A17175C-1045-4409-8F41-8F99F8AE76BF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F5B976DA-EBAA-4FE1-9CDC-2EC79BC75F8F}"/>
    <hyperlink ref="B35" location="'Pernoctaciones evol mensu TF'!A1" tooltip="Evolución mensual de pernoctaciones en Tenerife según lugar de residencia" display="'Pernoctaciones evol mensu TF'!A1" xr:uid="{5C8C9CC7-EFE1-445F-AD4B-BCD7CBA09AA5}"/>
    <hyperlink ref="B36" location="'Pernocta evol mensu TF cat'!A1" tooltip="Evolución mensual de pernoctaciones en Tenerife según lugar de residencia" display="'Pernocta evol mensu TF cat'!A1" xr:uid="{0D8DBC06-C629-4B73-8695-46A83FD47C95}"/>
    <hyperlink ref="B38" location="'Pernoctaciones lugar residen ac'!A1" tooltip="Pernoctaciones registradas en establecimientos alojativos de Canarias e islas según tipología y categoría" display="'Pernoctaciones lugar residen ac'!A1" xr:uid="{117E7D17-0AE1-4049-8C5A-95F3A89EFF34}"/>
    <hyperlink ref="B39" location="'Pernoctaciones lugar reside año'!A1" tooltip="Pernoctaciones registradas en establecimientos alojativos de Canarias e islas según tipología y categoría" display="'Pernoctaciones lugar reside año'!A1" xr:uid="{E011CCD7-299A-49C0-8146-4CB2082C76D8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F735213-BC24-4412-8CEB-E1129B84D1D5}"/>
    <hyperlink ref="B41" location="'EM evol menusual lugar resd'!A1" tooltip="Evolución mensual de estancia media en Tenerife según lugar de residencia" display="'EM evol menusual lugar resd'!A1" xr:uid="{DF791879-02DC-464A-8B23-97384F43DBF4}"/>
    <hyperlink ref="B42" location="'EM evol mensu TF cat '!A1" tooltip="Evolución mensual de estancia media en Tenerife según lugar de residencia" display="'EM evol mensu TF cat '!A1" xr:uid="{71CD1FEC-C378-4471-8DD7-2E5ABD9B20D5}"/>
    <hyperlink ref="B44" location="'tasa de ocupación evol mens'!A1" tooltip="Evolución mensual de estancia media en Tenerife según lugar de residencia" display="'tasa de ocupación evol mens'!A1" xr:uid="{17A63890-2BB5-4676-A5BF-295E131F864D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CDC0E563-DB1F-418F-BC8D-D70B99420C76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ADC0F2E-3BEF-46BD-A493-979592DC615E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880A70E9-3ADD-4898-8A19-BB61AE52ED64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68C8A11-A3A4-4118-9728-FCBFBF097BA4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82570935-B3E8-4384-960B-73596D5E24B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901C9-E04A-420A-B0F8-4A8BDDC4262E}">
  <sheetPr>
    <tabColor theme="7" tint="0.79998168889431442"/>
  </sheetPr>
  <dimension ref="A4:P7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245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L21" si="0">IFERROR(E9/C9-1,"-")</f>
        <v>0.23605113876894412</v>
      </c>
      <c r="G9" s="115">
        <v>2476</v>
      </c>
      <c r="H9" s="116">
        <f t="shared" si="0"/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f t="shared" ref="N9:N17" si="1">IFERROR(M9/K9-1,"-")</f>
        <v>0.10195727261097609</v>
      </c>
      <c r="O9" s="116">
        <f>M9/C9-1</f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f>IFERROR(M10/K10-1,"-")</f>
        <v>-0.12421996879875197</v>
      </c>
      <c r="O10" s="116">
        <f>IFERROR(M10/C10-1,"-")</f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f t="shared" si="1"/>
        <v>-1.5747665722116388E-2</v>
      </c>
      <c r="O11" s="116">
        <f t="shared" ref="O11:O20" si="2">IFERROR(M11/C11-1,"-")</f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f t="shared" si="1"/>
        <v>-0.221816522136011</v>
      </c>
      <c r="O12" s="116">
        <f t="shared" si="2"/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f t="shared" si="1"/>
        <v>4.9337972359137838E-2</v>
      </c>
      <c r="O13" s="116">
        <f t="shared" si="2"/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f t="shared" si="1"/>
        <v>-0.10752590849436572</v>
      </c>
      <c r="O14" s="116">
        <f t="shared" si="2"/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f t="shared" si="1"/>
        <v>-5.3292256759242207E-2</v>
      </c>
      <c r="O15" s="116">
        <f t="shared" si="2"/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f t="shared" si="1"/>
        <v>8.1209800166936796E-2</v>
      </c>
      <c r="O16" s="116">
        <f t="shared" si="2"/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>
        <v>20469</v>
      </c>
      <c r="N17" s="116">
        <f t="shared" si="1"/>
        <v>8.5140221597836963E-2</v>
      </c>
      <c r="O17" s="116">
        <f t="shared" si="2"/>
        <v>0.78565820465846636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>
        <v>21212</v>
      </c>
      <c r="N18" s="116">
        <f>IFERROR(M18/K18-1,"-")</f>
        <v>-0.18712397010921633</v>
      </c>
      <c r="O18" s="116">
        <f t="shared" si="2"/>
        <v>0.78012755958375291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>
        <v>18264</v>
      </c>
      <c r="N19" s="116">
        <f>IFERROR(M19/K19-1,"-")</f>
        <v>-8.7919244545751063E-3</v>
      </c>
      <c r="O19" s="116">
        <f t="shared" si="2"/>
        <v>0.52085935548338735</v>
      </c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>
        <v>18315</v>
      </c>
      <c r="N20" s="116">
        <f>IFERROR(M20/K20-1,"-")</f>
        <v>-9.9247528648010674E-2</v>
      </c>
      <c r="O20" s="116">
        <f t="shared" si="2"/>
        <v>0.56431499829176635</v>
      </c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239146</v>
      </c>
      <c r="N21" s="119">
        <v>-5.3217096615832848E-2</v>
      </c>
      <c r="O21" s="119">
        <v>0.67350823297247753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246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6921</v>
      </c>
      <c r="D31" s="116">
        <v>0.12903752039151706</v>
      </c>
      <c r="E31" s="115">
        <v>9284</v>
      </c>
      <c r="F31" s="116">
        <f t="shared" ref="F31:L43" si="3">IFERROR(E31/C31-1,"-")</f>
        <v>0.34142464961710739</v>
      </c>
      <c r="G31" s="115">
        <v>2470</v>
      </c>
      <c r="H31" s="116">
        <f t="shared" si="3"/>
        <v>-0.73395088323998281</v>
      </c>
      <c r="I31" s="115">
        <v>9886</v>
      </c>
      <c r="J31" s="116">
        <f t="shared" si="3"/>
        <v>3.002429149797571</v>
      </c>
      <c r="K31" s="115">
        <v>13452</v>
      </c>
      <c r="L31" s="116">
        <f t="shared" si="3"/>
        <v>0.36071211814687443</v>
      </c>
      <c r="M31" s="115">
        <v>15230</v>
      </c>
      <c r="N31" s="116">
        <f t="shared" ref="N31:N39" si="4">IFERROR(M31/K31-1,"-")</f>
        <v>0.13217365447517104</v>
      </c>
      <c r="O31" s="116">
        <f>M31/C31-1</f>
        <v>1.2005490536049703</v>
      </c>
    </row>
    <row r="32" spans="1:16" x14ac:dyDescent="0.25">
      <c r="B32" s="114" t="s">
        <v>73</v>
      </c>
      <c r="C32" s="115">
        <v>6791</v>
      </c>
      <c r="D32" s="116">
        <v>0.10315139701104603</v>
      </c>
      <c r="E32" s="115">
        <v>9655</v>
      </c>
      <c r="F32" s="116">
        <f t="shared" si="3"/>
        <v>0.42173464879988209</v>
      </c>
      <c r="G32" s="115">
        <v>0</v>
      </c>
      <c r="H32" s="116">
        <f t="shared" si="3"/>
        <v>-1</v>
      </c>
      <c r="I32" s="115">
        <v>12864</v>
      </c>
      <c r="J32" s="116" t="str">
        <f t="shared" si="3"/>
        <v>-</v>
      </c>
      <c r="K32" s="115">
        <v>18634</v>
      </c>
      <c r="L32" s="116">
        <f t="shared" si="3"/>
        <v>0.44853855721393043</v>
      </c>
      <c r="M32" s="115">
        <v>15773</v>
      </c>
      <c r="N32" s="116">
        <f t="shared" si="4"/>
        <v>-0.15353654609852962</v>
      </c>
      <c r="O32" s="116">
        <f>IFERROR(M32/C32-1,"-")</f>
        <v>1.322632896480636</v>
      </c>
    </row>
    <row r="33" spans="2:16" x14ac:dyDescent="0.25">
      <c r="B33" s="114" t="s">
        <v>75</v>
      </c>
      <c r="C33" s="115">
        <v>7514</v>
      </c>
      <c r="D33" s="116">
        <v>-2.8194516295913075E-2</v>
      </c>
      <c r="E33" s="115">
        <v>3688</v>
      </c>
      <c r="F33" s="116">
        <f t="shared" si="3"/>
        <v>-0.50918285866382751</v>
      </c>
      <c r="G33" s="115">
        <v>3083</v>
      </c>
      <c r="H33" s="116">
        <f t="shared" si="3"/>
        <v>-0.1640455531453362</v>
      </c>
      <c r="I33" s="115">
        <v>17909</v>
      </c>
      <c r="J33" s="116">
        <f t="shared" si="3"/>
        <v>4.8089523191696397</v>
      </c>
      <c r="K33" s="115">
        <v>19058</v>
      </c>
      <c r="L33" s="116">
        <f t="shared" si="3"/>
        <v>6.4157686079624687E-2</v>
      </c>
      <c r="M33" s="115">
        <v>18718</v>
      </c>
      <c r="N33" s="116">
        <f t="shared" si="4"/>
        <v>-1.7840277049008257E-2</v>
      </c>
      <c r="O33" s="116">
        <f t="shared" ref="O33:O42" si="5">IFERROR(M33/C33-1,"-")</f>
        <v>1.4910833111525155</v>
      </c>
    </row>
    <row r="34" spans="2:16" x14ac:dyDescent="0.25">
      <c r="B34" s="114" t="s">
        <v>77</v>
      </c>
      <c r="C34" s="115">
        <v>7047</v>
      </c>
      <c r="D34" s="116">
        <v>-6.600397614314113E-2</v>
      </c>
      <c r="E34" s="115">
        <v>0</v>
      </c>
      <c r="F34" s="116">
        <f t="shared" si="3"/>
        <v>-1</v>
      </c>
      <c r="G34" s="115">
        <v>5855</v>
      </c>
      <c r="H34" s="116" t="str">
        <f t="shared" si="3"/>
        <v>-</v>
      </c>
      <c r="I34" s="115">
        <v>13700</v>
      </c>
      <c r="J34" s="116">
        <f t="shared" si="3"/>
        <v>1.3398804440649017</v>
      </c>
      <c r="K34" s="115">
        <v>23480</v>
      </c>
      <c r="L34" s="116">
        <f t="shared" si="3"/>
        <v>0.71386861313868621</v>
      </c>
      <c r="M34" s="115">
        <v>17736</v>
      </c>
      <c r="N34" s="116">
        <f t="shared" si="4"/>
        <v>-0.24463373083475293</v>
      </c>
      <c r="O34" s="116">
        <f t="shared" si="5"/>
        <v>1.5168156662409538</v>
      </c>
    </row>
    <row r="35" spans="2:16" x14ac:dyDescent="0.25">
      <c r="B35" s="114" t="s">
        <v>79</v>
      </c>
      <c r="C35" s="115">
        <v>6291</v>
      </c>
      <c r="D35" s="116">
        <v>-4.1006097560975618E-2</v>
      </c>
      <c r="E35" s="115">
        <v>0</v>
      </c>
      <c r="F35" s="116">
        <f t="shared" si="3"/>
        <v>-1</v>
      </c>
      <c r="G35" s="115">
        <v>6553</v>
      </c>
      <c r="H35" s="116" t="str">
        <f t="shared" si="3"/>
        <v>-</v>
      </c>
      <c r="I35" s="115">
        <v>13928</v>
      </c>
      <c r="J35" s="116">
        <f t="shared" si="3"/>
        <v>1.1254387303525104</v>
      </c>
      <c r="K35" s="115">
        <v>18104</v>
      </c>
      <c r="L35" s="116">
        <f t="shared" si="3"/>
        <v>0.29982768523836878</v>
      </c>
      <c r="M35" s="115">
        <v>19179</v>
      </c>
      <c r="N35" s="116">
        <f t="shared" si="4"/>
        <v>5.937914273088829E-2</v>
      </c>
      <c r="O35" s="116">
        <f t="shared" si="5"/>
        <v>2.0486409155937051</v>
      </c>
    </row>
    <row r="36" spans="2:16" x14ac:dyDescent="0.25">
      <c r="B36" s="114" t="s">
        <v>81</v>
      </c>
      <c r="C36" s="115">
        <v>7023</v>
      </c>
      <c r="D36" s="116">
        <v>-8.1909334839711523E-3</v>
      </c>
      <c r="E36" s="115">
        <v>0</v>
      </c>
      <c r="F36" s="116">
        <f t="shared" si="3"/>
        <v>-1</v>
      </c>
      <c r="G36" s="115">
        <v>12413</v>
      </c>
      <c r="H36" s="116" t="str">
        <f t="shared" si="3"/>
        <v>-</v>
      </c>
      <c r="I36" s="115">
        <v>11319</v>
      </c>
      <c r="J36" s="116">
        <f t="shared" si="3"/>
        <v>-8.8133408523322299E-2</v>
      </c>
      <c r="K36" s="115">
        <v>19134</v>
      </c>
      <c r="L36" s="116">
        <f t="shared" si="3"/>
        <v>0.69043201696262924</v>
      </c>
      <c r="M36" s="115">
        <v>17089</v>
      </c>
      <c r="N36" s="116">
        <f t="shared" si="4"/>
        <v>-0.10687780913557021</v>
      </c>
      <c r="O36" s="116">
        <f t="shared" si="5"/>
        <v>1.4332906165456358</v>
      </c>
    </row>
    <row r="37" spans="2:16" x14ac:dyDescent="0.25">
      <c r="B37" s="114" t="s">
        <v>83</v>
      </c>
      <c r="C37" s="115">
        <v>7987</v>
      </c>
      <c r="D37" s="116">
        <v>-9.1457172107837548E-2</v>
      </c>
      <c r="E37" s="115">
        <v>0</v>
      </c>
      <c r="F37" s="116">
        <f t="shared" si="3"/>
        <v>-1</v>
      </c>
      <c r="G37" s="115">
        <v>9745</v>
      </c>
      <c r="H37" s="116" t="str">
        <f t="shared" si="3"/>
        <v>-</v>
      </c>
      <c r="I37" s="115">
        <v>12286</v>
      </c>
      <c r="J37" s="116">
        <f t="shared" si="3"/>
        <v>0.26074910210364299</v>
      </c>
      <c r="K37" s="115">
        <v>18317</v>
      </c>
      <c r="L37" s="116">
        <f t="shared" si="3"/>
        <v>0.49088393293179222</v>
      </c>
      <c r="M37" s="115">
        <v>17239</v>
      </c>
      <c r="N37" s="116">
        <f t="shared" si="4"/>
        <v>-5.8852432166839552E-2</v>
      </c>
      <c r="O37" s="116">
        <f t="shared" si="5"/>
        <v>1.1583823713534493</v>
      </c>
    </row>
    <row r="38" spans="2:16" x14ac:dyDescent="0.25">
      <c r="B38" s="114" t="s">
        <v>85</v>
      </c>
      <c r="C38" s="115">
        <v>7859</v>
      </c>
      <c r="D38" s="116">
        <v>0.35757471065814483</v>
      </c>
      <c r="E38" s="115">
        <v>11626</v>
      </c>
      <c r="F38" s="116">
        <f t="shared" si="3"/>
        <v>0.4793230690927599</v>
      </c>
      <c r="G38" s="115">
        <v>11133</v>
      </c>
      <c r="H38" s="116">
        <f t="shared" si="3"/>
        <v>-4.2404954412523677E-2</v>
      </c>
      <c r="I38" s="115">
        <v>17921</v>
      </c>
      <c r="J38" s="116">
        <f t="shared" si="3"/>
        <v>0.60971885385789992</v>
      </c>
      <c r="K38" s="115">
        <v>17179</v>
      </c>
      <c r="L38" s="116">
        <f t="shared" si="3"/>
        <v>-4.1403939512304033E-2</v>
      </c>
      <c r="M38" s="115">
        <v>18498</v>
      </c>
      <c r="N38" s="116">
        <f t="shared" si="4"/>
        <v>7.6779789277606314E-2</v>
      </c>
      <c r="O38" s="116">
        <f t="shared" si="5"/>
        <v>1.3537345718284768</v>
      </c>
    </row>
    <row r="39" spans="2:16" x14ac:dyDescent="0.25">
      <c r="B39" s="114" t="s">
        <v>87</v>
      </c>
      <c r="C39" s="115">
        <v>6149</v>
      </c>
      <c r="D39" s="116">
        <v>-0.16894174888498448</v>
      </c>
      <c r="E39" s="115">
        <v>11710</v>
      </c>
      <c r="F39" s="116">
        <f t="shared" si="3"/>
        <v>0.90437469507236945</v>
      </c>
      <c r="G39" s="115">
        <v>11302</v>
      </c>
      <c r="H39" s="116">
        <f t="shared" si="3"/>
        <v>-3.4842015371477353E-2</v>
      </c>
      <c r="I39" s="115">
        <v>14794</v>
      </c>
      <c r="J39" s="116">
        <f t="shared" si="3"/>
        <v>0.3089718633870111</v>
      </c>
      <c r="K39" s="115">
        <v>16071</v>
      </c>
      <c r="L39" s="116">
        <f t="shared" si="3"/>
        <v>8.6318777882925524E-2</v>
      </c>
      <c r="M39" s="115">
        <v>17837</v>
      </c>
      <c r="N39" s="116">
        <f t="shared" si="4"/>
        <v>0.10988737477443844</v>
      </c>
      <c r="O39" s="116">
        <f t="shared" si="5"/>
        <v>1.9007968775410635</v>
      </c>
    </row>
    <row r="40" spans="2:16" x14ac:dyDescent="0.25">
      <c r="B40" s="114" t="s">
        <v>89</v>
      </c>
      <c r="C40" s="115">
        <v>6581</v>
      </c>
      <c r="D40" s="116">
        <v>-0.17655155155155156</v>
      </c>
      <c r="E40" s="115">
        <v>4520</v>
      </c>
      <c r="F40" s="116">
        <f t="shared" si="3"/>
        <v>-0.31317428962163807</v>
      </c>
      <c r="G40" s="115">
        <v>11284</v>
      </c>
      <c r="H40" s="116">
        <f t="shared" si="3"/>
        <v>1.4964601769911505</v>
      </c>
      <c r="I40" s="115">
        <v>17422</v>
      </c>
      <c r="J40" s="116">
        <f t="shared" si="3"/>
        <v>0.54395604395604402</v>
      </c>
      <c r="K40" s="115">
        <v>23469</v>
      </c>
      <c r="L40" s="116">
        <f t="shared" si="3"/>
        <v>0.34708988635059113</v>
      </c>
      <c r="M40" s="115">
        <v>18252</v>
      </c>
      <c r="N40" s="116">
        <f>IFERROR(M40/K40-1,"-")</f>
        <v>-0.22229323788827815</v>
      </c>
      <c r="O40" s="116">
        <f t="shared" si="5"/>
        <v>1.7734386871296155</v>
      </c>
    </row>
    <row r="41" spans="2:16" x14ac:dyDescent="0.25">
      <c r="B41" s="114" t="s">
        <v>91</v>
      </c>
      <c r="C41" s="115">
        <v>6361</v>
      </c>
      <c r="D41" s="116">
        <v>-0.16048568034842281</v>
      </c>
      <c r="E41" s="115">
        <v>5541</v>
      </c>
      <c r="F41" s="116">
        <f t="shared" si="3"/>
        <v>-0.1289105486558717</v>
      </c>
      <c r="G41" s="115">
        <v>9098</v>
      </c>
      <c r="H41" s="116">
        <f t="shared" si="3"/>
        <v>0.64194188774589422</v>
      </c>
      <c r="I41" s="115">
        <v>12627</v>
      </c>
      <c r="J41" s="116">
        <f t="shared" si="3"/>
        <v>0.38788744779072326</v>
      </c>
      <c r="K41" s="115">
        <v>16350</v>
      </c>
      <c r="L41" s="116">
        <f t="shared" si="3"/>
        <v>0.29484438108814448</v>
      </c>
      <c r="M41" s="115">
        <v>16167</v>
      </c>
      <c r="N41" s="116">
        <f>IFERROR(M41/K41-1,"-")</f>
        <v>-1.1192660550458755E-2</v>
      </c>
      <c r="O41" s="116">
        <f t="shared" si="5"/>
        <v>1.541581512340827</v>
      </c>
    </row>
    <row r="42" spans="2:16" x14ac:dyDescent="0.25">
      <c r="B42" s="114" t="s">
        <v>93</v>
      </c>
      <c r="C42" s="115">
        <v>6070</v>
      </c>
      <c r="D42" s="116">
        <v>-0.16137054434926779</v>
      </c>
      <c r="E42" s="115">
        <v>6274</v>
      </c>
      <c r="F42" s="116">
        <f t="shared" si="3"/>
        <v>3.3607907742998266E-2</v>
      </c>
      <c r="G42" s="115">
        <v>11136</v>
      </c>
      <c r="H42" s="116">
        <f t="shared" si="3"/>
        <v>0.77494421421740523</v>
      </c>
      <c r="I42" s="115">
        <v>15138</v>
      </c>
      <c r="J42" s="116">
        <f t="shared" si="3"/>
        <v>0.359375</v>
      </c>
      <c r="K42" s="115">
        <v>17513</v>
      </c>
      <c r="L42" s="116">
        <f t="shared" si="3"/>
        <v>0.15688994583168192</v>
      </c>
      <c r="M42" s="115">
        <v>15560</v>
      </c>
      <c r="N42" s="116">
        <f>IFERROR(M42/K42-1,"-")</f>
        <v>-0.11151715868212186</v>
      </c>
      <c r="O42" s="116">
        <f t="shared" si="5"/>
        <v>1.5634266886326196</v>
      </c>
    </row>
    <row r="43" spans="2:16" ht="15.75" x14ac:dyDescent="0.25">
      <c r="B43" s="117" t="s">
        <v>30</v>
      </c>
      <c r="C43" s="118">
        <v>82594</v>
      </c>
      <c r="D43" s="119">
        <v>-3.9492964298174171E-2</v>
      </c>
      <c r="E43" s="118">
        <v>63499</v>
      </c>
      <c r="F43" s="119">
        <f t="shared" si="3"/>
        <v>-0.23119112768481975</v>
      </c>
      <c r="G43" s="118">
        <v>95997</v>
      </c>
      <c r="H43" s="119">
        <f t="shared" si="3"/>
        <v>0.51178758720609774</v>
      </c>
      <c r="I43" s="118">
        <v>169794</v>
      </c>
      <c r="J43" s="119">
        <f t="shared" si="3"/>
        <v>0.76874277321166296</v>
      </c>
      <c r="K43" s="118">
        <v>220761</v>
      </c>
      <c r="L43" s="119">
        <f t="shared" si="3"/>
        <v>0.3001696173009647</v>
      </c>
      <c r="M43" s="118">
        <v>207278</v>
      </c>
      <c r="N43" s="119">
        <v>-6.1075099315549441E-2</v>
      </c>
      <c r="O43" s="119">
        <v>1.5096011816838995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9" t="s">
        <v>247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114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115</v>
      </c>
    </row>
    <row r="50" spans="2:16" ht="22.5" thickTop="1" thickBot="1" x14ac:dyDescent="0.3">
      <c r="B50" s="121" t="s">
        <v>96</v>
      </c>
      <c r="C50" s="291" t="s">
        <v>32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2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2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2:16" x14ac:dyDescent="0.25">
      <c r="B53" s="114" t="s">
        <v>71</v>
      </c>
      <c r="C53" s="115">
        <v>4890</v>
      </c>
      <c r="D53" s="116">
        <v>-9.5616793046051418E-2</v>
      </c>
      <c r="E53" s="115">
        <v>5315</v>
      </c>
      <c r="F53" s="116">
        <f t="shared" ref="F53:L65" si="6">IFERROR(E53/C53-1,"-")</f>
        <v>8.6912065439672892E-2</v>
      </c>
      <c r="G53" s="115">
        <v>6</v>
      </c>
      <c r="H53" s="116">
        <f t="shared" si="6"/>
        <v>-0.99887111947318907</v>
      </c>
      <c r="I53" s="115">
        <v>1698</v>
      </c>
      <c r="J53" s="116">
        <f t="shared" si="6"/>
        <v>282</v>
      </c>
      <c r="K53" s="115">
        <v>2182</v>
      </c>
      <c r="L53" s="116">
        <f t="shared" si="6"/>
        <v>0.28504122497055362</v>
      </c>
      <c r="M53" s="115">
        <v>1998</v>
      </c>
      <c r="N53" s="116">
        <f t="shared" ref="N53:N64" si="7">IFERROR(M53/K53-1,"-")</f>
        <v>-8.4326306141154883E-2</v>
      </c>
      <c r="O53" s="116">
        <f>M53/C53-1</f>
        <v>-0.5914110429447853</v>
      </c>
    </row>
    <row r="54" spans="2:16" x14ac:dyDescent="0.25">
      <c r="B54" s="114" t="s">
        <v>73</v>
      </c>
      <c r="C54" s="115">
        <v>5249</v>
      </c>
      <c r="D54" s="116">
        <v>-1.2789166823396703E-2</v>
      </c>
      <c r="E54" s="115">
        <v>5825</v>
      </c>
      <c r="F54" s="116">
        <f t="shared" si="6"/>
        <v>0.1097351876547914</v>
      </c>
      <c r="G54" s="115">
        <v>0</v>
      </c>
      <c r="H54" s="116">
        <f t="shared" si="6"/>
        <v>-1</v>
      </c>
      <c r="I54" s="115">
        <v>1807</v>
      </c>
      <c r="J54" s="116" t="str">
        <f t="shared" si="6"/>
        <v>-</v>
      </c>
      <c r="K54" s="115">
        <v>1878</v>
      </c>
      <c r="L54" s="116">
        <f t="shared" si="6"/>
        <v>3.9291643608190263E-2</v>
      </c>
      <c r="M54" s="115">
        <v>2191</v>
      </c>
      <c r="N54" s="116">
        <f t="shared" si="7"/>
        <v>0.16666666666666674</v>
      </c>
      <c r="O54" s="116">
        <f>IFERROR(M54/C54-1,"-")</f>
        <v>-0.58258715945894457</v>
      </c>
    </row>
    <row r="55" spans="2:16" x14ac:dyDescent="0.25">
      <c r="B55" s="114" t="s">
        <v>75</v>
      </c>
      <c r="C55" s="115">
        <v>4927</v>
      </c>
      <c r="D55" s="116">
        <v>-8.0531507952485981E-3</v>
      </c>
      <c r="E55" s="115">
        <v>2242</v>
      </c>
      <c r="F55" s="116">
        <f t="shared" si="6"/>
        <v>-0.54495636289831539</v>
      </c>
      <c r="G55" s="115">
        <v>0</v>
      </c>
      <c r="H55" s="116">
        <f t="shared" si="6"/>
        <v>-1</v>
      </c>
      <c r="I55" s="115">
        <v>2032</v>
      </c>
      <c r="J55" s="116" t="str">
        <f t="shared" si="6"/>
        <v>-</v>
      </c>
      <c r="K55" s="115">
        <v>2469</v>
      </c>
      <c r="L55" s="116">
        <f t="shared" si="6"/>
        <v>0.21505905511811019</v>
      </c>
      <c r="M55" s="115">
        <v>2470</v>
      </c>
      <c r="N55" s="116">
        <f t="shared" si="7"/>
        <v>4.0502227622529752E-4</v>
      </c>
      <c r="O55" s="116">
        <f t="shared" ref="O55:O64" si="8">IFERROR(M55/C55-1,"-")</f>
        <v>-0.49868073878627972</v>
      </c>
    </row>
    <row r="56" spans="2:16" x14ac:dyDescent="0.25">
      <c r="B56" s="114" t="s">
        <v>77</v>
      </c>
      <c r="C56" s="115">
        <v>4440</v>
      </c>
      <c r="D56" s="116">
        <v>0.24369747899159666</v>
      </c>
      <c r="E56" s="115">
        <v>0</v>
      </c>
      <c r="F56" s="116">
        <f t="shared" si="6"/>
        <v>-1</v>
      </c>
      <c r="G56" s="115">
        <v>19</v>
      </c>
      <c r="H56" s="116" t="str">
        <f t="shared" si="6"/>
        <v>-</v>
      </c>
      <c r="I56" s="115">
        <v>2629</v>
      </c>
      <c r="J56" s="116">
        <f t="shared" si="6"/>
        <v>137.36842105263159</v>
      </c>
      <c r="K56" s="115">
        <v>2812</v>
      </c>
      <c r="L56" s="116">
        <f t="shared" si="6"/>
        <v>6.960821605173062E-2</v>
      </c>
      <c r="M56" s="115">
        <v>2724</v>
      </c>
      <c r="N56" s="116">
        <f t="shared" si="7"/>
        <v>-3.1294452347083945E-2</v>
      </c>
      <c r="O56" s="116">
        <f t="shared" si="8"/>
        <v>-0.38648648648648654</v>
      </c>
    </row>
    <row r="57" spans="2:16" x14ac:dyDescent="0.25">
      <c r="B57" s="114" t="s">
        <v>79</v>
      </c>
      <c r="C57" s="115">
        <v>3643</v>
      </c>
      <c r="D57" s="116">
        <v>3.0843237125070644E-2</v>
      </c>
      <c r="E57" s="115">
        <v>0</v>
      </c>
      <c r="F57" s="116">
        <f t="shared" si="6"/>
        <v>-1</v>
      </c>
      <c r="G57" s="115">
        <v>9</v>
      </c>
      <c r="H57" s="116" t="str">
        <f t="shared" si="6"/>
        <v>-</v>
      </c>
      <c r="I57" s="115">
        <v>2021</v>
      </c>
      <c r="J57" s="116">
        <f t="shared" si="6"/>
        <v>223.55555555555554</v>
      </c>
      <c r="K57" s="115">
        <v>2590</v>
      </c>
      <c r="L57" s="116">
        <f t="shared" si="6"/>
        <v>0.2815437902028699</v>
      </c>
      <c r="M57" s="115">
        <v>2536</v>
      </c>
      <c r="N57" s="116">
        <f t="shared" si="7"/>
        <v>-2.0849420849420874E-2</v>
      </c>
      <c r="O57" s="116">
        <f t="shared" si="8"/>
        <v>-0.30387043645347245</v>
      </c>
    </row>
    <row r="58" spans="2:16" x14ac:dyDescent="0.25">
      <c r="B58" s="114" t="s">
        <v>81</v>
      </c>
      <c r="C58" s="115">
        <v>4530</v>
      </c>
      <c r="D58" s="116">
        <v>-1.8418201516793076E-2</v>
      </c>
      <c r="E58" s="115">
        <v>0</v>
      </c>
      <c r="F58" s="116">
        <f t="shared" si="6"/>
        <v>-1</v>
      </c>
      <c r="G58" s="115">
        <v>345</v>
      </c>
      <c r="H58" s="116" t="str">
        <f t="shared" si="6"/>
        <v>-</v>
      </c>
      <c r="I58" s="115">
        <v>2287</v>
      </c>
      <c r="J58" s="116">
        <f t="shared" si="6"/>
        <v>5.6289855072463766</v>
      </c>
      <c r="K58" s="115">
        <v>2963</v>
      </c>
      <c r="L58" s="116">
        <f t="shared" si="6"/>
        <v>0.29558373414954087</v>
      </c>
      <c r="M58" s="115">
        <v>2632</v>
      </c>
      <c r="N58" s="116">
        <f t="shared" si="7"/>
        <v>-0.11171110361120484</v>
      </c>
      <c r="O58" s="116">
        <f t="shared" si="8"/>
        <v>-0.41898454746136871</v>
      </c>
    </row>
    <row r="59" spans="2:16" x14ac:dyDescent="0.25">
      <c r="B59" s="114" t="s">
        <v>83</v>
      </c>
      <c r="C59" s="115">
        <v>4810</v>
      </c>
      <c r="D59" s="116">
        <v>-0.1798806479113384</v>
      </c>
      <c r="E59" s="115">
        <v>0</v>
      </c>
      <c r="F59" s="116">
        <f t="shared" si="6"/>
        <v>-1</v>
      </c>
      <c r="G59" s="115">
        <v>913</v>
      </c>
      <c r="H59" s="116" t="str">
        <f t="shared" si="6"/>
        <v>-</v>
      </c>
      <c r="I59" s="115">
        <v>3229</v>
      </c>
      <c r="J59" s="116">
        <f t="shared" si="6"/>
        <v>2.5366922234392115</v>
      </c>
      <c r="K59" s="115">
        <v>3431</v>
      </c>
      <c r="L59" s="116">
        <f t="shared" si="6"/>
        <v>6.2558067513162063E-2</v>
      </c>
      <c r="M59" s="115">
        <v>3350</v>
      </c>
      <c r="N59" s="116">
        <f t="shared" si="7"/>
        <v>-2.3608277470125283E-2</v>
      </c>
      <c r="O59" s="116">
        <f t="shared" si="8"/>
        <v>-0.30353430353430355</v>
      </c>
    </row>
    <row r="60" spans="2:16" x14ac:dyDescent="0.25">
      <c r="B60" s="114" t="s">
        <v>85</v>
      </c>
      <c r="C60" s="115">
        <v>5883</v>
      </c>
      <c r="D60" s="116">
        <v>-0.12779836916234244</v>
      </c>
      <c r="E60" s="115">
        <v>376</v>
      </c>
      <c r="F60" s="116">
        <f t="shared" si="6"/>
        <v>-0.93608703042665309</v>
      </c>
      <c r="G60" s="115">
        <v>2336</v>
      </c>
      <c r="H60" s="116">
        <f t="shared" si="6"/>
        <v>5.2127659574468082</v>
      </c>
      <c r="I60" s="115">
        <v>3153</v>
      </c>
      <c r="J60" s="116">
        <f t="shared" si="6"/>
        <v>0.34974315068493156</v>
      </c>
      <c r="K60" s="115">
        <v>3188</v>
      </c>
      <c r="L60" s="116">
        <f t="shared" si="6"/>
        <v>1.1100539169045298E-2</v>
      </c>
      <c r="M60" s="115">
        <v>3523</v>
      </c>
      <c r="N60" s="116">
        <f t="shared" si="7"/>
        <v>0.10508155583437895</v>
      </c>
      <c r="O60" s="116">
        <f t="shared" si="8"/>
        <v>-0.40115587285398602</v>
      </c>
    </row>
    <row r="61" spans="2:16" x14ac:dyDescent="0.25">
      <c r="B61" s="114" t="s">
        <v>87</v>
      </c>
      <c r="C61" s="115">
        <v>5314</v>
      </c>
      <c r="D61" s="116">
        <v>9.9524105110697203E-2</v>
      </c>
      <c r="E61" s="115">
        <v>0</v>
      </c>
      <c r="F61" s="116">
        <f t="shared" si="6"/>
        <v>-1</v>
      </c>
      <c r="G61" s="115">
        <v>1746</v>
      </c>
      <c r="H61" s="116" t="str">
        <f t="shared" si="6"/>
        <v>-</v>
      </c>
      <c r="I61" s="115">
        <v>2631</v>
      </c>
      <c r="J61" s="116">
        <f t="shared" si="6"/>
        <v>0.50687285223367695</v>
      </c>
      <c r="K61" s="115">
        <v>2792</v>
      </c>
      <c r="L61" s="116">
        <f t="shared" si="6"/>
        <v>6.1193462561763612E-2</v>
      </c>
      <c r="M61" s="115">
        <v>2632</v>
      </c>
      <c r="N61" s="116">
        <f t="shared" si="7"/>
        <v>-5.7306590257879653E-2</v>
      </c>
      <c r="O61" s="116">
        <f t="shared" si="8"/>
        <v>-0.50470455400827996</v>
      </c>
    </row>
    <row r="62" spans="2:16" x14ac:dyDescent="0.25">
      <c r="B62" s="114" t="s">
        <v>89</v>
      </c>
      <c r="C62" s="115">
        <v>5335</v>
      </c>
      <c r="D62" s="116">
        <v>-5.9911894273127708E-2</v>
      </c>
      <c r="E62" s="115">
        <v>0</v>
      </c>
      <c r="F62" s="116">
        <f t="shared" si="6"/>
        <v>-1</v>
      </c>
      <c r="G62" s="115">
        <v>2040</v>
      </c>
      <c r="H62" s="116" t="str">
        <f t="shared" si="6"/>
        <v>-</v>
      </c>
      <c r="I62" s="115">
        <v>2628</v>
      </c>
      <c r="J62" s="116">
        <f t="shared" si="6"/>
        <v>0.28823529411764715</v>
      </c>
      <c r="K62" s="115">
        <v>2626</v>
      </c>
      <c r="L62" s="116">
        <f t="shared" si="6"/>
        <v>-7.6103500761037779E-4</v>
      </c>
      <c r="M62" s="115">
        <v>2960</v>
      </c>
      <c r="N62" s="116">
        <f t="shared" si="7"/>
        <v>0.12718964204112715</v>
      </c>
      <c r="O62" s="116">
        <f t="shared" si="8"/>
        <v>-0.44517338331771317</v>
      </c>
    </row>
    <row r="63" spans="2:16" x14ac:dyDescent="0.25">
      <c r="B63" s="114" t="s">
        <v>91</v>
      </c>
      <c r="C63" s="115">
        <v>5648</v>
      </c>
      <c r="D63" s="116">
        <v>0.21436250268759416</v>
      </c>
      <c r="E63" s="115">
        <v>6</v>
      </c>
      <c r="F63" s="116">
        <f t="shared" si="6"/>
        <v>-0.99893767705382441</v>
      </c>
      <c r="G63" s="115">
        <v>1846</v>
      </c>
      <c r="H63" s="116">
        <f t="shared" si="6"/>
        <v>306.66666666666669</v>
      </c>
      <c r="I63" s="115">
        <v>2197</v>
      </c>
      <c r="J63" s="116">
        <f t="shared" si="6"/>
        <v>0.1901408450704225</v>
      </c>
      <c r="K63" s="115">
        <v>2076</v>
      </c>
      <c r="L63" s="116">
        <f t="shared" si="6"/>
        <v>-5.5075102412380561E-2</v>
      </c>
      <c r="M63" s="115">
        <v>2097</v>
      </c>
      <c r="N63" s="116">
        <f t="shared" si="7"/>
        <v>1.0115606936416111E-2</v>
      </c>
      <c r="O63" s="116">
        <f t="shared" si="8"/>
        <v>-0.62871813031161472</v>
      </c>
    </row>
    <row r="64" spans="2:16" x14ac:dyDescent="0.25">
      <c r="B64" s="114" t="s">
        <v>93</v>
      </c>
      <c r="C64" s="115">
        <v>5638</v>
      </c>
      <c r="D64" s="116">
        <v>1.7768301350391535E-3</v>
      </c>
      <c r="E64" s="115">
        <v>19</v>
      </c>
      <c r="F64" s="116">
        <f t="shared" si="6"/>
        <v>-0.99663001064207168</v>
      </c>
      <c r="G64" s="115">
        <v>2202</v>
      </c>
      <c r="H64" s="116">
        <f t="shared" si="6"/>
        <v>114.89473684210526</v>
      </c>
      <c r="I64" s="115">
        <v>2767</v>
      </c>
      <c r="J64" s="116">
        <f t="shared" si="6"/>
        <v>0.25658492279745682</v>
      </c>
      <c r="K64" s="115">
        <v>2820</v>
      </c>
      <c r="L64" s="116">
        <f t="shared" si="6"/>
        <v>1.9154318756776201E-2</v>
      </c>
      <c r="M64" s="115">
        <v>2755</v>
      </c>
      <c r="N64" s="116">
        <f t="shared" si="7"/>
        <v>-2.3049645390070927E-2</v>
      </c>
      <c r="O64" s="116">
        <f t="shared" si="8"/>
        <v>-0.51135154310039022</v>
      </c>
    </row>
    <row r="65" spans="2:15" ht="15.75" x14ac:dyDescent="0.25">
      <c r="B65" s="117" t="s">
        <v>30</v>
      </c>
      <c r="C65" s="118">
        <v>60307</v>
      </c>
      <c r="D65" s="119">
        <v>-8.2227375137731151E-3</v>
      </c>
      <c r="E65" s="118">
        <v>13968</v>
      </c>
      <c r="F65" s="119">
        <f t="shared" si="6"/>
        <v>-0.76838509625748252</v>
      </c>
      <c r="G65" s="118">
        <v>11462</v>
      </c>
      <c r="H65" s="119">
        <f t="shared" si="6"/>
        <v>-0.17941008018327609</v>
      </c>
      <c r="I65" s="118">
        <v>29079</v>
      </c>
      <c r="J65" s="119">
        <f t="shared" si="6"/>
        <v>1.5369917989879602</v>
      </c>
      <c r="K65" s="118">
        <v>31827</v>
      </c>
      <c r="L65" s="119">
        <f t="shared" si="6"/>
        <v>9.4501186423191941E-2</v>
      </c>
      <c r="M65" s="118">
        <v>31868</v>
      </c>
      <c r="N65" s="119">
        <v>1.2882144091495018E-3</v>
      </c>
      <c r="O65" s="119">
        <v>-0.47157046445686235</v>
      </c>
    </row>
    <row r="66" spans="2:15" ht="6" customHeight="1" x14ac:dyDescent="0.25"/>
    <row r="67" spans="2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2:15" x14ac:dyDescent="0.25">
      <c r="K70" s="120"/>
    </row>
    <row r="71" spans="2:15" x14ac:dyDescent="0.25">
      <c r="M71" s="4"/>
      <c r="N71" s="4"/>
    </row>
    <row r="73" spans="2:15" x14ac:dyDescent="0.25">
      <c r="M73" s="105"/>
      <c r="N73" s="105"/>
      <c r="O73" s="105"/>
    </row>
  </sheetData>
  <mergeCells count="24"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0EE5-AE8D-4F76-BBBC-8A8C32248060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248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132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252588</v>
      </c>
      <c r="D8" s="116">
        <f t="shared" ref="D8:D9" si="0">C8/C9-1</f>
        <v>0.27009699657570407</v>
      </c>
    </row>
    <row r="9" spans="1:5" x14ac:dyDescent="0.25">
      <c r="A9" s="1"/>
      <c r="B9" s="114">
        <v>2022</v>
      </c>
      <c r="C9" s="115">
        <v>198873</v>
      </c>
      <c r="D9" s="116">
        <f t="shared" si="0"/>
        <v>0.85068723885388842</v>
      </c>
    </row>
    <row r="10" spans="1:5" x14ac:dyDescent="0.25">
      <c r="A10" s="1"/>
      <c r="B10" s="114">
        <v>2021</v>
      </c>
      <c r="C10" s="115">
        <v>107459</v>
      </c>
      <c r="D10" s="116">
        <f>C10/C11-1</f>
        <v>0.38715840293286163</v>
      </c>
    </row>
    <row r="11" spans="1:5" x14ac:dyDescent="0.25">
      <c r="A11" s="1" t="s">
        <v>72</v>
      </c>
      <c r="B11" s="114">
        <v>2020</v>
      </c>
      <c r="C11" s="115">
        <v>77467</v>
      </c>
      <c r="D11" s="116">
        <f t="shared" ref="D11:D20" si="1">C11/C12-1</f>
        <v>-0.45789742549037449</v>
      </c>
    </row>
    <row r="12" spans="1:5" x14ac:dyDescent="0.25">
      <c r="A12" s="1" t="s">
        <v>74</v>
      </c>
      <c r="B12" s="114">
        <v>2019</v>
      </c>
      <c r="C12" s="115">
        <v>142901</v>
      </c>
      <c r="D12" s="116">
        <f t="shared" si="1"/>
        <v>-2.6540051908417794E-2</v>
      </c>
    </row>
    <row r="13" spans="1:5" x14ac:dyDescent="0.25">
      <c r="A13" s="1" t="s">
        <v>76</v>
      </c>
      <c r="B13" s="114">
        <v>2018</v>
      </c>
      <c r="C13" s="115">
        <v>146797</v>
      </c>
      <c r="D13" s="116">
        <f t="shared" si="1"/>
        <v>-2.1959718307982379E-2</v>
      </c>
    </row>
    <row r="14" spans="1:5" x14ac:dyDescent="0.25">
      <c r="A14" s="1" t="s">
        <v>78</v>
      </c>
      <c r="B14" s="114">
        <v>2017</v>
      </c>
      <c r="C14" s="115">
        <v>150093</v>
      </c>
      <c r="D14" s="116">
        <f>C14/C15-1</f>
        <v>-1.5809421392225742E-2</v>
      </c>
    </row>
    <row r="15" spans="1:5" x14ac:dyDescent="0.25">
      <c r="A15" s="1" t="s">
        <v>80</v>
      </c>
      <c r="B15" s="114">
        <v>2016</v>
      </c>
      <c r="C15" s="115">
        <v>152504</v>
      </c>
      <c r="D15" s="116">
        <f>C15/C16-1</f>
        <v>0.1475698494277351</v>
      </c>
    </row>
    <row r="16" spans="1:5" x14ac:dyDescent="0.25">
      <c r="A16" s="1" t="s">
        <v>82</v>
      </c>
      <c r="B16" s="114">
        <v>2015</v>
      </c>
      <c r="C16" s="115">
        <v>132893</v>
      </c>
      <c r="D16" s="116">
        <f t="shared" si="1"/>
        <v>-2.8410794054642863E-2</v>
      </c>
    </row>
    <row r="17" spans="1:5" x14ac:dyDescent="0.25">
      <c r="A17" s="1" t="s">
        <v>84</v>
      </c>
      <c r="B17" s="114">
        <v>2014</v>
      </c>
      <c r="C17" s="115">
        <v>136779</v>
      </c>
      <c r="D17" s="116">
        <f t="shared" si="1"/>
        <v>-8.9052808532839034E-3</v>
      </c>
    </row>
    <row r="18" spans="1:5" x14ac:dyDescent="0.25">
      <c r="A18" s="1" t="s">
        <v>86</v>
      </c>
      <c r="B18" s="114">
        <v>2013</v>
      </c>
      <c r="C18" s="115">
        <v>138008</v>
      </c>
      <c r="D18" s="116">
        <f t="shared" si="1"/>
        <v>-2.1573757009875849E-2</v>
      </c>
    </row>
    <row r="19" spans="1:5" x14ac:dyDescent="0.25">
      <c r="A19" s="1" t="s">
        <v>88</v>
      </c>
      <c r="B19" s="114">
        <v>2012</v>
      </c>
      <c r="C19" s="115">
        <v>141051</v>
      </c>
      <c r="D19" s="116">
        <f>C19/C20-1</f>
        <v>-7.1825276706631747E-2</v>
      </c>
    </row>
    <row r="20" spans="1:5" x14ac:dyDescent="0.25">
      <c r="A20" s="1" t="s">
        <v>90</v>
      </c>
      <c r="B20" s="114">
        <v>2011</v>
      </c>
      <c r="C20" s="115">
        <v>151966</v>
      </c>
      <c r="D20" s="116">
        <f t="shared" si="1"/>
        <v>0.30301990979712934</v>
      </c>
    </row>
    <row r="21" spans="1:5" x14ac:dyDescent="0.25">
      <c r="A21" s="1" t="s">
        <v>92</v>
      </c>
      <c r="B21" s="114">
        <v>2010</v>
      </c>
      <c r="C21" s="115">
        <v>116626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9" t="s">
        <v>249</v>
      </c>
      <c r="C26" s="269"/>
      <c r="D26" s="269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1" t="s">
        <v>137</v>
      </c>
      <c r="D28" s="292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220761</v>
      </c>
      <c r="D30" s="116">
        <f t="shared" ref="D30:D31" si="2">C30/C31-1</f>
        <v>0.3001696173009647</v>
      </c>
    </row>
    <row r="31" spans="1:5" x14ac:dyDescent="0.25">
      <c r="B31" s="114">
        <v>2022</v>
      </c>
      <c r="C31" s="115">
        <v>169794</v>
      </c>
      <c r="D31" s="116">
        <f t="shared" si="2"/>
        <v>0.76874277321166296</v>
      </c>
    </row>
    <row r="32" spans="1:5" x14ac:dyDescent="0.25">
      <c r="B32" s="114">
        <v>2021</v>
      </c>
      <c r="C32" s="115">
        <v>95997</v>
      </c>
      <c r="D32" s="116">
        <f>C32/C33-1</f>
        <v>0.51178758720609774</v>
      </c>
    </row>
    <row r="33" spans="2:5" x14ac:dyDescent="0.25">
      <c r="B33" s="114">
        <v>2020</v>
      </c>
      <c r="C33" s="115">
        <v>63499</v>
      </c>
      <c r="D33" s="116">
        <f t="shared" ref="D33:D42" si="3">C33/C34-1</f>
        <v>-0.23119112768481975</v>
      </c>
    </row>
    <row r="34" spans="2:5" x14ac:dyDescent="0.25">
      <c r="B34" s="114">
        <v>2019</v>
      </c>
      <c r="C34" s="115">
        <v>82594</v>
      </c>
      <c r="D34" s="116">
        <f t="shared" si="3"/>
        <v>-3.9492964298174171E-2</v>
      </c>
    </row>
    <row r="35" spans="2:5" x14ac:dyDescent="0.25">
      <c r="B35" s="114">
        <v>2018</v>
      </c>
      <c r="C35" s="115">
        <v>85990</v>
      </c>
      <c r="D35" s="116">
        <f t="shared" si="3"/>
        <v>8.584200424285271E-2</v>
      </c>
    </row>
    <row r="36" spans="2:5" x14ac:dyDescent="0.25">
      <c r="B36" s="114">
        <v>2017</v>
      </c>
      <c r="C36" s="115">
        <v>79192</v>
      </c>
      <c r="D36" s="116">
        <f>C36/C37-1</f>
        <v>-0.11417353661674068</v>
      </c>
    </row>
    <row r="37" spans="2:5" x14ac:dyDescent="0.25">
      <c r="B37" s="114">
        <v>2016</v>
      </c>
      <c r="C37" s="115">
        <v>89399</v>
      </c>
      <c r="D37" s="116">
        <f>C37/C38-1</f>
        <v>0.23348096637553972</v>
      </c>
    </row>
    <row r="38" spans="2:5" x14ac:dyDescent="0.25">
      <c r="B38" s="114">
        <v>2015</v>
      </c>
      <c r="C38" s="115">
        <v>72477</v>
      </c>
      <c r="D38" s="116">
        <f t="shared" si="3"/>
        <v>-5.5514289065248801E-2</v>
      </c>
    </row>
    <row r="39" spans="2:5" x14ac:dyDescent="0.25">
      <c r="B39" s="114">
        <v>2014</v>
      </c>
      <c r="C39" s="115">
        <v>76737</v>
      </c>
      <c r="D39" s="116">
        <f t="shared" si="3"/>
        <v>-3.2039557500914473E-2</v>
      </c>
    </row>
    <row r="40" spans="2:5" x14ac:dyDescent="0.25">
      <c r="B40" s="114">
        <v>2013</v>
      </c>
      <c r="C40" s="115">
        <v>79277</v>
      </c>
      <c r="D40" s="116">
        <f t="shared" si="3"/>
        <v>-1.0039834667399217E-2</v>
      </c>
    </row>
    <row r="41" spans="2:5" x14ac:dyDescent="0.25">
      <c r="B41" s="114">
        <v>2012</v>
      </c>
      <c r="C41" s="115">
        <v>80081</v>
      </c>
      <c r="D41" s="116">
        <f>C41/C42-1</f>
        <v>-0.14801102209739025</v>
      </c>
    </row>
    <row r="42" spans="2:5" x14ac:dyDescent="0.25">
      <c r="B42" s="114">
        <v>2011</v>
      </c>
      <c r="C42" s="115">
        <v>93993</v>
      </c>
      <c r="D42" s="116">
        <f t="shared" si="3"/>
        <v>0.43977758375074671</v>
      </c>
    </row>
    <row r="43" spans="2:5" x14ac:dyDescent="0.25">
      <c r="B43" s="114">
        <v>2010</v>
      </c>
      <c r="C43" s="115">
        <v>65283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9" t="s">
        <v>250</v>
      </c>
      <c r="C48" s="269"/>
      <c r="D48" s="269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1" t="s">
        <v>140</v>
      </c>
      <c r="D50" s="292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82594</v>
      </c>
      <c r="D56" s="116">
        <f t="shared" si="5"/>
        <v>-3.9492964298174171E-2</v>
      </c>
    </row>
    <row r="57" spans="1:5" x14ac:dyDescent="0.25">
      <c r="A57" s="1">
        <v>4</v>
      </c>
      <c r="B57" s="114">
        <v>2018</v>
      </c>
      <c r="C57" s="115">
        <v>85990</v>
      </c>
      <c r="D57" s="116">
        <f t="shared" si="5"/>
        <v>8.584200424285271E-2</v>
      </c>
    </row>
    <row r="58" spans="1:5" x14ac:dyDescent="0.25">
      <c r="A58" s="1">
        <v>5</v>
      </c>
      <c r="B58" s="114">
        <v>2017</v>
      </c>
      <c r="C58" s="115">
        <v>79192</v>
      </c>
      <c r="D58" s="116">
        <f>C58/C59-1</f>
        <v>-0.11417353661674068</v>
      </c>
    </row>
    <row r="59" spans="1:5" x14ac:dyDescent="0.25">
      <c r="A59" s="1">
        <v>6</v>
      </c>
      <c r="B59" s="114">
        <v>2016</v>
      </c>
      <c r="C59" s="115">
        <v>89399</v>
      </c>
      <c r="D59" s="116">
        <f>C59/C60-1</f>
        <v>0.23348096637553972</v>
      </c>
    </row>
    <row r="60" spans="1:5" x14ac:dyDescent="0.25">
      <c r="A60" s="1">
        <v>7</v>
      </c>
      <c r="B60" s="114">
        <v>2015</v>
      </c>
      <c r="C60" s="115">
        <v>72477</v>
      </c>
      <c r="D60" s="116">
        <f t="shared" si="5"/>
        <v>-5.5514289065248801E-2</v>
      </c>
    </row>
    <row r="61" spans="1:5" x14ac:dyDescent="0.25">
      <c r="A61" s="1">
        <v>8</v>
      </c>
      <c r="B61" s="114">
        <v>2014</v>
      </c>
      <c r="C61" s="115">
        <v>76737</v>
      </c>
      <c r="D61" s="116">
        <f t="shared" si="5"/>
        <v>-3.2039557500914473E-2</v>
      </c>
    </row>
    <row r="62" spans="1:5" x14ac:dyDescent="0.25">
      <c r="A62" s="1">
        <v>9</v>
      </c>
      <c r="B62" s="114">
        <v>2013</v>
      </c>
      <c r="C62" s="115">
        <v>79277</v>
      </c>
      <c r="D62" s="116">
        <f t="shared" si="5"/>
        <v>-1.0039834667399217E-2</v>
      </c>
    </row>
    <row r="63" spans="1:5" x14ac:dyDescent="0.25">
      <c r="A63" s="1">
        <v>10</v>
      </c>
      <c r="B63" s="114">
        <v>2012</v>
      </c>
      <c r="C63" s="115">
        <v>80081</v>
      </c>
      <c r="D63" s="116">
        <f>C63/C64-1</f>
        <v>-0.14801102209739025</v>
      </c>
    </row>
    <row r="64" spans="1:5" x14ac:dyDescent="0.25">
      <c r="A64" s="1">
        <v>11</v>
      </c>
      <c r="B64" s="114">
        <v>2011</v>
      </c>
      <c r="C64" s="115">
        <v>93993</v>
      </c>
      <c r="D64" s="116">
        <f t="shared" si="5"/>
        <v>0.43977758375074671</v>
      </c>
    </row>
    <row r="65" spans="1:5" x14ac:dyDescent="0.25">
      <c r="A65" s="1">
        <v>12</v>
      </c>
      <c r="B65" s="114">
        <v>2010</v>
      </c>
      <c r="C65" s="115">
        <v>65283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9" t="s">
        <v>141</v>
      </c>
      <c r="C70" s="269"/>
      <c r="D70" s="269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1" t="s">
        <v>142</v>
      </c>
      <c r="D72" s="292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9" t="s">
        <v>251</v>
      </c>
      <c r="C92" s="269"/>
      <c r="D92" s="269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1" t="s">
        <v>32</v>
      </c>
      <c r="D94" s="292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31827</v>
      </c>
      <c r="D96" s="116">
        <f t="shared" ref="D96:D108" si="10">C96/C97-1</f>
        <v>9.4501186423191941E-2</v>
      </c>
    </row>
    <row r="97" spans="2:4" x14ac:dyDescent="0.25">
      <c r="B97" s="114">
        <v>2022</v>
      </c>
      <c r="C97" s="115">
        <v>29079</v>
      </c>
      <c r="D97" s="116">
        <f t="shared" si="10"/>
        <v>1.5369917989879602</v>
      </c>
    </row>
    <row r="98" spans="2:4" x14ac:dyDescent="0.25">
      <c r="B98" s="114">
        <v>2021</v>
      </c>
      <c r="C98" s="115">
        <v>11462</v>
      </c>
      <c r="D98" s="116">
        <f t="shared" si="10"/>
        <v>-0.17941008018327609</v>
      </c>
    </row>
    <row r="99" spans="2:4" x14ac:dyDescent="0.25">
      <c r="B99" s="114">
        <v>2020</v>
      </c>
      <c r="C99" s="115">
        <v>13968</v>
      </c>
      <c r="D99" s="116">
        <f t="shared" si="10"/>
        <v>-0.76838509625748252</v>
      </c>
    </row>
    <row r="100" spans="2:4" x14ac:dyDescent="0.25">
      <c r="B100" s="114">
        <v>2019</v>
      </c>
      <c r="C100" s="115">
        <v>60307</v>
      </c>
      <c r="D100" s="116">
        <f t="shared" si="10"/>
        <v>-8.2227375137731151E-3</v>
      </c>
    </row>
    <row r="101" spans="2:4" x14ac:dyDescent="0.25">
      <c r="B101" s="114">
        <v>2018</v>
      </c>
      <c r="C101" s="115">
        <v>60807</v>
      </c>
      <c r="D101" s="116">
        <f t="shared" si="10"/>
        <v>-0.14236752655110652</v>
      </c>
    </row>
    <row r="102" spans="2:4" x14ac:dyDescent="0.25">
      <c r="B102" s="114">
        <v>2017</v>
      </c>
      <c r="C102" s="115">
        <v>70901</v>
      </c>
      <c r="D102" s="116">
        <f t="shared" si="10"/>
        <v>0.12354013152682031</v>
      </c>
    </row>
    <row r="103" spans="2:4" x14ac:dyDescent="0.25">
      <c r="B103" s="114">
        <v>2016</v>
      </c>
      <c r="C103" s="115">
        <v>63105</v>
      </c>
      <c r="D103" s="116">
        <f t="shared" si="10"/>
        <v>4.4508077330508433E-2</v>
      </c>
    </row>
    <row r="104" spans="2:4" x14ac:dyDescent="0.25">
      <c r="B104" s="114">
        <v>2015</v>
      </c>
      <c r="C104" s="115">
        <v>60416</v>
      </c>
      <c r="D104" s="116">
        <f t="shared" si="10"/>
        <v>6.2289730521967179E-3</v>
      </c>
    </row>
    <row r="105" spans="2:4" x14ac:dyDescent="0.25">
      <c r="B105" s="114">
        <v>2014</v>
      </c>
      <c r="C105" s="115">
        <v>60042</v>
      </c>
      <c r="D105" s="116">
        <f t="shared" si="10"/>
        <v>2.2322112683250683E-2</v>
      </c>
    </row>
    <row r="106" spans="2:4" x14ac:dyDescent="0.25">
      <c r="B106" s="114">
        <v>2013</v>
      </c>
      <c r="C106" s="115">
        <v>58731</v>
      </c>
      <c r="D106" s="116">
        <f t="shared" si="10"/>
        <v>-3.6722978514023286E-2</v>
      </c>
    </row>
    <row r="107" spans="2:4" x14ac:dyDescent="0.25">
      <c r="B107" s="114">
        <v>2012</v>
      </c>
      <c r="C107" s="115">
        <v>60970</v>
      </c>
      <c r="D107" s="116">
        <f t="shared" si="10"/>
        <v>5.1696479395580752E-2</v>
      </c>
    </row>
    <row r="108" spans="2:4" x14ac:dyDescent="0.25">
      <c r="B108" s="114">
        <v>2011</v>
      </c>
      <c r="C108" s="115">
        <v>57973</v>
      </c>
      <c r="D108" s="116">
        <f t="shared" si="10"/>
        <v>0.12913152717994669</v>
      </c>
    </row>
    <row r="109" spans="2:4" x14ac:dyDescent="0.25">
      <c r="B109" s="114">
        <v>2010</v>
      </c>
      <c r="C109" s="115">
        <v>51343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EC58-0571-4AD5-A723-B08C5484671E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224</v>
      </c>
      <c r="D5" s="127" t="s">
        <v>252</v>
      </c>
      <c r="E5" s="127" t="s">
        <v>225</v>
      </c>
      <c r="F5" s="127" t="s">
        <v>226</v>
      </c>
      <c r="G5" s="127" t="s">
        <v>227</v>
      </c>
      <c r="H5" s="127" t="s">
        <v>228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diciembre 2024</v>
      </c>
      <c r="N5" s="14" t="str">
        <f>CONCATENATE("cuota/ total municipio ",RIGHT(H5,2))</f>
        <v>cuota/ total municipio 24</v>
      </c>
      <c r="O5" s="13" t="s">
        <v>219</v>
      </c>
      <c r="P5" s="13" t="s">
        <v>229</v>
      </c>
      <c r="Q5" s="13" t="s">
        <v>220</v>
      </c>
      <c r="R5" s="13" t="s">
        <v>221</v>
      </c>
      <c r="S5" s="13" t="s">
        <v>222</v>
      </c>
      <c r="T5" s="13" t="s">
        <v>223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diciembre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4831573</v>
      </c>
      <c r="D6" s="131">
        <v>1565030</v>
      </c>
      <c r="E6" s="131">
        <v>2335438</v>
      </c>
      <c r="F6" s="131">
        <v>4757683</v>
      </c>
      <c r="G6" s="131">
        <v>5188807</v>
      </c>
      <c r="H6" s="131">
        <v>5480280</v>
      </c>
      <c r="I6" s="132">
        <f>IFERROR(H6/G6-1,"-")</f>
        <v>5.6173413272068151E-2</v>
      </c>
      <c r="J6" s="131">
        <f>IFERROR(H6-G6,"-")</f>
        <v>291473</v>
      </c>
      <c r="K6" s="132">
        <f>IFERROR(H6/C6-1,"-")</f>
        <v>0.13426414130553344</v>
      </c>
      <c r="L6" s="131">
        <f>IFERROR(H6-C6,"-")</f>
        <v>648707</v>
      </c>
      <c r="M6" s="132">
        <f>IFERROR(H6/$H$6,"-")</f>
        <v>1</v>
      </c>
      <c r="N6" s="133">
        <f>H6/H6</f>
        <v>1</v>
      </c>
      <c r="O6" s="131">
        <v>397253</v>
      </c>
      <c r="P6" s="131">
        <v>86477</v>
      </c>
      <c r="Q6" s="131">
        <v>313914</v>
      </c>
      <c r="R6" s="131">
        <v>423458</v>
      </c>
      <c r="S6" s="131">
        <v>434399</v>
      </c>
      <c r="T6" s="131">
        <v>444661</v>
      </c>
      <c r="U6" s="132">
        <f>IFERROR(T6/S6-1,"-")</f>
        <v>2.3623442963726982E-2</v>
      </c>
      <c r="V6" s="131">
        <f t="shared" ref="V6:V57" si="0">T6-S6</f>
        <v>10262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3568188</v>
      </c>
      <c r="D7" s="135">
        <v>1195819</v>
      </c>
      <c r="E7" s="135">
        <v>1858031</v>
      </c>
      <c r="F7" s="135">
        <v>3776873</v>
      </c>
      <c r="G7" s="135">
        <v>4088558</v>
      </c>
      <c r="H7" s="135">
        <v>4279640</v>
      </c>
      <c r="I7" s="136">
        <f t="shared" ref="I7:I57" si="1">IFERROR(H7/G7-1,"-")</f>
        <v>4.6735792912806939E-2</v>
      </c>
      <c r="J7" s="135">
        <f t="shared" ref="J7:J57" si="2">IFERROR(H7-G7,"-")</f>
        <v>191082</v>
      </c>
      <c r="K7" s="136">
        <f t="shared" ref="K7:K57" si="3">IFERROR(H7/C7-1,"-")</f>
        <v>0.1993874762204233</v>
      </c>
      <c r="L7" s="135">
        <f t="shared" ref="L7:L57" si="4">IFERROR(H7-C7,"-")</f>
        <v>711452</v>
      </c>
      <c r="M7" s="136">
        <f t="shared" ref="M7:M57" si="5">IFERROR(H7/$H$6,"-")</f>
        <v>0.78091630354653407</v>
      </c>
      <c r="N7" s="136">
        <f>H7/H6</f>
        <v>0.78091630354653407</v>
      </c>
      <c r="O7" s="135">
        <v>298050</v>
      </c>
      <c r="P7" s="135">
        <v>67414</v>
      </c>
      <c r="Q7" s="135">
        <v>247406</v>
      </c>
      <c r="R7" s="135">
        <v>336260</v>
      </c>
      <c r="S7" s="135">
        <v>337584</v>
      </c>
      <c r="T7" s="135">
        <v>345861</v>
      </c>
      <c r="U7" s="136">
        <f t="shared" ref="U7:U57" si="6">IFERROR(T7/S7-1,"-")</f>
        <v>2.4518342101521373E-2</v>
      </c>
      <c r="V7" s="135">
        <f t="shared" si="0"/>
        <v>8277</v>
      </c>
      <c r="W7" s="136">
        <f t="shared" ref="W7:W57" si="7">IFERROR(R7/$R$6,"-")</f>
        <v>0.79408111312101792</v>
      </c>
      <c r="X7" s="136">
        <f>IFERROR(T7/T6,"-")</f>
        <v>0.77780826292389038</v>
      </c>
    </row>
    <row r="8" spans="1:24" x14ac:dyDescent="0.25">
      <c r="B8" s="97" t="s">
        <v>140</v>
      </c>
      <c r="C8" s="52">
        <v>2826140</v>
      </c>
      <c r="D8" s="52">
        <v>952608</v>
      </c>
      <c r="E8" s="52">
        <v>1525176</v>
      </c>
      <c r="F8" s="52">
        <v>3104390</v>
      </c>
      <c r="G8" s="52">
        <v>3350154</v>
      </c>
      <c r="H8" s="52">
        <v>3520830</v>
      </c>
      <c r="I8" s="98">
        <f t="shared" si="1"/>
        <v>5.0945717719245165E-2</v>
      </c>
      <c r="J8" s="52">
        <f t="shared" si="2"/>
        <v>170676</v>
      </c>
      <c r="K8" s="98">
        <f t="shared" si="3"/>
        <v>0.24580877097383702</v>
      </c>
      <c r="L8" s="52">
        <f t="shared" si="4"/>
        <v>694690</v>
      </c>
      <c r="M8" s="98">
        <f t="shared" si="5"/>
        <v>0.64245440014013877</v>
      </c>
      <c r="N8" s="98">
        <f>H8/H6</f>
        <v>0.64245440014013877</v>
      </c>
      <c r="O8" s="52">
        <v>234990</v>
      </c>
      <c r="P8" s="52">
        <v>54924</v>
      </c>
      <c r="Q8" s="52">
        <v>202213</v>
      </c>
      <c r="R8" s="52">
        <v>274301</v>
      </c>
      <c r="S8" s="52">
        <v>274342</v>
      </c>
      <c r="T8" s="52">
        <v>280848</v>
      </c>
      <c r="U8" s="98">
        <f t="shared" si="6"/>
        <v>2.3714925166398171E-2</v>
      </c>
      <c r="V8" s="52">
        <f t="shared" si="0"/>
        <v>6506</v>
      </c>
      <c r="W8" s="98">
        <f t="shared" si="7"/>
        <v>0.64776435915722452</v>
      </c>
      <c r="X8" s="98">
        <f>IFERROR(T8/T6,"-")</f>
        <v>0.63160025277683451</v>
      </c>
    </row>
    <row r="9" spans="1:24" x14ac:dyDescent="0.25">
      <c r="B9" s="97" t="s">
        <v>142</v>
      </c>
      <c r="C9" s="52">
        <v>742048</v>
      </c>
      <c r="D9" s="52">
        <v>243211</v>
      </c>
      <c r="E9" s="52">
        <v>332855</v>
      </c>
      <c r="F9" s="52">
        <v>672483</v>
      </c>
      <c r="G9" s="52">
        <v>738404</v>
      </c>
      <c r="H9" s="52">
        <v>758810</v>
      </c>
      <c r="I9" s="98">
        <f t="shared" si="1"/>
        <v>2.763527824876344E-2</v>
      </c>
      <c r="J9" s="52">
        <f t="shared" si="2"/>
        <v>20406</v>
      </c>
      <c r="K9" s="98">
        <f t="shared" si="3"/>
        <v>2.2588835223597448E-2</v>
      </c>
      <c r="L9" s="52">
        <f t="shared" si="4"/>
        <v>16762</v>
      </c>
      <c r="M9" s="98">
        <f t="shared" si="5"/>
        <v>0.1384619034063953</v>
      </c>
      <c r="N9" s="98">
        <f>H9/H6</f>
        <v>0.1384619034063953</v>
      </c>
      <c r="O9" s="52">
        <v>63060</v>
      </c>
      <c r="P9" s="52">
        <v>12490</v>
      </c>
      <c r="Q9" s="52">
        <v>45193</v>
      </c>
      <c r="R9" s="52">
        <v>61959</v>
      </c>
      <c r="S9" s="52">
        <v>63242</v>
      </c>
      <c r="T9" s="52">
        <v>65013</v>
      </c>
      <c r="U9" s="98">
        <f t="shared" si="6"/>
        <v>2.8003541949970012E-2</v>
      </c>
      <c r="V9" s="52">
        <f t="shared" si="0"/>
        <v>1771</v>
      </c>
      <c r="W9" s="98">
        <f t="shared" si="7"/>
        <v>0.14631675396379334</v>
      </c>
      <c r="X9" s="98">
        <f>IFERROR(T9/T6,"-")</f>
        <v>0.14620801014705584</v>
      </c>
    </row>
    <row r="10" spans="1:24" ht="16.5" thickBot="1" x14ac:dyDescent="0.3">
      <c r="B10" s="137" t="s">
        <v>63</v>
      </c>
      <c r="C10" s="138">
        <v>1263385</v>
      </c>
      <c r="D10" s="138">
        <v>363484</v>
      </c>
      <c r="E10" s="138">
        <v>477407</v>
      </c>
      <c r="F10" s="138">
        <v>980810</v>
      </c>
      <c r="G10" s="138">
        <v>1100249</v>
      </c>
      <c r="H10" s="138">
        <v>1200640</v>
      </c>
      <c r="I10" s="139">
        <f t="shared" si="1"/>
        <v>9.1243891155547541E-2</v>
      </c>
      <c r="J10" s="138">
        <f t="shared" si="2"/>
        <v>100391</v>
      </c>
      <c r="K10" s="139">
        <f t="shared" si="3"/>
        <v>-4.9664195791464971E-2</v>
      </c>
      <c r="L10" s="138">
        <f t="shared" si="4"/>
        <v>-62745</v>
      </c>
      <c r="M10" s="139">
        <f t="shared" si="5"/>
        <v>0.21908369645346587</v>
      </c>
      <c r="N10" s="139">
        <f>H10/H6</f>
        <v>0.21908369645346587</v>
      </c>
      <c r="O10" s="138">
        <v>99203</v>
      </c>
      <c r="P10" s="138">
        <v>19063</v>
      </c>
      <c r="Q10" s="138">
        <v>66508</v>
      </c>
      <c r="R10" s="138">
        <v>87198</v>
      </c>
      <c r="S10" s="138">
        <v>96815</v>
      </c>
      <c r="T10" s="138">
        <v>98800</v>
      </c>
      <c r="U10" s="139">
        <f t="shared" si="6"/>
        <v>2.0503021226049745E-2</v>
      </c>
      <c r="V10" s="138">
        <f t="shared" si="0"/>
        <v>1985</v>
      </c>
      <c r="W10" s="139">
        <f t="shared" si="7"/>
        <v>0.2059188868789821</v>
      </c>
      <c r="X10" s="139">
        <f>IFERROR(T10/T6,"-")</f>
        <v>0.22219173707610967</v>
      </c>
    </row>
    <row r="11" spans="1:24" ht="15.75" x14ac:dyDescent="0.25">
      <c r="A11" s="140">
        <f>G11/$G$11</f>
        <v>1</v>
      </c>
      <c r="B11" s="130" t="s">
        <v>44</v>
      </c>
      <c r="C11" s="131">
        <v>1762715</v>
      </c>
      <c r="D11" s="131">
        <v>514095</v>
      </c>
      <c r="E11" s="131">
        <v>881045</v>
      </c>
      <c r="F11" s="131">
        <v>1757049</v>
      </c>
      <c r="G11" s="131">
        <v>1888332</v>
      </c>
      <c r="H11" s="131">
        <v>1938898</v>
      </c>
      <c r="I11" s="132">
        <f t="shared" si="1"/>
        <v>2.677813011694985E-2</v>
      </c>
      <c r="J11" s="131">
        <f t="shared" si="2"/>
        <v>50566</v>
      </c>
      <c r="K11" s="132">
        <f t="shared" si="3"/>
        <v>9.9949793358540706E-2</v>
      </c>
      <c r="L11" s="131">
        <f t="shared" si="4"/>
        <v>176183</v>
      </c>
      <c r="M11" s="132">
        <f t="shared" si="5"/>
        <v>0.35379542651105417</v>
      </c>
      <c r="N11" s="133">
        <f>H11/H11</f>
        <v>1</v>
      </c>
      <c r="O11" s="131">
        <v>141195</v>
      </c>
      <c r="P11" s="131">
        <v>27724</v>
      </c>
      <c r="Q11" s="131">
        <v>114122</v>
      </c>
      <c r="R11" s="131">
        <v>153975</v>
      </c>
      <c r="S11" s="131">
        <v>161770</v>
      </c>
      <c r="T11" s="131">
        <v>159454</v>
      </c>
      <c r="U11" s="132">
        <f t="shared" si="6"/>
        <v>-1.431662236508624E-2</v>
      </c>
      <c r="V11" s="131">
        <f t="shared" si="0"/>
        <v>-2316</v>
      </c>
      <c r="W11" s="132">
        <f t="shared" si="7"/>
        <v>0.36361339259147307</v>
      </c>
      <c r="X11" s="133">
        <f>IFERROR(T11/T11,"-")</f>
        <v>1</v>
      </c>
    </row>
    <row r="12" spans="1:24" ht="15.75" x14ac:dyDescent="0.25">
      <c r="A12" s="140">
        <f>G12/$G$11</f>
        <v>0.81717780559774444</v>
      </c>
      <c r="B12" s="134" t="s">
        <v>60</v>
      </c>
      <c r="C12" s="135">
        <v>1371352</v>
      </c>
      <c r="D12" s="135">
        <v>414401</v>
      </c>
      <c r="E12" s="135">
        <v>752768</v>
      </c>
      <c r="F12" s="135">
        <v>1490629</v>
      </c>
      <c r="G12" s="135">
        <v>1543103</v>
      </c>
      <c r="H12" s="135">
        <v>1573889</v>
      </c>
      <c r="I12" s="136">
        <f t="shared" si="1"/>
        <v>1.9950709706351377E-2</v>
      </c>
      <c r="J12" s="135">
        <f t="shared" si="2"/>
        <v>30786</v>
      </c>
      <c r="K12" s="136">
        <f t="shared" si="3"/>
        <v>0.14769147527403614</v>
      </c>
      <c r="L12" s="135">
        <f t="shared" si="4"/>
        <v>202537</v>
      </c>
      <c r="M12" s="136">
        <f t="shared" si="5"/>
        <v>0.28719134788733425</v>
      </c>
      <c r="N12" s="136">
        <f>H12/H11</f>
        <v>0.81174409380998902</v>
      </c>
      <c r="O12" s="135">
        <v>112755</v>
      </c>
      <c r="P12" s="135">
        <v>22293</v>
      </c>
      <c r="Q12" s="135">
        <v>98566</v>
      </c>
      <c r="R12" s="135">
        <v>126581</v>
      </c>
      <c r="S12" s="135">
        <v>129836</v>
      </c>
      <c r="T12" s="135">
        <v>127791</v>
      </c>
      <c r="U12" s="136">
        <f t="shared" si="6"/>
        <v>-1.5750639267999578E-2</v>
      </c>
      <c r="V12" s="135">
        <f t="shared" si="0"/>
        <v>-2045</v>
      </c>
      <c r="W12" s="136">
        <f t="shared" si="7"/>
        <v>0.29892220716104079</v>
      </c>
      <c r="X12" s="136">
        <f>IFERROR(T12/T11,"-")</f>
        <v>0.80142862518343849</v>
      </c>
    </row>
    <row r="13" spans="1:24" x14ac:dyDescent="0.25">
      <c r="A13" s="140">
        <f>G13/$G$11</f>
        <v>0.72947288930124576</v>
      </c>
      <c r="B13" s="97" t="s">
        <v>140</v>
      </c>
      <c r="C13" s="52">
        <v>1157120</v>
      </c>
      <c r="D13" s="52">
        <v>373186</v>
      </c>
      <c r="E13" s="52">
        <v>687822</v>
      </c>
      <c r="F13" s="52">
        <v>1325364</v>
      </c>
      <c r="G13" s="52">
        <v>1377487</v>
      </c>
      <c r="H13" s="52">
        <v>1420992</v>
      </c>
      <c r="I13" s="98">
        <f t="shared" si="1"/>
        <v>3.158287519228864E-2</v>
      </c>
      <c r="J13" s="52">
        <f t="shared" si="2"/>
        <v>43505</v>
      </c>
      <c r="K13" s="98">
        <f t="shared" si="3"/>
        <v>0.22804203539822998</v>
      </c>
      <c r="L13" s="52">
        <f t="shared" si="4"/>
        <v>263872</v>
      </c>
      <c r="M13" s="98">
        <f t="shared" si="5"/>
        <v>0.25929186099980295</v>
      </c>
      <c r="N13" s="98">
        <f>H13/H11</f>
        <v>0.73288641279737254</v>
      </c>
      <c r="O13" s="52">
        <v>97485</v>
      </c>
      <c r="P13" s="52">
        <v>21712</v>
      </c>
      <c r="Q13" s="52">
        <v>87439</v>
      </c>
      <c r="R13" s="52">
        <v>110632</v>
      </c>
      <c r="S13" s="52">
        <v>116159</v>
      </c>
      <c r="T13" s="52">
        <v>115661</v>
      </c>
      <c r="U13" s="98">
        <f t="shared" si="6"/>
        <v>-4.2872269905904759E-3</v>
      </c>
      <c r="V13" s="52">
        <f t="shared" si="0"/>
        <v>-498</v>
      </c>
      <c r="W13" s="98">
        <f t="shared" si="7"/>
        <v>0.2612584955296629</v>
      </c>
      <c r="X13" s="98">
        <f>IFERROR(T13/T11,"-")</f>
        <v>0.725356529155744</v>
      </c>
    </row>
    <row r="14" spans="1:24" x14ac:dyDescent="0.25">
      <c r="A14" s="140">
        <f>G14/$G$11</f>
        <v>8.7704916296498708E-2</v>
      </c>
      <c r="B14" s="97" t="s">
        <v>142</v>
      </c>
      <c r="C14" s="52">
        <v>214232</v>
      </c>
      <c r="D14" s="52">
        <v>41215</v>
      </c>
      <c r="E14" s="52">
        <v>64946</v>
      </c>
      <c r="F14" s="52">
        <v>165265</v>
      </c>
      <c r="G14" s="52">
        <v>165616</v>
      </c>
      <c r="H14" s="52">
        <v>152897</v>
      </c>
      <c r="I14" s="98">
        <f t="shared" si="1"/>
        <v>-7.6798135445850679E-2</v>
      </c>
      <c r="J14" s="52">
        <f t="shared" si="2"/>
        <v>-12719</v>
      </c>
      <c r="K14" s="98">
        <f t="shared" si="3"/>
        <v>-0.28630176630942161</v>
      </c>
      <c r="L14" s="52">
        <f t="shared" si="4"/>
        <v>-61335</v>
      </c>
      <c r="M14" s="98">
        <f t="shared" si="5"/>
        <v>2.7899486887531293E-2</v>
      </c>
      <c r="N14" s="98">
        <f>H14/H11</f>
        <v>7.8857681012616448E-2</v>
      </c>
      <c r="O14" s="52">
        <v>15270</v>
      </c>
      <c r="P14" s="52">
        <v>581</v>
      </c>
      <c r="Q14" s="52">
        <v>11127</v>
      </c>
      <c r="R14" s="52">
        <v>15949</v>
      </c>
      <c r="S14" s="52">
        <v>13677</v>
      </c>
      <c r="T14" s="52">
        <v>12130</v>
      </c>
      <c r="U14" s="98">
        <f t="shared" si="6"/>
        <v>-0.11310960005849235</v>
      </c>
      <c r="V14" s="52">
        <f t="shared" si="0"/>
        <v>-1547</v>
      </c>
      <c r="W14" s="98">
        <f t="shared" si="7"/>
        <v>3.7663711631377848E-2</v>
      </c>
      <c r="X14" s="98">
        <f>IFERROR(T14/T11,"-")</f>
        <v>7.6072096027694505E-2</v>
      </c>
    </row>
    <row r="15" spans="1:24" ht="16.5" thickBot="1" x14ac:dyDescent="0.3">
      <c r="A15" s="140">
        <f>G15/$G$11</f>
        <v>0.18282219440225553</v>
      </c>
      <c r="B15" s="137" t="s">
        <v>63</v>
      </c>
      <c r="C15" s="138">
        <v>391363</v>
      </c>
      <c r="D15" s="138">
        <v>99694</v>
      </c>
      <c r="E15" s="138">
        <v>128277</v>
      </c>
      <c r="F15" s="138">
        <v>266420</v>
      </c>
      <c r="G15" s="138">
        <v>345229</v>
      </c>
      <c r="H15" s="138">
        <v>365009</v>
      </c>
      <c r="I15" s="139">
        <f t="shared" si="1"/>
        <v>5.7295302538315163E-2</v>
      </c>
      <c r="J15" s="138">
        <f t="shared" si="2"/>
        <v>19780</v>
      </c>
      <c r="K15" s="139">
        <f t="shared" si="3"/>
        <v>-6.7339017740563056E-2</v>
      </c>
      <c r="L15" s="138">
        <f t="shared" si="4"/>
        <v>-26354</v>
      </c>
      <c r="M15" s="139">
        <f t="shared" si="5"/>
        <v>6.6604078623719962E-2</v>
      </c>
      <c r="N15" s="139">
        <f>H15/H11</f>
        <v>0.18825590619001104</v>
      </c>
      <c r="O15" s="138">
        <v>28440</v>
      </c>
      <c r="P15" s="138">
        <v>5431</v>
      </c>
      <c r="Q15" s="138">
        <v>15556</v>
      </c>
      <c r="R15" s="138">
        <v>27394</v>
      </c>
      <c r="S15" s="138">
        <v>31934</v>
      </c>
      <c r="T15" s="138">
        <v>31663</v>
      </c>
      <c r="U15" s="139">
        <f t="shared" si="6"/>
        <v>-8.4862528965992112E-3</v>
      </c>
      <c r="V15" s="138">
        <f t="shared" si="0"/>
        <v>-271</v>
      </c>
      <c r="W15" s="139">
        <f t="shared" si="7"/>
        <v>6.4691185430432299E-2</v>
      </c>
      <c r="X15" s="139">
        <f>IFERROR(T15/T11,"-")</f>
        <v>0.19857137481656151</v>
      </c>
    </row>
    <row r="16" spans="1:24" ht="15.75" x14ac:dyDescent="0.25">
      <c r="A16" s="79"/>
      <c r="B16" s="130" t="s">
        <v>45</v>
      </c>
      <c r="C16" s="131">
        <v>1299411</v>
      </c>
      <c r="D16" s="131">
        <v>353830</v>
      </c>
      <c r="E16" s="131">
        <v>492258</v>
      </c>
      <c r="F16" s="131">
        <v>1243535</v>
      </c>
      <c r="G16" s="131">
        <v>1319978</v>
      </c>
      <c r="H16" s="131">
        <v>1387823</v>
      </c>
      <c r="I16" s="132">
        <f t="shared" si="1"/>
        <v>5.139858391579244E-2</v>
      </c>
      <c r="J16" s="131">
        <f t="shared" si="2"/>
        <v>67845</v>
      </c>
      <c r="K16" s="132">
        <f t="shared" si="3"/>
        <v>6.8040058149423155E-2</v>
      </c>
      <c r="L16" s="131">
        <f t="shared" si="4"/>
        <v>88412</v>
      </c>
      <c r="M16" s="132">
        <f t="shared" si="5"/>
        <v>0.2532394330216704</v>
      </c>
      <c r="N16" s="133">
        <f>H16/H16</f>
        <v>1</v>
      </c>
      <c r="O16" s="131">
        <v>109344</v>
      </c>
      <c r="P16" s="131">
        <v>17398</v>
      </c>
      <c r="Q16" s="131">
        <v>78855</v>
      </c>
      <c r="R16" s="131">
        <v>108917</v>
      </c>
      <c r="S16" s="131">
        <v>111619</v>
      </c>
      <c r="T16" s="131">
        <v>115450</v>
      </c>
      <c r="U16" s="132">
        <f t="shared" si="6"/>
        <v>3.4322113618649119E-2</v>
      </c>
      <c r="V16" s="131">
        <f t="shared" si="0"/>
        <v>3831</v>
      </c>
      <c r="W16" s="132">
        <f t="shared" si="7"/>
        <v>0.25720850710105841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729995</v>
      </c>
      <c r="D17" s="135">
        <v>195507</v>
      </c>
      <c r="E17" s="135">
        <v>256749</v>
      </c>
      <c r="F17" s="135">
        <v>752557</v>
      </c>
      <c r="G17" s="135">
        <v>810513</v>
      </c>
      <c r="H17" s="135">
        <v>861467</v>
      </c>
      <c r="I17" s="136">
        <f t="shared" si="1"/>
        <v>6.2866357479768986E-2</v>
      </c>
      <c r="J17" s="135">
        <f t="shared" si="2"/>
        <v>50954</v>
      </c>
      <c r="K17" s="136">
        <f t="shared" si="3"/>
        <v>0.18009986369769648</v>
      </c>
      <c r="L17" s="135">
        <f t="shared" si="4"/>
        <v>131472</v>
      </c>
      <c r="M17" s="136">
        <f t="shared" si="5"/>
        <v>0.15719397549030342</v>
      </c>
      <c r="N17" s="136">
        <f>H17/H16</f>
        <v>0.62073261503808486</v>
      </c>
      <c r="O17" s="135">
        <v>63674</v>
      </c>
      <c r="P17" s="135">
        <v>8227</v>
      </c>
      <c r="Q17" s="135">
        <v>45371</v>
      </c>
      <c r="R17" s="135">
        <v>68554</v>
      </c>
      <c r="S17" s="135">
        <v>67674</v>
      </c>
      <c r="T17" s="135">
        <v>71887</v>
      </c>
      <c r="U17" s="136">
        <f t="shared" si="6"/>
        <v>6.2254336968407431E-2</v>
      </c>
      <c r="V17" s="135">
        <f t="shared" si="0"/>
        <v>4213</v>
      </c>
      <c r="W17" s="136">
        <f t="shared" si="7"/>
        <v>0.16189090771694006</v>
      </c>
      <c r="X17" s="136">
        <f>IFERROR(T17/T16,"-")</f>
        <v>0.62266782156777822</v>
      </c>
    </row>
    <row r="18" spans="2:24" x14ac:dyDescent="0.25">
      <c r="B18" s="97" t="s">
        <v>140</v>
      </c>
      <c r="C18" s="52">
        <v>552295</v>
      </c>
      <c r="D18" s="52">
        <v>144560</v>
      </c>
      <c r="E18" s="52">
        <v>206077</v>
      </c>
      <c r="F18" s="52">
        <v>573367</v>
      </c>
      <c r="G18" s="52">
        <v>609226</v>
      </c>
      <c r="H18" s="52">
        <v>651257</v>
      </c>
      <c r="I18" s="98">
        <f t="shared" si="1"/>
        <v>6.8990817857412567E-2</v>
      </c>
      <c r="J18" s="52">
        <f t="shared" si="2"/>
        <v>42031</v>
      </c>
      <c r="K18" s="98">
        <f t="shared" si="3"/>
        <v>0.17918322635548023</v>
      </c>
      <c r="L18" s="52">
        <f t="shared" si="4"/>
        <v>98962</v>
      </c>
      <c r="M18" s="98">
        <f t="shared" si="5"/>
        <v>0.11883644631296211</v>
      </c>
      <c r="N18" s="98">
        <f>H18/H16</f>
        <v>0.46926517286426295</v>
      </c>
      <c r="O18" s="52">
        <v>46919</v>
      </c>
      <c r="P18" s="52">
        <v>6600</v>
      </c>
      <c r="Q18" s="52">
        <v>35773</v>
      </c>
      <c r="R18" s="52">
        <v>52615</v>
      </c>
      <c r="S18" s="52">
        <v>51027</v>
      </c>
      <c r="T18" s="52">
        <v>53638</v>
      </c>
      <c r="U18" s="98">
        <f t="shared" si="6"/>
        <v>5.1168988966625584E-2</v>
      </c>
      <c r="V18" s="52">
        <f t="shared" si="0"/>
        <v>2611</v>
      </c>
      <c r="W18" s="98">
        <f t="shared" si="7"/>
        <v>0.12425081117844036</v>
      </c>
      <c r="X18" s="98">
        <f>IFERROR(T18/T16,"-")</f>
        <v>0.46459939367691644</v>
      </c>
    </row>
    <row r="19" spans="2:24" x14ac:dyDescent="0.25">
      <c r="B19" s="97" t="s">
        <v>142</v>
      </c>
      <c r="C19" s="52">
        <v>177700</v>
      </c>
      <c r="D19" s="52">
        <v>50947</v>
      </c>
      <c r="E19" s="52">
        <v>50672</v>
      </c>
      <c r="F19" s="52">
        <v>179190</v>
      </c>
      <c r="G19" s="52">
        <v>201287</v>
      </c>
      <c r="H19" s="52">
        <v>210210</v>
      </c>
      <c r="I19" s="98">
        <f t="shared" si="1"/>
        <v>4.432973813510066E-2</v>
      </c>
      <c r="J19" s="52">
        <f t="shared" si="2"/>
        <v>8923</v>
      </c>
      <c r="K19" s="98">
        <f t="shared" si="3"/>
        <v>0.18294879009566678</v>
      </c>
      <c r="L19" s="52">
        <f t="shared" si="4"/>
        <v>32510</v>
      </c>
      <c r="M19" s="98">
        <f t="shared" si="5"/>
        <v>3.8357529177341303E-2</v>
      </c>
      <c r="N19" s="98">
        <f>H19/H16</f>
        <v>0.15146744217382188</v>
      </c>
      <c r="O19" s="52">
        <v>16755</v>
      </c>
      <c r="P19" s="52">
        <v>1627</v>
      </c>
      <c r="Q19" s="52">
        <v>9598</v>
      </c>
      <c r="R19" s="52">
        <v>15939</v>
      </c>
      <c r="S19" s="52">
        <v>16647</v>
      </c>
      <c r="T19" s="52">
        <v>18249</v>
      </c>
      <c r="U19" s="98">
        <f t="shared" si="6"/>
        <v>9.6233555595602871E-2</v>
      </c>
      <c r="V19" s="52">
        <f t="shared" si="0"/>
        <v>1602</v>
      </c>
      <c r="W19" s="98">
        <f t="shared" si="7"/>
        <v>3.7640096538499687E-2</v>
      </c>
      <c r="X19" s="98">
        <f>IFERROR(T19/T16,"-")</f>
        <v>0.15806842789086184</v>
      </c>
    </row>
    <row r="20" spans="2:24" ht="16.5" thickBot="1" x14ac:dyDescent="0.3">
      <c r="B20" s="137" t="s">
        <v>63</v>
      </c>
      <c r="C20" s="138">
        <v>569416</v>
      </c>
      <c r="D20" s="138">
        <v>158323</v>
      </c>
      <c r="E20" s="138">
        <v>235509</v>
      </c>
      <c r="F20" s="138">
        <v>490978</v>
      </c>
      <c r="G20" s="138">
        <v>509465</v>
      </c>
      <c r="H20" s="138">
        <v>526356</v>
      </c>
      <c r="I20" s="139">
        <f t="shared" si="1"/>
        <v>3.3154387445653688E-2</v>
      </c>
      <c r="J20" s="138">
        <f t="shared" si="2"/>
        <v>16891</v>
      </c>
      <c r="K20" s="139">
        <f t="shared" si="3"/>
        <v>-7.5621338353681677E-2</v>
      </c>
      <c r="L20" s="138">
        <f t="shared" si="4"/>
        <v>-43060</v>
      </c>
      <c r="M20" s="139">
        <f t="shared" si="5"/>
        <v>9.6045457531367007E-2</v>
      </c>
      <c r="N20" s="139">
        <f>H20/H16</f>
        <v>0.3792673849619152</v>
      </c>
      <c r="O20" s="138">
        <v>45670</v>
      </c>
      <c r="P20" s="138">
        <v>9171</v>
      </c>
      <c r="Q20" s="138">
        <v>33484</v>
      </c>
      <c r="R20" s="138">
        <v>40363</v>
      </c>
      <c r="S20" s="138">
        <v>43945</v>
      </c>
      <c r="T20" s="138">
        <v>43563</v>
      </c>
      <c r="U20" s="139">
        <f t="shared" si="6"/>
        <v>-8.6926840368642955E-3</v>
      </c>
      <c r="V20" s="138">
        <f t="shared" si="0"/>
        <v>-382</v>
      </c>
      <c r="W20" s="139">
        <f t="shared" si="7"/>
        <v>9.5317599384118379E-2</v>
      </c>
      <c r="X20" s="139">
        <f>IFERROR(T20/T16,"-")</f>
        <v>0.37733217843222172</v>
      </c>
    </row>
    <row r="21" spans="2:24" ht="15.75" x14ac:dyDescent="0.25">
      <c r="B21" s="130" t="s">
        <v>46</v>
      </c>
      <c r="C21" s="131">
        <v>45076</v>
      </c>
      <c r="D21" s="131">
        <v>12549</v>
      </c>
      <c r="E21" s="131">
        <v>20161</v>
      </c>
      <c r="F21" s="131">
        <v>37751</v>
      </c>
      <c r="G21" s="131">
        <v>51166</v>
      </c>
      <c r="H21" s="131">
        <v>43737</v>
      </c>
      <c r="I21" s="132">
        <f t="shared" si="1"/>
        <v>-0.14519407418989172</v>
      </c>
      <c r="J21" s="131">
        <f t="shared" si="2"/>
        <v>-7429</v>
      </c>
      <c r="K21" s="132">
        <f t="shared" si="3"/>
        <v>-2.9705386458425798E-2</v>
      </c>
      <c r="L21" s="131">
        <f t="shared" si="4"/>
        <v>-1339</v>
      </c>
      <c r="M21" s="132">
        <f t="shared" si="5"/>
        <v>7.9807966016334931E-3</v>
      </c>
      <c r="N21" s="133">
        <f>H21/H21</f>
        <v>1</v>
      </c>
      <c r="O21" s="131">
        <v>3627</v>
      </c>
      <c r="P21" s="131">
        <v>469</v>
      </c>
      <c r="Q21" s="131">
        <v>2479</v>
      </c>
      <c r="R21" s="131">
        <v>4675</v>
      </c>
      <c r="S21" s="131">
        <v>5492</v>
      </c>
      <c r="T21" s="131">
        <v>4480</v>
      </c>
      <c r="U21" s="132">
        <f t="shared" si="6"/>
        <v>-0.1842680262199563</v>
      </c>
      <c r="V21" s="131">
        <f t="shared" si="0"/>
        <v>-1012</v>
      </c>
      <c r="W21" s="132">
        <f t="shared" si="7"/>
        <v>1.1040055920539936E-2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38821</v>
      </c>
      <c r="D22" s="135">
        <v>10671</v>
      </c>
      <c r="E22" s="135">
        <v>20161</v>
      </c>
      <c r="F22" s="135">
        <v>37638</v>
      </c>
      <c r="G22" s="135">
        <v>50521</v>
      </c>
      <c r="H22" s="135">
        <v>43075</v>
      </c>
      <c r="I22" s="136">
        <f t="shared" si="1"/>
        <v>-0.14738425605193883</v>
      </c>
      <c r="J22" s="135">
        <f t="shared" si="2"/>
        <v>-7446</v>
      </c>
      <c r="K22" s="136">
        <f t="shared" si="3"/>
        <v>0.1095798665670642</v>
      </c>
      <c r="L22" s="135">
        <f t="shared" si="4"/>
        <v>4254</v>
      </c>
      <c r="M22" s="136">
        <f t="shared" si="5"/>
        <v>7.8599998540220574E-3</v>
      </c>
      <c r="N22" s="136">
        <f>H22/H21</f>
        <v>0.98486407389624342</v>
      </c>
      <c r="O22" s="135">
        <v>3115</v>
      </c>
      <c r="P22" s="135">
        <v>469</v>
      </c>
      <c r="Q22" s="135">
        <v>2479</v>
      </c>
      <c r="R22" s="135">
        <v>4607</v>
      </c>
      <c r="S22" s="135">
        <v>5428</v>
      </c>
      <c r="T22" s="135">
        <v>4419</v>
      </c>
      <c r="U22" s="136">
        <f t="shared" si="6"/>
        <v>-0.1858879882092852</v>
      </c>
      <c r="V22" s="135">
        <f t="shared" si="0"/>
        <v>-1009</v>
      </c>
      <c r="W22" s="136">
        <f t="shared" si="7"/>
        <v>1.0879473288968445E-2</v>
      </c>
      <c r="X22" s="136">
        <f>IFERROR(T22/T21,"-")</f>
        <v>0.98638392857142854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2479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469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6255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-6255</v>
      </c>
      <c r="M25" s="139">
        <f t="shared" si="5"/>
        <v>0</v>
      </c>
      <c r="N25" s="139">
        <f>H25/H21</f>
        <v>0</v>
      </c>
      <c r="O25" s="138">
        <v>512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137126</v>
      </c>
      <c r="D26" s="131">
        <v>52633</v>
      </c>
      <c r="E26" s="131">
        <v>70304</v>
      </c>
      <c r="F26" s="131">
        <v>161080</v>
      </c>
      <c r="G26" s="131">
        <v>179837</v>
      </c>
      <c r="H26" s="131">
        <v>231856</v>
      </c>
      <c r="I26" s="132">
        <f t="shared" si="1"/>
        <v>0.28925638216829674</v>
      </c>
      <c r="J26" s="131">
        <f t="shared" si="2"/>
        <v>52019</v>
      </c>
      <c r="K26" s="132">
        <f t="shared" si="3"/>
        <v>0.69082449717777816</v>
      </c>
      <c r="L26" s="131">
        <f t="shared" si="4"/>
        <v>94730</v>
      </c>
      <c r="M26" s="132">
        <f t="shared" si="5"/>
        <v>4.2307327362835476E-2</v>
      </c>
      <c r="N26" s="133">
        <f>H26/H26</f>
        <v>1</v>
      </c>
      <c r="O26" s="131">
        <v>10746</v>
      </c>
      <c r="P26" s="131">
        <v>8154</v>
      </c>
      <c r="Q26" s="131">
        <v>9493</v>
      </c>
      <c r="R26" s="131">
        <v>14121</v>
      </c>
      <c r="S26" s="131">
        <v>12492</v>
      </c>
      <c r="T26" s="131">
        <v>15575</v>
      </c>
      <c r="U26" s="132">
        <f t="shared" si="6"/>
        <v>0.24679795068844057</v>
      </c>
      <c r="V26" s="131">
        <f t="shared" si="0"/>
        <v>3083</v>
      </c>
      <c r="W26" s="132">
        <f t="shared" si="7"/>
        <v>3.3346872653250148E-2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135352</v>
      </c>
      <c r="D27" s="135">
        <v>51640</v>
      </c>
      <c r="E27" s="135">
        <v>62020</v>
      </c>
      <c r="F27" s="135">
        <v>151473</v>
      </c>
      <c r="G27" s="135">
        <v>170958</v>
      </c>
      <c r="H27" s="135">
        <v>191595</v>
      </c>
      <c r="I27" s="136">
        <f t="shared" si="1"/>
        <v>0.12071385954444946</v>
      </c>
      <c r="J27" s="135">
        <f t="shared" si="2"/>
        <v>20637</v>
      </c>
      <c r="K27" s="136">
        <f t="shared" si="3"/>
        <v>0.4155313552810449</v>
      </c>
      <c r="L27" s="135">
        <f t="shared" si="4"/>
        <v>56243</v>
      </c>
      <c r="M27" s="136">
        <f t="shared" si="5"/>
        <v>3.4960804922376229E-2</v>
      </c>
      <c r="N27" s="136">
        <f>H27/H26</f>
        <v>0.82635342626457797</v>
      </c>
      <c r="O27" s="135">
        <v>10668</v>
      </c>
      <c r="P27" s="135">
        <v>8080</v>
      </c>
      <c r="Q27" s="135">
        <v>7535</v>
      </c>
      <c r="R27" s="135">
        <v>13354</v>
      </c>
      <c r="S27" s="135">
        <v>11656</v>
      </c>
      <c r="T27" s="135">
        <v>12150</v>
      </c>
      <c r="U27" s="136">
        <f t="shared" si="6"/>
        <v>4.2381606039807895E-2</v>
      </c>
      <c r="V27" s="135">
        <f t="shared" si="0"/>
        <v>494</v>
      </c>
      <c r="W27" s="136">
        <f t="shared" si="7"/>
        <v>3.1535595029495253E-2</v>
      </c>
      <c r="X27" s="136">
        <f>IFERROR(T27/T26,"-")</f>
        <v>0.7800963081861958</v>
      </c>
    </row>
    <row r="28" spans="2:24" x14ac:dyDescent="0.25">
      <c r="B28" s="97" t="s">
        <v>140</v>
      </c>
      <c r="C28" s="52">
        <v>122557</v>
      </c>
      <c r="D28" s="52">
        <v>38963</v>
      </c>
      <c r="E28" s="52">
        <v>44291</v>
      </c>
      <c r="F28" s="52">
        <v>0</v>
      </c>
      <c r="G28" s="52">
        <v>108492</v>
      </c>
      <c r="H28" s="52">
        <v>0</v>
      </c>
      <c r="I28" s="98">
        <f t="shared" si="1"/>
        <v>-1</v>
      </c>
      <c r="J28" s="52">
        <f t="shared" si="2"/>
        <v>-108492</v>
      </c>
      <c r="K28" s="98">
        <f t="shared" si="3"/>
        <v>-1</v>
      </c>
      <c r="L28" s="52">
        <f t="shared" si="4"/>
        <v>-122557</v>
      </c>
      <c r="M28" s="98">
        <f t="shared" si="5"/>
        <v>0</v>
      </c>
      <c r="N28" s="98">
        <f>H28/H26</f>
        <v>0</v>
      </c>
      <c r="O28" s="52">
        <v>9869</v>
      </c>
      <c r="P28" s="52">
        <v>8080</v>
      </c>
      <c r="Q28" s="52">
        <v>0</v>
      </c>
      <c r="R28" s="52">
        <v>0</v>
      </c>
      <c r="S28" s="52">
        <v>10343</v>
      </c>
      <c r="T28" s="52">
        <v>0</v>
      </c>
      <c r="U28" s="98">
        <f t="shared" si="6"/>
        <v>-1</v>
      </c>
      <c r="V28" s="52">
        <f t="shared" si="0"/>
        <v>-10343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12795</v>
      </c>
      <c r="D29" s="52">
        <v>1940</v>
      </c>
      <c r="E29" s="52">
        <v>0</v>
      </c>
      <c r="F29" s="52">
        <v>0</v>
      </c>
      <c r="G29" s="52">
        <v>1313</v>
      </c>
      <c r="H29" s="52">
        <v>0</v>
      </c>
      <c r="I29" s="98">
        <f t="shared" si="1"/>
        <v>-1</v>
      </c>
      <c r="J29" s="52">
        <f t="shared" si="2"/>
        <v>-1313</v>
      </c>
      <c r="K29" s="98">
        <f t="shared" si="3"/>
        <v>-1</v>
      </c>
      <c r="L29" s="52">
        <f t="shared" si="4"/>
        <v>-12795</v>
      </c>
      <c r="M29" s="98">
        <f t="shared" si="5"/>
        <v>0</v>
      </c>
      <c r="N29" s="98">
        <f>H29/H26</f>
        <v>0</v>
      </c>
      <c r="O29" s="52">
        <v>799</v>
      </c>
      <c r="P29" s="52">
        <v>0</v>
      </c>
      <c r="Q29" s="52">
        <v>0</v>
      </c>
      <c r="R29" s="52">
        <v>0</v>
      </c>
      <c r="S29" s="52">
        <v>1313</v>
      </c>
      <c r="T29" s="52">
        <v>0</v>
      </c>
      <c r="U29" s="98">
        <f t="shared" si="6"/>
        <v>-1</v>
      </c>
      <c r="V29" s="52">
        <f t="shared" si="0"/>
        <v>-1313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791721</v>
      </c>
      <c r="D30" s="131">
        <v>211451</v>
      </c>
      <c r="E30" s="131">
        <v>354204</v>
      </c>
      <c r="F30" s="131">
        <v>710225</v>
      </c>
      <c r="G30" s="131">
        <v>797848</v>
      </c>
      <c r="H30" s="131">
        <v>914356</v>
      </c>
      <c r="I30" s="132">
        <f t="shared" si="1"/>
        <v>0.14602781482187077</v>
      </c>
      <c r="J30" s="131">
        <f t="shared" si="2"/>
        <v>116508</v>
      </c>
      <c r="K30" s="132">
        <f t="shared" si="3"/>
        <v>0.15489673761337652</v>
      </c>
      <c r="L30" s="131">
        <f t="shared" si="4"/>
        <v>122635</v>
      </c>
      <c r="M30" s="132">
        <f t="shared" si="5"/>
        <v>0.16684475975680074</v>
      </c>
      <c r="N30" s="133">
        <f>H30/H30</f>
        <v>1</v>
      </c>
      <c r="O30" s="131">
        <v>62015</v>
      </c>
      <c r="P30" s="131">
        <v>8912</v>
      </c>
      <c r="Q30" s="131">
        <v>44151</v>
      </c>
      <c r="R30" s="131">
        <v>61100</v>
      </c>
      <c r="S30" s="131">
        <v>62539</v>
      </c>
      <c r="T30" s="131">
        <v>67921</v>
      </c>
      <c r="U30" s="132">
        <f t="shared" si="6"/>
        <v>8.6058299621036394E-2</v>
      </c>
      <c r="V30" s="131">
        <f t="shared" si="0"/>
        <v>5382</v>
      </c>
      <c r="W30" s="132">
        <f t="shared" si="7"/>
        <v>0.14428821748555937</v>
      </c>
      <c r="X30" s="133">
        <f>IFERROR(T30/T30,"-")</f>
        <v>1</v>
      </c>
    </row>
    <row r="31" spans="2:24" ht="15.75" x14ac:dyDescent="0.25">
      <c r="B31" s="134" t="s">
        <v>60</v>
      </c>
      <c r="C31" s="135">
        <v>632559</v>
      </c>
      <c r="D31" s="135">
        <v>167932</v>
      </c>
      <c r="E31" s="135">
        <v>285256</v>
      </c>
      <c r="F31" s="135">
        <v>574800</v>
      </c>
      <c r="G31" s="135">
        <v>652648</v>
      </c>
      <c r="H31" s="135">
        <v>741051</v>
      </c>
      <c r="I31" s="136">
        <f t="shared" si="1"/>
        <v>0.13545280151015548</v>
      </c>
      <c r="J31" s="135">
        <f t="shared" si="2"/>
        <v>88403</v>
      </c>
      <c r="K31" s="136">
        <f t="shared" si="3"/>
        <v>0.17151285492736656</v>
      </c>
      <c r="L31" s="135">
        <f t="shared" si="4"/>
        <v>108492</v>
      </c>
      <c r="M31" s="136">
        <f t="shared" si="5"/>
        <v>0.13522137555015437</v>
      </c>
      <c r="N31" s="136">
        <f>H31/H30</f>
        <v>0.81046222696630199</v>
      </c>
      <c r="O31" s="135">
        <v>49590</v>
      </c>
      <c r="P31" s="135">
        <v>5448</v>
      </c>
      <c r="Q31" s="135">
        <v>35179</v>
      </c>
      <c r="R31" s="135">
        <v>50108</v>
      </c>
      <c r="S31" s="135">
        <v>50998</v>
      </c>
      <c r="T31" s="135">
        <v>56389</v>
      </c>
      <c r="U31" s="136">
        <f t="shared" si="6"/>
        <v>0.10571002784422912</v>
      </c>
      <c r="V31" s="135">
        <f t="shared" si="0"/>
        <v>5391</v>
      </c>
      <c r="W31" s="136">
        <f t="shared" si="7"/>
        <v>0.11833050739388558</v>
      </c>
      <c r="X31" s="136">
        <f>IFERROR(T31/T30,"-")</f>
        <v>0.83021451392058421</v>
      </c>
    </row>
    <row r="32" spans="2:24" x14ac:dyDescent="0.25">
      <c r="B32" s="97" t="s">
        <v>140</v>
      </c>
      <c r="C32" s="52">
        <v>501207</v>
      </c>
      <c r="D32" s="52">
        <v>135144</v>
      </c>
      <c r="E32" s="52">
        <v>214429</v>
      </c>
      <c r="F32" s="52">
        <v>476344</v>
      </c>
      <c r="G32" s="52">
        <v>549349</v>
      </c>
      <c r="H32" s="52">
        <v>622363</v>
      </c>
      <c r="I32" s="98">
        <f t="shared" si="1"/>
        <v>0.13291004443441246</v>
      </c>
      <c r="J32" s="52">
        <f t="shared" si="2"/>
        <v>73014</v>
      </c>
      <c r="K32" s="98">
        <f t="shared" si="3"/>
        <v>0.24172846747950438</v>
      </c>
      <c r="L32" s="52">
        <f t="shared" si="4"/>
        <v>121156</v>
      </c>
      <c r="M32" s="98">
        <f t="shared" si="5"/>
        <v>0.11356408796630829</v>
      </c>
      <c r="N32" s="98">
        <f>H32/H30</f>
        <v>0.6806572057273097</v>
      </c>
      <c r="O32" s="52">
        <v>39769</v>
      </c>
      <c r="P32" s="52">
        <v>3713</v>
      </c>
      <c r="Q32" s="52">
        <v>27340</v>
      </c>
      <c r="R32" s="52">
        <v>42758</v>
      </c>
      <c r="S32" s="52">
        <v>42526</v>
      </c>
      <c r="T32" s="52">
        <v>47307</v>
      </c>
      <c r="U32" s="98">
        <f t="shared" si="6"/>
        <v>0.1124253397921271</v>
      </c>
      <c r="V32" s="52">
        <f t="shared" si="0"/>
        <v>4781</v>
      </c>
      <c r="W32" s="98">
        <f t="shared" si="7"/>
        <v>0.10097341412843777</v>
      </c>
      <c r="X32" s="98">
        <f>IFERROR(T32/T30,"-")</f>
        <v>0.6965003459901945</v>
      </c>
    </row>
    <row r="33" spans="2:24" x14ac:dyDescent="0.25">
      <c r="B33" s="97" t="s">
        <v>142</v>
      </c>
      <c r="C33" s="52">
        <v>131352</v>
      </c>
      <c r="D33" s="52">
        <v>32788</v>
      </c>
      <c r="E33" s="52">
        <v>70827</v>
      </c>
      <c r="F33" s="52">
        <v>98456</v>
      </c>
      <c r="G33" s="52">
        <v>103299</v>
      </c>
      <c r="H33" s="52">
        <v>118688</v>
      </c>
      <c r="I33" s="98">
        <f t="shared" si="1"/>
        <v>0.14897530469801246</v>
      </c>
      <c r="J33" s="52">
        <f t="shared" si="2"/>
        <v>15389</v>
      </c>
      <c r="K33" s="98">
        <f t="shared" si="3"/>
        <v>-9.6412692612217521E-2</v>
      </c>
      <c r="L33" s="52">
        <f t="shared" si="4"/>
        <v>-12664</v>
      </c>
      <c r="M33" s="98">
        <f t="shared" si="5"/>
        <v>2.165728758384608E-2</v>
      </c>
      <c r="N33" s="98">
        <f>H33/H30</f>
        <v>0.12980502123899226</v>
      </c>
      <c r="O33" s="52">
        <v>9821</v>
      </c>
      <c r="P33" s="52">
        <v>1735</v>
      </c>
      <c r="Q33" s="52">
        <v>7839</v>
      </c>
      <c r="R33" s="52">
        <v>7350</v>
      </c>
      <c r="S33" s="52">
        <v>8472</v>
      </c>
      <c r="T33" s="52">
        <v>9082</v>
      </c>
      <c r="U33" s="98">
        <f t="shared" si="6"/>
        <v>7.2001888574126482E-2</v>
      </c>
      <c r="V33" s="52">
        <f t="shared" si="0"/>
        <v>610</v>
      </c>
      <c r="W33" s="98">
        <f t="shared" si="7"/>
        <v>1.7357093265447814E-2</v>
      </c>
      <c r="X33" s="98">
        <f>IFERROR(T33/T30,"-")</f>
        <v>0.1337141679303897</v>
      </c>
    </row>
    <row r="34" spans="2:24" ht="16.5" thickBot="1" x14ac:dyDescent="0.3">
      <c r="B34" s="137" t="s">
        <v>63</v>
      </c>
      <c r="C34" s="138">
        <v>159162</v>
      </c>
      <c r="D34" s="138">
        <v>43519</v>
      </c>
      <c r="E34" s="138">
        <v>68948</v>
      </c>
      <c r="F34" s="138">
        <v>135425</v>
      </c>
      <c r="G34" s="138">
        <v>145200</v>
      </c>
      <c r="H34" s="138">
        <v>173305</v>
      </c>
      <c r="I34" s="139">
        <f t="shared" si="1"/>
        <v>0.1935606060606061</v>
      </c>
      <c r="J34" s="138">
        <f t="shared" si="2"/>
        <v>28105</v>
      </c>
      <c r="K34" s="139">
        <f t="shared" si="3"/>
        <v>8.8859149797062109E-2</v>
      </c>
      <c r="L34" s="138">
        <f t="shared" si="4"/>
        <v>14143</v>
      </c>
      <c r="M34" s="139">
        <f t="shared" si="5"/>
        <v>3.1623384206646378E-2</v>
      </c>
      <c r="N34" s="139">
        <f>H34/H30</f>
        <v>0.18953777303369804</v>
      </c>
      <c r="O34" s="138">
        <v>12425</v>
      </c>
      <c r="P34" s="138">
        <v>3464</v>
      </c>
      <c r="Q34" s="138">
        <v>8972</v>
      </c>
      <c r="R34" s="138">
        <v>10992</v>
      </c>
      <c r="S34" s="138">
        <v>11541</v>
      </c>
      <c r="T34" s="138">
        <v>11532</v>
      </c>
      <c r="U34" s="139">
        <f t="shared" si="6"/>
        <v>-7.7982843774371258E-4</v>
      </c>
      <c r="V34" s="138">
        <f t="shared" si="0"/>
        <v>-9</v>
      </c>
      <c r="W34" s="139">
        <f t="shared" si="7"/>
        <v>2.5957710091673792E-2</v>
      </c>
      <c r="X34" s="139">
        <f>IFERROR(T34/T30,"-")</f>
        <v>0.16978548607941579</v>
      </c>
    </row>
    <row r="35" spans="2:24" ht="15.75" x14ac:dyDescent="0.25">
      <c r="B35" s="130" t="s">
        <v>49</v>
      </c>
      <c r="C35" s="131">
        <v>55887</v>
      </c>
      <c r="D35" s="131">
        <v>22616</v>
      </c>
      <c r="E35" s="131">
        <v>33444</v>
      </c>
      <c r="F35" s="131">
        <v>51485</v>
      </c>
      <c r="G35" s="131">
        <v>58157</v>
      </c>
      <c r="H35" s="131">
        <v>57388</v>
      </c>
      <c r="I35" s="132">
        <f t="shared" si="1"/>
        <v>-1.3222827862510056E-2</v>
      </c>
      <c r="J35" s="131">
        <f t="shared" si="2"/>
        <v>-769</v>
      </c>
      <c r="K35" s="132">
        <f t="shared" si="3"/>
        <v>2.6857766564675201E-2</v>
      </c>
      <c r="L35" s="131">
        <f t="shared" si="4"/>
        <v>1501</v>
      </c>
      <c r="M35" s="132">
        <f t="shared" si="5"/>
        <v>1.0471727721941215E-2</v>
      </c>
      <c r="N35" s="133">
        <f>H35/H35</f>
        <v>1</v>
      </c>
      <c r="O35" s="131">
        <v>5767</v>
      </c>
      <c r="P35" s="131">
        <v>1794</v>
      </c>
      <c r="Q35" s="131">
        <v>4543</v>
      </c>
      <c r="R35" s="131">
        <v>5166</v>
      </c>
      <c r="S35" s="131">
        <v>4585</v>
      </c>
      <c r="T35" s="131">
        <v>5228</v>
      </c>
      <c r="U35" s="132">
        <f t="shared" si="6"/>
        <v>0.14023991275899683</v>
      </c>
      <c r="V35" s="131">
        <f t="shared" si="0"/>
        <v>643</v>
      </c>
      <c r="W35" s="132">
        <f t="shared" si="7"/>
        <v>1.2199556980857605E-2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55887</v>
      </c>
      <c r="D36" s="135">
        <v>22616</v>
      </c>
      <c r="E36" s="135">
        <v>33444</v>
      </c>
      <c r="F36" s="135">
        <v>51485</v>
      </c>
      <c r="G36" s="135">
        <v>58157</v>
      </c>
      <c r="H36" s="135">
        <v>57388</v>
      </c>
      <c r="I36" s="136">
        <f t="shared" si="1"/>
        <v>-1.3222827862510056E-2</v>
      </c>
      <c r="J36" s="135">
        <f t="shared" si="2"/>
        <v>-769</v>
      </c>
      <c r="K36" s="136">
        <f t="shared" si="3"/>
        <v>2.6857766564675201E-2</v>
      </c>
      <c r="L36" s="135">
        <f t="shared" si="4"/>
        <v>1501</v>
      </c>
      <c r="M36" s="136">
        <f t="shared" si="5"/>
        <v>1.0471727721941215E-2</v>
      </c>
      <c r="N36" s="136">
        <f>H36/H35</f>
        <v>1</v>
      </c>
      <c r="O36" s="135">
        <v>5767</v>
      </c>
      <c r="P36" s="135">
        <v>1794</v>
      </c>
      <c r="Q36" s="135">
        <v>4543</v>
      </c>
      <c r="R36" s="135">
        <v>5166</v>
      </c>
      <c r="S36" s="135">
        <v>4585</v>
      </c>
      <c r="T36" s="135">
        <v>5228</v>
      </c>
      <c r="U36" s="136">
        <f t="shared" si="6"/>
        <v>0.14023991275899683</v>
      </c>
      <c r="V36" s="135">
        <f t="shared" si="0"/>
        <v>643</v>
      </c>
      <c r="W36" s="136">
        <f t="shared" si="7"/>
        <v>1.2199556980857605E-2</v>
      </c>
      <c r="X36" s="136">
        <f>IFERROR(T36/T35,"-")</f>
        <v>1</v>
      </c>
    </row>
    <row r="37" spans="2:24" x14ac:dyDescent="0.25">
      <c r="B37" s="97" t="s">
        <v>140</v>
      </c>
      <c r="C37" s="52">
        <v>42488</v>
      </c>
      <c r="D37" s="52">
        <v>8693</v>
      </c>
      <c r="E37" s="52">
        <v>0</v>
      </c>
      <c r="F37" s="52">
        <v>34275</v>
      </c>
      <c r="G37" s="52">
        <v>42318</v>
      </c>
      <c r="H37" s="52">
        <v>49465</v>
      </c>
      <c r="I37" s="98">
        <f t="shared" si="1"/>
        <v>0.16888794366463444</v>
      </c>
      <c r="J37" s="52">
        <f t="shared" si="2"/>
        <v>7147</v>
      </c>
      <c r="K37" s="98">
        <f t="shared" si="3"/>
        <v>0.16421107136132562</v>
      </c>
      <c r="L37" s="52">
        <f t="shared" si="4"/>
        <v>6977</v>
      </c>
      <c r="M37" s="98">
        <f t="shared" si="5"/>
        <v>9.0259986716007216E-3</v>
      </c>
      <c r="N37" s="98">
        <f>H37/H35</f>
        <v>0.86193977835087476</v>
      </c>
      <c r="O37" s="52">
        <v>4201</v>
      </c>
      <c r="P37" s="52">
        <v>0</v>
      </c>
      <c r="Q37" s="52">
        <v>0</v>
      </c>
      <c r="R37" s="52">
        <v>4483</v>
      </c>
      <c r="S37" s="52">
        <v>3751</v>
      </c>
      <c r="T37" s="52">
        <v>4415</v>
      </c>
      <c r="U37" s="98">
        <f t="shared" si="6"/>
        <v>0.17701946147693959</v>
      </c>
      <c r="V37" s="52">
        <f t="shared" si="0"/>
        <v>664</v>
      </c>
      <c r="W37" s="98">
        <f t="shared" si="7"/>
        <v>1.0586646137279257E-2</v>
      </c>
      <c r="X37" s="98">
        <f>IFERROR(T37/T35,"-")</f>
        <v>0.84449120122417753</v>
      </c>
    </row>
    <row r="38" spans="2:24" ht="15.75" thickBot="1" x14ac:dyDescent="0.3">
      <c r="B38" s="97" t="s">
        <v>142</v>
      </c>
      <c r="C38" s="52">
        <v>13399</v>
      </c>
      <c r="D38" s="52">
        <v>4061</v>
      </c>
      <c r="E38" s="52">
        <v>0</v>
      </c>
      <c r="F38" s="52">
        <v>4766</v>
      </c>
      <c r="G38" s="52">
        <v>6854</v>
      </c>
      <c r="H38" s="52">
        <v>7923</v>
      </c>
      <c r="I38" s="98">
        <f t="shared" si="1"/>
        <v>0.1559673183542456</v>
      </c>
      <c r="J38" s="52">
        <f t="shared" si="2"/>
        <v>1069</v>
      </c>
      <c r="K38" s="98">
        <f t="shared" si="3"/>
        <v>-0.40868721546384057</v>
      </c>
      <c r="L38" s="52">
        <f t="shared" si="4"/>
        <v>-5476</v>
      </c>
      <c r="M38" s="98">
        <f t="shared" si="5"/>
        <v>1.4457290503404935E-3</v>
      </c>
      <c r="N38" s="98">
        <f>H38/H35</f>
        <v>0.13806022164912526</v>
      </c>
      <c r="O38" s="52">
        <v>1566</v>
      </c>
      <c r="P38" s="52">
        <v>0</v>
      </c>
      <c r="Q38" s="52">
        <v>0</v>
      </c>
      <c r="R38" s="52">
        <v>683</v>
      </c>
      <c r="S38" s="52">
        <v>834</v>
      </c>
      <c r="T38" s="52">
        <v>813</v>
      </c>
      <c r="U38" s="98">
        <f t="shared" si="6"/>
        <v>-2.5179856115107868E-2</v>
      </c>
      <c r="V38" s="52">
        <f t="shared" si="0"/>
        <v>-21</v>
      </c>
      <c r="W38" s="98">
        <f t="shared" si="7"/>
        <v>1.6129108435783478E-3</v>
      </c>
      <c r="X38" s="98">
        <f>IFERROR(T38/T35,"-")</f>
        <v>0.15550879877582249</v>
      </c>
    </row>
    <row r="39" spans="2:24" ht="15.75" x14ac:dyDescent="0.25">
      <c r="B39" s="130" t="s">
        <v>50</v>
      </c>
      <c r="C39" s="131">
        <v>142901</v>
      </c>
      <c r="D39" s="131">
        <v>76081</v>
      </c>
      <c r="E39" s="131">
        <v>107459</v>
      </c>
      <c r="F39" s="131">
        <v>198873</v>
      </c>
      <c r="G39" s="131">
        <v>252588</v>
      </c>
      <c r="H39" s="131">
        <v>239146</v>
      </c>
      <c r="I39" s="132">
        <f t="shared" si="1"/>
        <v>-5.3217096615832848E-2</v>
      </c>
      <c r="J39" s="131">
        <f t="shared" si="2"/>
        <v>-13442</v>
      </c>
      <c r="K39" s="132">
        <f t="shared" si="3"/>
        <v>0.67350823297247753</v>
      </c>
      <c r="L39" s="131">
        <f t="shared" si="4"/>
        <v>96245</v>
      </c>
      <c r="M39" s="132">
        <f t="shared" si="5"/>
        <v>4.3637551365988597E-2</v>
      </c>
      <c r="N39" s="133">
        <f>H39/H39</f>
        <v>1</v>
      </c>
      <c r="O39" s="131">
        <v>11708</v>
      </c>
      <c r="P39" s="131">
        <v>6293</v>
      </c>
      <c r="Q39" s="131">
        <v>13338</v>
      </c>
      <c r="R39" s="131">
        <v>17905</v>
      </c>
      <c r="S39" s="131">
        <v>20333</v>
      </c>
      <c r="T39" s="131">
        <v>18315</v>
      </c>
      <c r="U39" s="132">
        <f t="shared" si="6"/>
        <v>-9.9247528648010674E-2</v>
      </c>
      <c r="V39" s="131">
        <f t="shared" si="0"/>
        <v>-2018</v>
      </c>
      <c r="W39" s="132">
        <f t="shared" si="7"/>
        <v>4.2282823798345998E-2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82594</v>
      </c>
      <c r="D40" s="135">
        <v>62298</v>
      </c>
      <c r="E40" s="135">
        <v>94072</v>
      </c>
      <c r="F40" s="135">
        <v>169794</v>
      </c>
      <c r="G40" s="135">
        <v>220761</v>
      </c>
      <c r="H40" s="135">
        <v>207278</v>
      </c>
      <c r="I40" s="136">
        <f t="shared" si="1"/>
        <v>-6.1075099315549441E-2</v>
      </c>
      <c r="J40" s="135">
        <f t="shared" si="2"/>
        <v>-13483</v>
      </c>
      <c r="K40" s="136">
        <f t="shared" si="3"/>
        <v>1.5096011816838995</v>
      </c>
      <c r="L40" s="135">
        <f t="shared" si="4"/>
        <v>124684</v>
      </c>
      <c r="M40" s="136">
        <f t="shared" si="5"/>
        <v>3.78225200172254E-2</v>
      </c>
      <c r="N40" s="136">
        <f>H40/H39</f>
        <v>0.86674249203415488</v>
      </c>
      <c r="O40" s="135">
        <v>6070</v>
      </c>
      <c r="P40" s="135">
        <v>6274</v>
      </c>
      <c r="Q40" s="135">
        <v>11136</v>
      </c>
      <c r="R40" s="135">
        <v>15138</v>
      </c>
      <c r="S40" s="135">
        <v>17513</v>
      </c>
      <c r="T40" s="135">
        <v>15560</v>
      </c>
      <c r="U40" s="136">
        <f t="shared" si="6"/>
        <v>-0.11151715868212186</v>
      </c>
      <c r="V40" s="135">
        <f t="shared" si="0"/>
        <v>-1953</v>
      </c>
      <c r="W40" s="136">
        <f t="shared" si="7"/>
        <v>3.5748527598959044E-2</v>
      </c>
      <c r="X40" s="136">
        <f>IFERROR(T40/T39,"-")</f>
        <v>0.84957684957684954</v>
      </c>
    </row>
    <row r="41" spans="2:24" x14ac:dyDescent="0.25">
      <c r="B41" s="97" t="s">
        <v>140</v>
      </c>
      <c r="C41" s="52">
        <v>82594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-82594</v>
      </c>
      <c r="M41" s="98">
        <f t="shared" si="5"/>
        <v>0</v>
      </c>
      <c r="N41" s="98">
        <f>H41/H39</f>
        <v>0</v>
      </c>
      <c r="O41" s="52">
        <v>6070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60307</v>
      </c>
      <c r="D43" s="138">
        <v>13783</v>
      </c>
      <c r="E43" s="138">
        <v>11462</v>
      </c>
      <c r="F43" s="138">
        <v>29079</v>
      </c>
      <c r="G43" s="138">
        <v>31827</v>
      </c>
      <c r="H43" s="138">
        <v>31868</v>
      </c>
      <c r="I43" s="139">
        <f t="shared" si="1"/>
        <v>1.2882144091495018E-3</v>
      </c>
      <c r="J43" s="138">
        <f t="shared" si="2"/>
        <v>41</v>
      </c>
      <c r="K43" s="139">
        <f t="shared" si="3"/>
        <v>-0.47157046445686235</v>
      </c>
      <c r="L43" s="138">
        <f t="shared" si="4"/>
        <v>-28439</v>
      </c>
      <c r="M43" s="139">
        <f t="shared" si="5"/>
        <v>5.8150313487632015E-3</v>
      </c>
      <c r="N43" s="139">
        <f>H43/H39</f>
        <v>0.13325750796584512</v>
      </c>
      <c r="O43" s="138">
        <v>5638</v>
      </c>
      <c r="P43" s="138">
        <v>19</v>
      </c>
      <c r="Q43" s="138">
        <v>2202</v>
      </c>
      <c r="R43" s="138">
        <v>2767</v>
      </c>
      <c r="S43" s="138">
        <v>2820</v>
      </c>
      <c r="T43" s="138">
        <v>2755</v>
      </c>
      <c r="U43" s="139">
        <f t="shared" si="6"/>
        <v>-2.3049645390070927E-2</v>
      </c>
      <c r="V43" s="138">
        <f t="shared" si="0"/>
        <v>-65</v>
      </c>
      <c r="W43" s="139">
        <f t="shared" si="7"/>
        <v>6.5342961993869525E-3</v>
      </c>
      <c r="X43" s="139">
        <f>IFERROR(T43/T39,"-")</f>
        <v>0.15042315042315044</v>
      </c>
    </row>
    <row r="44" spans="2:24" ht="15.75" x14ac:dyDescent="0.25">
      <c r="B44" s="130" t="s">
        <v>51</v>
      </c>
      <c r="C44" s="131">
        <v>220415</v>
      </c>
      <c r="D44" s="131">
        <v>91416</v>
      </c>
      <c r="E44" s="131">
        <v>164258</v>
      </c>
      <c r="F44" s="131">
        <v>229131</v>
      </c>
      <c r="G44" s="131">
        <v>239109</v>
      </c>
      <c r="H44" s="131">
        <v>250871</v>
      </c>
      <c r="I44" s="132">
        <f t="shared" si="1"/>
        <v>4.9190954752853289E-2</v>
      </c>
      <c r="J44" s="131">
        <f t="shared" si="2"/>
        <v>11762</v>
      </c>
      <c r="K44" s="132">
        <f t="shared" si="3"/>
        <v>0.1381757139940567</v>
      </c>
      <c r="L44" s="131">
        <f t="shared" si="4"/>
        <v>30456</v>
      </c>
      <c r="M44" s="132">
        <f t="shared" si="5"/>
        <v>4.5777040589166977E-2</v>
      </c>
      <c r="N44" s="133">
        <f>H44/H44</f>
        <v>1</v>
      </c>
      <c r="O44" s="131">
        <v>20923</v>
      </c>
      <c r="P44" s="131">
        <v>6962</v>
      </c>
      <c r="Q44" s="131">
        <v>18198</v>
      </c>
      <c r="R44" s="131">
        <v>23965</v>
      </c>
      <c r="S44" s="131">
        <v>20577</v>
      </c>
      <c r="T44" s="131">
        <v>24629</v>
      </c>
      <c r="U44" s="132">
        <f t="shared" si="6"/>
        <v>0.19691889002284113</v>
      </c>
      <c r="V44" s="131">
        <f t="shared" si="0"/>
        <v>4052</v>
      </c>
      <c r="W44" s="132">
        <f t="shared" si="7"/>
        <v>5.6593570082511133E-2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220415</v>
      </c>
      <c r="D45" s="135">
        <v>91416</v>
      </c>
      <c r="E45" s="135">
        <v>164258</v>
      </c>
      <c r="F45" s="135">
        <v>229131</v>
      </c>
      <c r="G45" s="135">
        <v>239109</v>
      </c>
      <c r="H45" s="135">
        <v>250871</v>
      </c>
      <c r="I45" s="136">
        <f t="shared" si="1"/>
        <v>4.9190954752853289E-2</v>
      </c>
      <c r="J45" s="135">
        <f t="shared" si="2"/>
        <v>11762</v>
      </c>
      <c r="K45" s="136">
        <f t="shared" si="3"/>
        <v>0.1381757139940567</v>
      </c>
      <c r="L45" s="135">
        <f t="shared" si="4"/>
        <v>30456</v>
      </c>
      <c r="M45" s="136">
        <f t="shared" si="5"/>
        <v>4.5777040589166977E-2</v>
      </c>
      <c r="N45" s="136">
        <f>H45/H44</f>
        <v>1</v>
      </c>
      <c r="O45" s="135">
        <v>20923</v>
      </c>
      <c r="P45" s="135">
        <v>6962</v>
      </c>
      <c r="Q45" s="135">
        <v>18198</v>
      </c>
      <c r="R45" s="135">
        <v>23965</v>
      </c>
      <c r="S45" s="135">
        <v>20577</v>
      </c>
      <c r="T45" s="135">
        <v>24629</v>
      </c>
      <c r="U45" s="136">
        <f t="shared" si="6"/>
        <v>0.19691889002284113</v>
      </c>
      <c r="V45" s="135">
        <f t="shared" si="0"/>
        <v>4052</v>
      </c>
      <c r="W45" s="136">
        <f t="shared" si="7"/>
        <v>5.6593570082511133E-2</v>
      </c>
      <c r="X45" s="136">
        <f>IFERROR(T45/T44,"-")</f>
        <v>1</v>
      </c>
    </row>
    <row r="46" spans="2:24" x14ac:dyDescent="0.25">
      <c r="B46" s="97" t="s">
        <v>140</v>
      </c>
      <c r="C46" s="52">
        <v>110828</v>
      </c>
      <c r="D46" s="52">
        <v>46941</v>
      </c>
      <c r="E46" s="52">
        <v>102944</v>
      </c>
      <c r="F46" s="52">
        <v>135697</v>
      </c>
      <c r="G46" s="52">
        <v>145637</v>
      </c>
      <c r="H46" s="52">
        <v>151227</v>
      </c>
      <c r="I46" s="98">
        <f t="shared" si="1"/>
        <v>3.8383103194929769E-2</v>
      </c>
      <c r="J46" s="52">
        <f t="shared" si="2"/>
        <v>5590</v>
      </c>
      <c r="K46" s="98">
        <f t="shared" si="3"/>
        <v>0.36451979644133248</v>
      </c>
      <c r="L46" s="52">
        <f t="shared" si="4"/>
        <v>40399</v>
      </c>
      <c r="M46" s="98">
        <f t="shared" si="5"/>
        <v>2.7594757932076462E-2</v>
      </c>
      <c r="N46" s="98">
        <f>H46/H44</f>
        <v>0.60280781756360835</v>
      </c>
      <c r="O46" s="52">
        <v>9873</v>
      </c>
      <c r="P46" s="52">
        <v>3684</v>
      </c>
      <c r="Q46" s="52">
        <v>11107</v>
      </c>
      <c r="R46" s="52">
        <v>13567</v>
      </c>
      <c r="S46" s="52">
        <v>12991</v>
      </c>
      <c r="T46" s="52">
        <v>15417</v>
      </c>
      <c r="U46" s="98">
        <f t="shared" si="6"/>
        <v>0.18674466938649825</v>
      </c>
      <c r="V46" s="52">
        <f t="shared" si="0"/>
        <v>2426</v>
      </c>
      <c r="W46" s="98">
        <f t="shared" si="7"/>
        <v>3.2038596507800068E-2</v>
      </c>
      <c r="X46" s="98">
        <f>IFERROR(T46/T44,"-")</f>
        <v>0.62596938568354377</v>
      </c>
    </row>
    <row r="47" spans="2:24" ht="15.75" thickBot="1" x14ac:dyDescent="0.3">
      <c r="B47" s="97" t="s">
        <v>142</v>
      </c>
      <c r="C47" s="52">
        <v>109587</v>
      </c>
      <c r="D47" s="52">
        <v>44475</v>
      </c>
      <c r="E47" s="52">
        <v>61314</v>
      </c>
      <c r="F47" s="52">
        <v>93434</v>
      </c>
      <c r="G47" s="52">
        <v>93472</v>
      </c>
      <c r="H47" s="52">
        <v>99644</v>
      </c>
      <c r="I47" s="98">
        <f t="shared" si="1"/>
        <v>6.6030469017459792E-2</v>
      </c>
      <c r="J47" s="52">
        <f t="shared" si="2"/>
        <v>6172</v>
      </c>
      <c r="K47" s="98">
        <f t="shared" si="3"/>
        <v>-9.0731564875395798E-2</v>
      </c>
      <c r="L47" s="52">
        <f t="shared" si="4"/>
        <v>-9943</v>
      </c>
      <c r="M47" s="98">
        <f t="shared" si="5"/>
        <v>1.8182282657090515E-2</v>
      </c>
      <c r="N47" s="98">
        <f>H47/H44</f>
        <v>0.39719218243639159</v>
      </c>
      <c r="O47" s="52">
        <v>11050</v>
      </c>
      <c r="P47" s="52">
        <v>3278</v>
      </c>
      <c r="Q47" s="52">
        <v>7091</v>
      </c>
      <c r="R47" s="52">
        <v>10398</v>
      </c>
      <c r="S47" s="52">
        <v>7586</v>
      </c>
      <c r="T47" s="52">
        <v>9212</v>
      </c>
      <c r="U47" s="98">
        <f t="shared" si="6"/>
        <v>0.21434220933298187</v>
      </c>
      <c r="V47" s="52">
        <f t="shared" si="0"/>
        <v>1626</v>
      </c>
      <c r="W47" s="98">
        <f t="shared" si="7"/>
        <v>2.4554973574711068E-2</v>
      </c>
      <c r="X47" s="98">
        <f>IFERROR(T47/T44,"-")</f>
        <v>0.37403061431645623</v>
      </c>
    </row>
    <row r="48" spans="2:24" ht="15.75" x14ac:dyDescent="0.25">
      <c r="B48" s="130" t="s">
        <v>52</v>
      </c>
      <c r="C48" s="131">
        <v>250224</v>
      </c>
      <c r="D48" s="131">
        <v>89173</v>
      </c>
      <c r="E48" s="131">
        <v>140346</v>
      </c>
      <c r="F48" s="131">
        <v>257117</v>
      </c>
      <c r="G48" s="131">
        <v>278594</v>
      </c>
      <c r="H48" s="131">
        <v>287810</v>
      </c>
      <c r="I48" s="132">
        <f t="shared" si="1"/>
        <v>3.3080396562739978E-2</v>
      </c>
      <c r="J48" s="131">
        <f t="shared" si="2"/>
        <v>9216</v>
      </c>
      <c r="K48" s="132">
        <f t="shared" si="3"/>
        <v>0.15020941236651963</v>
      </c>
      <c r="L48" s="131">
        <f t="shared" si="4"/>
        <v>37586</v>
      </c>
      <c r="M48" s="132">
        <f t="shared" si="5"/>
        <v>5.2517389622428051E-2</v>
      </c>
      <c r="N48" s="133">
        <f>H48/H48</f>
        <v>1</v>
      </c>
      <c r="O48" s="131">
        <v>20974</v>
      </c>
      <c r="P48" s="131">
        <v>6261</v>
      </c>
      <c r="Q48" s="131">
        <v>19784</v>
      </c>
      <c r="R48" s="131">
        <v>23285</v>
      </c>
      <c r="S48" s="131">
        <v>24142</v>
      </c>
      <c r="T48" s="131">
        <v>23290</v>
      </c>
      <c r="U48" s="132">
        <f t="shared" si="6"/>
        <v>-3.5291193770193074E-2</v>
      </c>
      <c r="V48" s="131">
        <f t="shared" si="0"/>
        <v>-852</v>
      </c>
      <c r="W48" s="132">
        <f t="shared" si="7"/>
        <v>5.4987743766796236E-2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179597</v>
      </c>
      <c r="D49" s="135">
        <v>71022</v>
      </c>
      <c r="E49" s="135">
        <v>116590</v>
      </c>
      <c r="F49" s="135">
        <v>211298</v>
      </c>
      <c r="G49" s="135">
        <v>229046</v>
      </c>
      <c r="H49" s="135">
        <v>235930</v>
      </c>
      <c r="I49" s="136">
        <f t="shared" si="1"/>
        <v>3.0055098102564459E-2</v>
      </c>
      <c r="J49" s="135">
        <f t="shared" si="2"/>
        <v>6884</v>
      </c>
      <c r="K49" s="136">
        <f t="shared" si="3"/>
        <v>0.31366336854179089</v>
      </c>
      <c r="L49" s="135">
        <f t="shared" si="4"/>
        <v>56333</v>
      </c>
      <c r="M49" s="136">
        <f t="shared" si="5"/>
        <v>4.3050720036202528E-2</v>
      </c>
      <c r="N49" s="136">
        <f>H49/H48</f>
        <v>0.81974219102880375</v>
      </c>
      <c r="O49" s="135">
        <v>14900</v>
      </c>
      <c r="P49" s="135">
        <v>5416</v>
      </c>
      <c r="Q49" s="135">
        <v>15695</v>
      </c>
      <c r="R49" s="135">
        <v>18747</v>
      </c>
      <c r="S49" s="135">
        <v>19529</v>
      </c>
      <c r="T49" s="135">
        <v>18483</v>
      </c>
      <c r="U49" s="136">
        <f t="shared" si="6"/>
        <v>-5.356137026985508E-2</v>
      </c>
      <c r="V49" s="135">
        <f t="shared" si="0"/>
        <v>-1046</v>
      </c>
      <c r="W49" s="136">
        <f t="shared" si="7"/>
        <v>4.4271214618687098E-2</v>
      </c>
      <c r="X49" s="136">
        <f>IFERROR(T49/T48,"-")</f>
        <v>0.79360240446543584</v>
      </c>
    </row>
    <row r="50" spans="2:24" x14ac:dyDescent="0.25">
      <c r="B50" s="97" t="s">
        <v>140</v>
      </c>
      <c r="C50" s="52">
        <v>149743</v>
      </c>
      <c r="D50" s="52">
        <v>40956</v>
      </c>
      <c r="E50" s="52">
        <v>64147</v>
      </c>
      <c r="F50" s="52">
        <v>163913</v>
      </c>
      <c r="G50" s="52">
        <v>180038</v>
      </c>
      <c r="H50" s="52">
        <v>183335</v>
      </c>
      <c r="I50" s="98">
        <f t="shared" si="1"/>
        <v>1.8312800630977843E-2</v>
      </c>
      <c r="J50" s="52">
        <f t="shared" si="2"/>
        <v>3297</v>
      </c>
      <c r="K50" s="98">
        <f t="shared" si="3"/>
        <v>0.22433102048175879</v>
      </c>
      <c r="L50" s="52">
        <f t="shared" si="4"/>
        <v>33592</v>
      </c>
      <c r="M50" s="98">
        <f t="shared" si="5"/>
        <v>3.3453582663659519E-2</v>
      </c>
      <c r="N50" s="98">
        <f>H50/H48</f>
        <v>0.63700010423543307</v>
      </c>
      <c r="O50" s="52">
        <v>11940</v>
      </c>
      <c r="P50" s="52">
        <v>0</v>
      </c>
      <c r="Q50" s="52">
        <v>12078</v>
      </c>
      <c r="R50" s="52">
        <v>15326</v>
      </c>
      <c r="S50" s="52">
        <v>15445</v>
      </c>
      <c r="T50" s="52">
        <v>14687</v>
      </c>
      <c r="U50" s="98">
        <f t="shared" si="6"/>
        <v>-4.90773713175785E-2</v>
      </c>
      <c r="V50" s="52">
        <f t="shared" si="0"/>
        <v>-758</v>
      </c>
      <c r="W50" s="98">
        <f t="shared" si="7"/>
        <v>3.619249134506846E-2</v>
      </c>
      <c r="X50" s="98">
        <f>IFERROR(T50/T48,"-")</f>
        <v>0.63061399742378699</v>
      </c>
    </row>
    <row r="51" spans="2:24" x14ac:dyDescent="0.25">
      <c r="B51" s="97" t="s">
        <v>142</v>
      </c>
      <c r="C51" s="52">
        <v>29854</v>
      </c>
      <c r="D51" s="52">
        <v>9862</v>
      </c>
      <c r="E51" s="52">
        <v>24847</v>
      </c>
      <c r="F51" s="52">
        <v>47385</v>
      </c>
      <c r="G51" s="52">
        <v>49008</v>
      </c>
      <c r="H51" s="52">
        <v>52595</v>
      </c>
      <c r="I51" s="98">
        <f t="shared" si="1"/>
        <v>7.3192131896833157E-2</v>
      </c>
      <c r="J51" s="52">
        <f t="shared" si="2"/>
        <v>3587</v>
      </c>
      <c r="K51" s="98">
        <f t="shared" si="3"/>
        <v>0.76174047028873848</v>
      </c>
      <c r="L51" s="52">
        <f t="shared" si="4"/>
        <v>22741</v>
      </c>
      <c r="M51" s="98">
        <f t="shared" si="5"/>
        <v>9.597137372543009E-3</v>
      </c>
      <c r="N51" s="98">
        <f>H51/H48</f>
        <v>0.18274208679337062</v>
      </c>
      <c r="O51" s="52">
        <v>2960</v>
      </c>
      <c r="P51" s="52">
        <v>0</v>
      </c>
      <c r="Q51" s="52">
        <v>3617</v>
      </c>
      <c r="R51" s="52">
        <v>3421</v>
      </c>
      <c r="S51" s="52">
        <v>4084</v>
      </c>
      <c r="T51" s="52">
        <v>3796</v>
      </c>
      <c r="U51" s="98">
        <f t="shared" si="6"/>
        <v>-7.0519098922624868E-2</v>
      </c>
      <c r="V51" s="52">
        <f t="shared" si="0"/>
        <v>-288</v>
      </c>
      <c r="W51" s="98">
        <f t="shared" si="7"/>
        <v>8.0787232736186359E-3</v>
      </c>
      <c r="X51" s="98">
        <f>IFERROR(T51/T48,"-")</f>
        <v>0.16298840704164877</v>
      </c>
    </row>
    <row r="52" spans="2:24" ht="16.5" thickBot="1" x14ac:dyDescent="0.3">
      <c r="B52" s="137" t="s">
        <v>63</v>
      </c>
      <c r="C52" s="138">
        <v>70627</v>
      </c>
      <c r="D52" s="138">
        <v>18151</v>
      </c>
      <c r="E52" s="138">
        <v>23756</v>
      </c>
      <c r="F52" s="138">
        <v>45819</v>
      </c>
      <c r="G52" s="138">
        <v>49548</v>
      </c>
      <c r="H52" s="138">
        <v>51880</v>
      </c>
      <c r="I52" s="139">
        <f t="shared" si="1"/>
        <v>4.7065471865665565E-2</v>
      </c>
      <c r="J52" s="138">
        <f t="shared" si="2"/>
        <v>2332</v>
      </c>
      <c r="K52" s="139">
        <f t="shared" si="3"/>
        <v>-0.26543673099522846</v>
      </c>
      <c r="L52" s="138">
        <f t="shared" si="4"/>
        <v>-18747</v>
      </c>
      <c r="M52" s="139">
        <f t="shared" si="5"/>
        <v>9.4666695862255217E-3</v>
      </c>
      <c r="N52" s="139">
        <f>H52/H48</f>
        <v>0.18025780897119628</v>
      </c>
      <c r="O52" s="138">
        <v>6074</v>
      </c>
      <c r="P52" s="138">
        <v>845</v>
      </c>
      <c r="Q52" s="138">
        <v>4089</v>
      </c>
      <c r="R52" s="138">
        <v>4538</v>
      </c>
      <c r="S52" s="138">
        <v>4613</v>
      </c>
      <c r="T52" s="138">
        <v>4807</v>
      </c>
      <c r="U52" s="139">
        <f t="shared" si="6"/>
        <v>4.2055061781920644E-2</v>
      </c>
      <c r="V52" s="138">
        <f t="shared" si="0"/>
        <v>194</v>
      </c>
      <c r="W52" s="139">
        <f t="shared" si="7"/>
        <v>1.071652914810914E-2</v>
      </c>
      <c r="X52" s="139">
        <f>IFERROR(T52/T48,"-")</f>
        <v>0.20639759553456419</v>
      </c>
    </row>
    <row r="53" spans="2:24" ht="15.75" x14ac:dyDescent="0.25">
      <c r="B53" s="130" t="s">
        <v>53</v>
      </c>
      <c r="C53" s="131">
        <f t="shared" ref="C53:H56" si="8">C6-C11-C16-C21-C26-C30-C35-C39-C44-C48</f>
        <v>126097</v>
      </c>
      <c r="D53" s="131">
        <f t="shared" si="8"/>
        <v>141186</v>
      </c>
      <c r="E53" s="131">
        <f t="shared" si="8"/>
        <v>71959</v>
      </c>
      <c r="F53" s="131">
        <f t="shared" si="8"/>
        <v>111437</v>
      </c>
      <c r="G53" s="131">
        <f t="shared" si="8"/>
        <v>123198</v>
      </c>
      <c r="H53" s="131">
        <f t="shared" si="8"/>
        <v>128395</v>
      </c>
      <c r="I53" s="132">
        <f t="shared" si="1"/>
        <v>4.2184126365687691E-2</v>
      </c>
      <c r="J53" s="131">
        <f t="shared" si="2"/>
        <v>5197</v>
      </c>
      <c r="K53" s="132">
        <f t="shared" si="3"/>
        <v>1.8224065600291883E-2</v>
      </c>
      <c r="L53" s="131">
        <f t="shared" si="4"/>
        <v>2298</v>
      </c>
      <c r="M53" s="132">
        <f t="shared" si="5"/>
        <v>2.3428547446480836E-2</v>
      </c>
      <c r="N53" s="133">
        <f>H53/H53</f>
        <v>1</v>
      </c>
      <c r="O53" s="131">
        <v>10954</v>
      </c>
      <c r="P53" s="131">
        <v>2510</v>
      </c>
      <c r="Q53" s="131">
        <v>8951</v>
      </c>
      <c r="R53" s="131">
        <v>10349</v>
      </c>
      <c r="S53" s="131">
        <v>10850</v>
      </c>
      <c r="T53" s="131">
        <v>10319</v>
      </c>
      <c r="U53" s="132">
        <f t="shared" si="6"/>
        <v>-4.8940092165898563E-2</v>
      </c>
      <c r="V53" s="131">
        <f t="shared" si="0"/>
        <v>-531</v>
      </c>
      <c r="W53" s="132">
        <f t="shared" si="7"/>
        <v>2.4439259619608085E-2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121616</v>
      </c>
      <c r="D54" s="135">
        <f t="shared" si="8"/>
        <v>108316</v>
      </c>
      <c r="E54" s="135">
        <f t="shared" si="8"/>
        <v>72713</v>
      </c>
      <c r="F54" s="135">
        <f t="shared" si="8"/>
        <v>108068</v>
      </c>
      <c r="G54" s="135">
        <f t="shared" si="8"/>
        <v>113742</v>
      </c>
      <c r="H54" s="135">
        <f t="shared" si="8"/>
        <v>117096</v>
      </c>
      <c r="I54" s="136">
        <f t="shared" si="1"/>
        <v>2.948778815213382E-2</v>
      </c>
      <c r="J54" s="135">
        <f t="shared" si="2"/>
        <v>3354</v>
      </c>
      <c r="K54" s="136">
        <f t="shared" si="3"/>
        <v>-3.7166162347059606E-2</v>
      </c>
      <c r="L54" s="135">
        <f t="shared" si="4"/>
        <v>-4520</v>
      </c>
      <c r="M54" s="136">
        <f t="shared" si="5"/>
        <v>2.1366791477807703E-2</v>
      </c>
      <c r="N54" s="136">
        <f>H54/H53</f>
        <v>0.91199813076833214</v>
      </c>
      <c r="O54" s="135">
        <v>10588</v>
      </c>
      <c r="P54" s="135">
        <v>2451</v>
      </c>
      <c r="Q54" s="135">
        <v>8704</v>
      </c>
      <c r="R54" s="135">
        <v>10040</v>
      </c>
      <c r="S54" s="135">
        <v>9788</v>
      </c>
      <c r="T54" s="135">
        <v>9325</v>
      </c>
      <c r="U54" s="136">
        <f t="shared" si="6"/>
        <v>-4.7302819779321603E-2</v>
      </c>
      <c r="V54" s="135">
        <f t="shared" si="0"/>
        <v>-463</v>
      </c>
      <c r="W54" s="136">
        <f t="shared" si="7"/>
        <v>2.3709553249672929E-2</v>
      </c>
      <c r="X54" s="136">
        <f>IFERROR(T54/T53,"-")</f>
        <v>0.90367283651516617</v>
      </c>
    </row>
    <row r="55" spans="2:24" x14ac:dyDescent="0.25">
      <c r="B55" s="97" t="s">
        <v>140</v>
      </c>
      <c r="C55" s="52">
        <f t="shared" si="8"/>
        <v>107308</v>
      </c>
      <c r="D55" s="52">
        <f t="shared" si="8"/>
        <v>141538</v>
      </c>
      <c r="E55" s="52">
        <f t="shared" si="8"/>
        <v>205466</v>
      </c>
      <c r="F55" s="52">
        <f t="shared" si="8"/>
        <v>395430</v>
      </c>
      <c r="G55" s="52">
        <f t="shared" si="8"/>
        <v>337607</v>
      </c>
      <c r="H55" s="52">
        <f t="shared" si="8"/>
        <v>442191</v>
      </c>
      <c r="I55" s="98">
        <f t="shared" si="1"/>
        <v>0.30978030668795364</v>
      </c>
      <c r="J55" s="52">
        <f t="shared" si="2"/>
        <v>104584</v>
      </c>
      <c r="K55" s="98">
        <f t="shared" si="3"/>
        <v>3.1207645282737539</v>
      </c>
      <c r="L55" s="52">
        <f t="shared" si="4"/>
        <v>334883</v>
      </c>
      <c r="M55" s="98">
        <f t="shared" si="5"/>
        <v>8.0687665593728794E-2</v>
      </c>
      <c r="N55" s="98">
        <f>H55/H53</f>
        <v>3.4439892519179094</v>
      </c>
      <c r="O55" s="52">
        <v>7862</v>
      </c>
      <c r="P55" s="52">
        <v>1592</v>
      </c>
      <c r="Q55" s="52">
        <v>6327</v>
      </c>
      <c r="R55" s="52">
        <v>6948</v>
      </c>
      <c r="S55" s="52">
        <v>6786</v>
      </c>
      <c r="T55" s="52">
        <v>6385</v>
      </c>
      <c r="U55" s="98">
        <f t="shared" si="6"/>
        <v>-5.9092248747421139E-2</v>
      </c>
      <c r="V55" s="52">
        <f t="shared" si="0"/>
        <v>-401</v>
      </c>
      <c r="W55" s="98">
        <f t="shared" si="7"/>
        <v>1.640776653174577E-2</v>
      </c>
      <c r="X55" s="98">
        <f>IFERROR(T55/T53,"-")</f>
        <v>0.61876150789805218</v>
      </c>
    </row>
    <row r="56" spans="2:24" x14ac:dyDescent="0.25">
      <c r="B56" s="97" t="s">
        <v>142</v>
      </c>
      <c r="C56" s="52">
        <f t="shared" si="8"/>
        <v>53129</v>
      </c>
      <c r="D56" s="52">
        <f t="shared" si="8"/>
        <v>55444</v>
      </c>
      <c r="E56" s="52">
        <f t="shared" si="8"/>
        <v>56786</v>
      </c>
      <c r="F56" s="52">
        <f t="shared" si="8"/>
        <v>83987</v>
      </c>
      <c r="G56" s="52">
        <f t="shared" si="8"/>
        <v>117555</v>
      </c>
      <c r="H56" s="52">
        <f t="shared" si="8"/>
        <v>116853</v>
      </c>
      <c r="I56" s="98">
        <f t="shared" si="1"/>
        <v>-5.9716728339925806E-3</v>
      </c>
      <c r="J56" s="52">
        <f t="shared" si="2"/>
        <v>-702</v>
      </c>
      <c r="K56" s="98">
        <f t="shared" si="3"/>
        <v>1.1994202789437032</v>
      </c>
      <c r="L56" s="52">
        <f t="shared" si="4"/>
        <v>63724</v>
      </c>
      <c r="M56" s="98">
        <f t="shared" si="5"/>
        <v>2.1322450677702599E-2</v>
      </c>
      <c r="N56" s="98">
        <f>H56/H53</f>
        <v>0.91010553370458347</v>
      </c>
      <c r="O56" s="52">
        <v>2726</v>
      </c>
      <c r="P56" s="52">
        <v>859</v>
      </c>
      <c r="Q56" s="52">
        <v>2377</v>
      </c>
      <c r="R56" s="52">
        <v>3092</v>
      </c>
      <c r="S56" s="52">
        <v>3002</v>
      </c>
      <c r="T56" s="52">
        <v>2940</v>
      </c>
      <c r="U56" s="98">
        <f t="shared" si="6"/>
        <v>-2.0652898067954673E-2</v>
      </c>
      <c r="V56" s="52">
        <f t="shared" si="0"/>
        <v>-62</v>
      </c>
      <c r="W56" s="98">
        <f t="shared" si="7"/>
        <v>7.3017867179271615E-3</v>
      </c>
      <c r="X56" s="98">
        <f>IFERROR(T56/T53,"-")</f>
        <v>0.28491132861711405</v>
      </c>
    </row>
    <row r="57" spans="2:24" ht="15.75" x14ac:dyDescent="0.25">
      <c r="B57" s="137" t="s">
        <v>63</v>
      </c>
      <c r="C57" s="138">
        <f>C53-C54</f>
        <v>4481</v>
      </c>
      <c r="D57" s="138">
        <f t="shared" ref="D57:H57" si="9">D53-D54</f>
        <v>32870</v>
      </c>
      <c r="E57" s="138">
        <f t="shared" si="9"/>
        <v>-754</v>
      </c>
      <c r="F57" s="138">
        <f t="shared" si="9"/>
        <v>3369</v>
      </c>
      <c r="G57" s="138">
        <f t="shared" si="9"/>
        <v>9456</v>
      </c>
      <c r="H57" s="138">
        <f t="shared" si="9"/>
        <v>11299</v>
      </c>
      <c r="I57" s="139">
        <f t="shared" si="1"/>
        <v>0.19490270727580383</v>
      </c>
      <c r="J57" s="138">
        <f t="shared" si="2"/>
        <v>1843</v>
      </c>
      <c r="K57" s="139">
        <f t="shared" si="3"/>
        <v>1.5215353715688464</v>
      </c>
      <c r="L57" s="138">
        <f t="shared" si="4"/>
        <v>6818</v>
      </c>
      <c r="M57" s="139">
        <f t="shared" si="5"/>
        <v>2.0617559686731336E-3</v>
      </c>
      <c r="N57" s="139">
        <f>H57/H53</f>
        <v>8.8001869231667904E-2</v>
      </c>
      <c r="O57" s="138">
        <v>444</v>
      </c>
      <c r="P57" s="138">
        <v>133</v>
      </c>
      <c r="Q57" s="138">
        <v>2205</v>
      </c>
      <c r="R57" s="138">
        <v>1076</v>
      </c>
      <c r="S57" s="138">
        <v>1898</v>
      </c>
      <c r="T57" s="138">
        <v>4419</v>
      </c>
      <c r="U57" s="139">
        <f t="shared" si="6"/>
        <v>1.3282402528977872</v>
      </c>
      <c r="V57" s="138">
        <f t="shared" si="0"/>
        <v>2521</v>
      </c>
      <c r="W57" s="139">
        <f t="shared" si="7"/>
        <v>2.540983993690047E-3</v>
      </c>
      <c r="X57" s="139">
        <f>IFERROR(T57/T53,"-")</f>
        <v>0.42823917046225407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3010B-FA18-420A-B4E3-1BDCBA5E5D7F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253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  <c r="P5" s="143"/>
      <c r="Q5" s="299" t="s">
        <v>43</v>
      </c>
      <c r="R5" s="300"/>
      <c r="S5" s="300"/>
      <c r="T5" s="300"/>
      <c r="U5" s="300"/>
      <c r="V5" s="300"/>
      <c r="W5" s="300"/>
      <c r="X5" s="300"/>
      <c r="Y5" s="300"/>
      <c r="Z5" s="300"/>
      <c r="AA5" s="300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50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146797</v>
      </c>
      <c r="R8" s="155">
        <v>142901</v>
      </c>
      <c r="S8" s="155">
        <v>77467</v>
      </c>
      <c r="T8" s="155">
        <v>107459</v>
      </c>
      <c r="U8" s="155">
        <v>198873</v>
      </c>
      <c r="V8" s="155">
        <v>252588</v>
      </c>
      <c r="W8" s="156">
        <f>IFERROR(V8/U8-1,"-")</f>
        <v>0.27009699657570407</v>
      </c>
      <c r="X8" s="156">
        <f>IFERROR(V8/S8-1,"-")</f>
        <v>2.2605883795680741</v>
      </c>
      <c r="Y8" s="155">
        <f>V8-U8</f>
        <v>53715</v>
      </c>
      <c r="Z8" s="155">
        <f>V8-S8</f>
        <v>175121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30125</v>
      </c>
      <c r="R9" s="158">
        <v>31009</v>
      </c>
      <c r="S9" s="158">
        <v>30584</v>
      </c>
      <c r="T9" s="158">
        <v>44398</v>
      </c>
      <c r="U9" s="158">
        <v>48630</v>
      </c>
      <c r="V9" s="158">
        <v>55684</v>
      </c>
      <c r="W9" s="159">
        <f>IFERROR(V9/U9-1,"-")</f>
        <v>0.14505449311124829</v>
      </c>
      <c r="X9" s="160">
        <f t="shared" ref="X9:X20" si="3">IFERROR(V9/S9-1,"-")</f>
        <v>0.82069055715406747</v>
      </c>
      <c r="Y9" s="158">
        <f t="shared" ref="Y9:Y19" si="4">V9-U9</f>
        <v>7054</v>
      </c>
      <c r="Z9" s="158">
        <f t="shared" ref="Z9:Z20" si="5">V9-S9</f>
        <v>25100</v>
      </c>
      <c r="AA9" s="159">
        <f>V9/V$8</f>
        <v>0.22045386162446357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13639</v>
      </c>
      <c r="R10" s="163">
        <v>11886</v>
      </c>
      <c r="S10" s="163">
        <v>4963</v>
      </c>
      <c r="T10" s="163">
        <v>24120</v>
      </c>
      <c r="U10" s="163">
        <v>16359</v>
      </c>
      <c r="V10" s="163">
        <v>19520</v>
      </c>
      <c r="W10" s="164">
        <f>IFERROR(V10/U10-1,"-")</f>
        <v>0.19322696986368371</v>
      </c>
      <c r="X10" s="165">
        <f t="shared" si="3"/>
        <v>2.9331049768285311</v>
      </c>
      <c r="Y10" s="163">
        <f t="shared" si="4"/>
        <v>3161</v>
      </c>
      <c r="Z10" s="163">
        <f t="shared" si="5"/>
        <v>14557</v>
      </c>
      <c r="AA10" s="164">
        <f>V10/V$8</f>
        <v>7.7279997466229586E-2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16486</v>
      </c>
      <c r="R11" s="163">
        <v>19123</v>
      </c>
      <c r="S11" s="163">
        <v>25621</v>
      </c>
      <c r="T11" s="163">
        <v>20278</v>
      </c>
      <c r="U11" s="163">
        <v>32271</v>
      </c>
      <c r="V11" s="163">
        <v>36164</v>
      </c>
      <c r="W11" s="164">
        <f>IFERROR(V11/U11-1,"-")</f>
        <v>0.12063462551516846</v>
      </c>
      <c r="X11" s="165">
        <f t="shared" si="3"/>
        <v>0.41149838023496343</v>
      </c>
      <c r="Y11" s="163">
        <f t="shared" si="4"/>
        <v>3893</v>
      </c>
      <c r="Z11" s="163">
        <f t="shared" si="5"/>
        <v>10543</v>
      </c>
      <c r="AA11" s="164">
        <f>V11/V$8</f>
        <v>0.14317386415823397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116672</v>
      </c>
      <c r="R12" s="158">
        <v>111892</v>
      </c>
      <c r="S12" s="158">
        <v>46883</v>
      </c>
      <c r="T12" s="158">
        <v>63061</v>
      </c>
      <c r="U12" s="158">
        <v>150243</v>
      </c>
      <c r="V12" s="158">
        <v>196904</v>
      </c>
      <c r="W12" s="159">
        <f>IFERROR(V12/U12-1,"-")</f>
        <v>0.31057020959379145</v>
      </c>
      <c r="X12" s="160">
        <f t="shared" si="3"/>
        <v>3.199901883411898</v>
      </c>
      <c r="Y12" s="158">
        <f t="shared" si="4"/>
        <v>46661</v>
      </c>
      <c r="Z12" s="158">
        <f t="shared" si="5"/>
        <v>150021</v>
      </c>
      <c r="AA12" s="159">
        <f>V12/V$8</f>
        <v>0.77954613837553643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63356</v>
      </c>
      <c r="R13" s="163">
        <v>61414</v>
      </c>
      <c r="S13" s="163">
        <v>26382</v>
      </c>
      <c r="T13" s="163">
        <v>26812</v>
      </c>
      <c r="U13" s="163">
        <v>90804</v>
      </c>
      <c r="V13" s="163">
        <v>128108</v>
      </c>
      <c r="W13" s="164">
        <f t="shared" ref="W13:W20" si="8">IFERROR(V13/U13-1,"-")</f>
        <v>0.41081890665609455</v>
      </c>
      <c r="X13" s="165">
        <f t="shared" si="3"/>
        <v>3.8558865893412175</v>
      </c>
      <c r="Y13" s="163">
        <f t="shared" si="4"/>
        <v>37304</v>
      </c>
      <c r="Z13" s="163">
        <f t="shared" si="5"/>
        <v>101726</v>
      </c>
      <c r="AA13" s="164">
        <f t="shared" ref="AA13:AA20" si="9">V13/V$8</f>
        <v>0.50718165550224081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12662</v>
      </c>
      <c r="R14" s="163">
        <v>9783</v>
      </c>
      <c r="S14" s="163">
        <v>3197</v>
      </c>
      <c r="T14" s="163">
        <v>7197</v>
      </c>
      <c r="U14" s="163">
        <v>6944</v>
      </c>
      <c r="V14" s="163">
        <v>8880</v>
      </c>
      <c r="W14" s="164">
        <f t="shared" si="8"/>
        <v>0.27880184331797242</v>
      </c>
      <c r="X14" s="165">
        <f t="shared" si="3"/>
        <v>1.777604003753519</v>
      </c>
      <c r="Y14" s="163">
        <f t="shared" si="4"/>
        <v>1936</v>
      </c>
      <c r="Z14" s="163">
        <f t="shared" si="5"/>
        <v>5683</v>
      </c>
      <c r="AA14" s="164">
        <f t="shared" si="9"/>
        <v>3.5156064421112639E-2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13476</v>
      </c>
      <c r="R15" s="163">
        <v>11371</v>
      </c>
      <c r="S15" s="163">
        <v>2498</v>
      </c>
      <c r="T15" s="163">
        <v>6746</v>
      </c>
      <c r="U15" s="163">
        <v>9830</v>
      </c>
      <c r="V15" s="163">
        <v>13414</v>
      </c>
      <c r="W15" s="164">
        <f t="shared" si="8"/>
        <v>0.36459816887080376</v>
      </c>
      <c r="X15" s="165">
        <f t="shared" si="3"/>
        <v>4.3698959167333866</v>
      </c>
      <c r="Y15" s="163">
        <f t="shared" si="4"/>
        <v>3584</v>
      </c>
      <c r="Z15" s="163">
        <f t="shared" si="5"/>
        <v>10916</v>
      </c>
      <c r="AA15" s="164">
        <f t="shared" si="9"/>
        <v>5.310624416045101E-2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2503</v>
      </c>
      <c r="R16" s="163">
        <v>2496</v>
      </c>
      <c r="S16" s="163">
        <v>1300</v>
      </c>
      <c r="T16" s="163">
        <v>3663</v>
      </c>
      <c r="U16" s="163">
        <v>6290</v>
      </c>
      <c r="V16" s="163">
        <v>6514</v>
      </c>
      <c r="W16" s="164">
        <f t="shared" si="8"/>
        <v>3.5612082670906098E-2</v>
      </c>
      <c r="X16" s="165">
        <f t="shared" si="3"/>
        <v>4.0107692307692311</v>
      </c>
      <c r="Y16" s="163">
        <f t="shared" si="4"/>
        <v>224</v>
      </c>
      <c r="Z16" s="163">
        <f t="shared" si="5"/>
        <v>5214</v>
      </c>
      <c r="AA16" s="164">
        <f t="shared" si="9"/>
        <v>2.5789031941343216E-2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3813</v>
      </c>
      <c r="R17" s="163">
        <v>3749</v>
      </c>
      <c r="S17" s="163">
        <v>2838</v>
      </c>
      <c r="T17" s="163">
        <v>4368</v>
      </c>
      <c r="U17" s="163">
        <v>4750</v>
      </c>
      <c r="V17" s="163">
        <v>5340</v>
      </c>
      <c r="W17" s="164">
        <f t="shared" si="8"/>
        <v>0.12421052631578955</v>
      </c>
      <c r="X17" s="165">
        <f t="shared" si="3"/>
        <v>0.88160676532769555</v>
      </c>
      <c r="Y17" s="163">
        <f t="shared" si="4"/>
        <v>590</v>
      </c>
      <c r="Z17" s="163">
        <f t="shared" si="5"/>
        <v>2502</v>
      </c>
      <c r="AA17" s="164">
        <f t="shared" si="9"/>
        <v>2.1141146847831249E-2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</v>
      </c>
      <c r="R18" s="163">
        <v>826</v>
      </c>
      <c r="S18" s="163">
        <v>406</v>
      </c>
      <c r="T18" s="163">
        <v>369</v>
      </c>
      <c r="U18" s="163">
        <v>1261</v>
      </c>
      <c r="V18" s="163">
        <v>1457</v>
      </c>
      <c r="W18" s="164">
        <f t="shared" si="8"/>
        <v>0.15543219666930996</v>
      </c>
      <c r="X18" s="165">
        <f t="shared" si="3"/>
        <v>2.5886699507389164</v>
      </c>
      <c r="Y18" s="163">
        <f t="shared" si="4"/>
        <v>196</v>
      </c>
      <c r="Z18" s="163">
        <f t="shared" si="5"/>
        <v>1051</v>
      </c>
      <c r="AA18" s="164">
        <f t="shared" si="9"/>
        <v>5.768286696121748E-3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1872</v>
      </c>
      <c r="R19" s="163">
        <v>1664</v>
      </c>
      <c r="S19" s="163">
        <v>932</v>
      </c>
      <c r="T19" s="163">
        <v>521</v>
      </c>
      <c r="U19" s="163">
        <v>980</v>
      </c>
      <c r="V19" s="163">
        <v>944</v>
      </c>
      <c r="W19" s="164">
        <f t="shared" si="8"/>
        <v>-3.6734693877551017E-2</v>
      </c>
      <c r="X19" s="165">
        <f t="shared" si="3"/>
        <v>1.2875536480686733E-2</v>
      </c>
      <c r="Y19" s="163">
        <f t="shared" si="4"/>
        <v>-36</v>
      </c>
      <c r="Z19" s="163">
        <f t="shared" si="5"/>
        <v>12</v>
      </c>
      <c r="AA19" s="164">
        <f t="shared" si="9"/>
        <v>3.7373113528750375E-3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18248</v>
      </c>
      <c r="R20" s="169">
        <f t="shared" si="11"/>
        <v>20589</v>
      </c>
      <c r="S20" s="169">
        <f t="shared" si="11"/>
        <v>9330</v>
      </c>
      <c r="T20" s="169">
        <f t="shared" si="11"/>
        <v>13385</v>
      </c>
      <c r="U20" s="169">
        <f t="shared" si="11"/>
        <v>29384</v>
      </c>
      <c r="V20" s="169">
        <f t="shared" si="11"/>
        <v>32247</v>
      </c>
      <c r="W20" s="170">
        <f t="shared" si="8"/>
        <v>9.7433977674925121E-2</v>
      </c>
      <c r="X20" s="171">
        <f t="shared" si="3"/>
        <v>2.4562700964630224</v>
      </c>
      <c r="Y20" s="169">
        <f>V20-U20</f>
        <v>2863</v>
      </c>
      <c r="Z20" s="169">
        <f t="shared" si="5"/>
        <v>22917</v>
      </c>
      <c r="AA20" s="170">
        <f t="shared" si="9"/>
        <v>0.12766639745356073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4833-2DFF-43E9-B71D-B2A27DF962D4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9"/>
      <c r="D6" s="269"/>
      <c r="E6" s="269"/>
      <c r="F6" s="269"/>
      <c r="G6" s="269"/>
      <c r="H6" s="269"/>
      <c r="I6" s="269"/>
      <c r="J6" s="269"/>
      <c r="K6" s="269"/>
      <c r="N6" s="269" t="s">
        <v>253</v>
      </c>
      <c r="O6" s="269"/>
      <c r="P6" s="269"/>
      <c r="Q6" s="269"/>
      <c r="R6" s="269"/>
      <c r="S6" s="269"/>
      <c r="T6" s="269"/>
      <c r="U6" s="269"/>
      <c r="V6" s="269"/>
    </row>
    <row r="7" spans="1:22" ht="6" customHeight="1" x14ac:dyDescent="0.25"/>
    <row r="8" spans="1:22" ht="15.75" x14ac:dyDescent="0.25">
      <c r="B8" s="143"/>
      <c r="C8" s="301" t="s">
        <v>43</v>
      </c>
      <c r="D8" s="302"/>
      <c r="E8" s="302"/>
      <c r="F8" s="302"/>
      <c r="G8" s="302"/>
      <c r="H8" s="302"/>
      <c r="I8" s="302"/>
      <c r="J8" s="302"/>
      <c r="K8" s="302"/>
    </row>
    <row r="9" spans="1:22" s="144" customFormat="1" ht="72" customHeight="1" x14ac:dyDescent="0.25">
      <c r="A9"/>
      <c r="B9" s="145"/>
      <c r="C9" s="172" t="s">
        <v>219</v>
      </c>
      <c r="D9" s="172" t="s">
        <v>229</v>
      </c>
      <c r="E9" s="172" t="s">
        <v>220</v>
      </c>
      <c r="F9" s="172" t="s">
        <v>221</v>
      </c>
      <c r="G9" s="172" t="s">
        <v>222</v>
      </c>
      <c r="H9" s="172" t="s">
        <v>223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219</v>
      </c>
      <c r="P9" s="172" t="s">
        <v>220</v>
      </c>
      <c r="Q9" s="172" t="s">
        <v>221</v>
      </c>
      <c r="R9" s="172" t="s">
        <v>222</v>
      </c>
      <c r="S9" s="172" t="s">
        <v>223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50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468289</v>
      </c>
      <c r="D11" s="176">
        <v>94228</v>
      </c>
      <c r="E11" s="176">
        <v>370663</v>
      </c>
      <c r="F11" s="176">
        <v>494720</v>
      </c>
      <c r="G11" s="176">
        <v>510044</v>
      </c>
      <c r="H11" s="176">
        <v>517738</v>
      </c>
      <c r="I11" s="177">
        <f t="shared" ref="I11:I23" si="0">IFERROR(H11/G11-1,"-")</f>
        <v>1.5084973061147755E-2</v>
      </c>
      <c r="J11" s="177">
        <f t="shared" ref="J11:J23" si="1">IFERROR(H11/C11-1,"-")</f>
        <v>0.10559504921106422</v>
      </c>
      <c r="K11" s="177">
        <f>H11/H11</f>
        <v>1</v>
      </c>
      <c r="L11" s="79"/>
      <c r="M11" s="79"/>
      <c r="N11" s="154" t="s">
        <v>68</v>
      </c>
      <c r="O11" s="176">
        <v>14016</v>
      </c>
      <c r="P11" s="176">
        <v>15768</v>
      </c>
      <c r="Q11" s="176">
        <v>20517</v>
      </c>
      <c r="R11" s="176">
        <v>23002</v>
      </c>
      <c r="S11" s="176">
        <v>20336</v>
      </c>
      <c r="T11" s="177">
        <f t="shared" ref="T11:T23" si="2">IFERROR(S11/R11-1,"-")</f>
        <v>-0.11590296495956875</v>
      </c>
      <c r="U11" s="177">
        <f t="shared" ref="U11:U23" si="3">IFERROR(S11/O11-1,"-")</f>
        <v>0.45091324200913241</v>
      </c>
      <c r="V11" s="177">
        <f>S11/S11</f>
        <v>1</v>
      </c>
    </row>
    <row r="12" spans="1:22" x14ac:dyDescent="0.25">
      <c r="B12" s="157" t="s">
        <v>97</v>
      </c>
      <c r="C12" s="158">
        <v>76737</v>
      </c>
      <c r="D12" s="158">
        <v>26611</v>
      </c>
      <c r="E12" s="158">
        <v>63685</v>
      </c>
      <c r="F12" s="158">
        <v>74177</v>
      </c>
      <c r="G12" s="158">
        <v>71872</v>
      </c>
      <c r="H12" s="158">
        <v>73314</v>
      </c>
      <c r="I12" s="159">
        <f t="shared" si="0"/>
        <v>2.006344612644706E-2</v>
      </c>
      <c r="J12" s="160">
        <f t="shared" si="1"/>
        <v>-4.4606904101020417E-2</v>
      </c>
      <c r="K12" s="159">
        <f>H12/H11</f>
        <v>0.14160444085618595</v>
      </c>
      <c r="L12" s="79"/>
      <c r="M12" s="79"/>
      <c r="N12" s="157" t="s">
        <v>97</v>
      </c>
      <c r="O12" s="158">
        <v>2578</v>
      </c>
      <c r="P12" s="158">
        <v>3394</v>
      </c>
      <c r="Q12" s="158">
        <v>3573</v>
      </c>
      <c r="R12" s="158">
        <v>3901</v>
      </c>
      <c r="S12" s="158">
        <v>3242</v>
      </c>
      <c r="T12" s="159">
        <f t="shared" si="2"/>
        <v>-0.16893104332222508</v>
      </c>
      <c r="U12" s="160">
        <f t="shared" si="3"/>
        <v>0.25756400310318073</v>
      </c>
      <c r="V12" s="159">
        <f>S12/S11</f>
        <v>0.15942171518489379</v>
      </c>
    </row>
    <row r="13" spans="1:22" x14ac:dyDescent="0.25">
      <c r="B13" s="162" t="s">
        <v>103</v>
      </c>
      <c r="C13" s="163">
        <v>28670</v>
      </c>
      <c r="D13" s="163">
        <v>15869</v>
      </c>
      <c r="E13" s="163">
        <v>28042</v>
      </c>
      <c r="F13" s="163">
        <v>26909</v>
      </c>
      <c r="G13" s="163">
        <v>27496</v>
      </c>
      <c r="H13" s="163">
        <v>27000</v>
      </c>
      <c r="I13" s="164">
        <f t="shared" si="0"/>
        <v>-1.8038987489089275E-2</v>
      </c>
      <c r="J13" s="165">
        <f t="shared" si="1"/>
        <v>-5.824904080920823E-2</v>
      </c>
      <c r="K13" s="164">
        <f>H13/H11</f>
        <v>5.2149929114725983E-2</v>
      </c>
      <c r="L13" s="79"/>
      <c r="M13" s="79"/>
      <c r="N13" s="162" t="s">
        <v>103</v>
      </c>
      <c r="O13" s="163">
        <v>667</v>
      </c>
      <c r="P13" s="163">
        <v>1391</v>
      </c>
      <c r="Q13" s="163">
        <v>1018</v>
      </c>
      <c r="R13" s="163">
        <v>680</v>
      </c>
      <c r="S13" s="163">
        <v>747</v>
      </c>
      <c r="T13" s="164">
        <f t="shared" si="2"/>
        <v>9.8529411764705976E-2</v>
      </c>
      <c r="U13" s="165">
        <f t="shared" si="3"/>
        <v>0.11994002998500752</v>
      </c>
      <c r="V13" s="164">
        <f>S13/S11</f>
        <v>3.6732887490165227E-2</v>
      </c>
    </row>
    <row r="14" spans="1:22" x14ac:dyDescent="0.25">
      <c r="B14" s="162" t="s">
        <v>100</v>
      </c>
      <c r="C14" s="163">
        <v>48067</v>
      </c>
      <c r="D14" s="163">
        <v>10742</v>
      </c>
      <c r="E14" s="163">
        <v>35643</v>
      </c>
      <c r="F14" s="163">
        <v>47268</v>
      </c>
      <c r="G14" s="163">
        <v>44376</v>
      </c>
      <c r="H14" s="163">
        <v>46314</v>
      </c>
      <c r="I14" s="164">
        <f t="shared" si="0"/>
        <v>4.3672255273120575E-2</v>
      </c>
      <c r="J14" s="165">
        <f t="shared" si="1"/>
        <v>-3.6469927393013912E-2</v>
      </c>
      <c r="K14" s="164">
        <f>H14/H11</f>
        <v>8.9454511741459963E-2</v>
      </c>
      <c r="L14" s="79"/>
      <c r="M14" s="79"/>
      <c r="N14" s="162" t="s">
        <v>100</v>
      </c>
      <c r="O14" s="163">
        <v>1911</v>
      </c>
      <c r="P14" s="163">
        <v>2003</v>
      </c>
      <c r="Q14" s="163">
        <v>2555</v>
      </c>
      <c r="R14" s="163">
        <v>3221</v>
      </c>
      <c r="S14" s="163">
        <v>2495</v>
      </c>
      <c r="T14" s="164">
        <f t="shared" si="2"/>
        <v>-0.22539583980130395</v>
      </c>
      <c r="U14" s="165">
        <f t="shared" si="3"/>
        <v>0.30559916274201981</v>
      </c>
      <c r="V14" s="164">
        <f>S14/S11</f>
        <v>0.12268882769472857</v>
      </c>
    </row>
    <row r="15" spans="1:22" x14ac:dyDescent="0.25">
      <c r="B15" s="157" t="s">
        <v>107</v>
      </c>
      <c r="C15" s="158">
        <v>391552</v>
      </c>
      <c r="D15" s="158">
        <v>67617</v>
      </c>
      <c r="E15" s="158">
        <v>306978</v>
      </c>
      <c r="F15" s="158">
        <v>420543</v>
      </c>
      <c r="G15" s="158">
        <v>438172</v>
      </c>
      <c r="H15" s="158">
        <v>444424</v>
      </c>
      <c r="I15" s="159">
        <f t="shared" si="0"/>
        <v>1.4268369498735556E-2</v>
      </c>
      <c r="J15" s="160">
        <f t="shared" si="1"/>
        <v>0.13503187316116372</v>
      </c>
      <c r="K15" s="159">
        <f>H15/H11</f>
        <v>0.85839555914381405</v>
      </c>
      <c r="L15" s="79"/>
      <c r="M15" s="79"/>
      <c r="N15" s="157" t="s">
        <v>107</v>
      </c>
      <c r="O15" s="158">
        <v>11438</v>
      </c>
      <c r="P15" s="158">
        <v>12374</v>
      </c>
      <c r="Q15" s="158">
        <v>16944</v>
      </c>
      <c r="R15" s="158">
        <v>19101</v>
      </c>
      <c r="S15" s="158">
        <v>17094</v>
      </c>
      <c r="T15" s="159">
        <f t="shared" si="2"/>
        <v>-0.10507303282550651</v>
      </c>
      <c r="U15" s="160">
        <f t="shared" si="3"/>
        <v>0.49449204406364755</v>
      </c>
      <c r="V15" s="159">
        <f>S15/S11</f>
        <v>0.84057828481510621</v>
      </c>
    </row>
    <row r="16" spans="1:22" x14ac:dyDescent="0.25">
      <c r="B16" s="162" t="s">
        <v>110</v>
      </c>
      <c r="C16" s="163">
        <v>159417</v>
      </c>
      <c r="D16" s="163">
        <v>30669</v>
      </c>
      <c r="E16" s="163">
        <v>98582</v>
      </c>
      <c r="F16" s="163">
        <v>176212</v>
      </c>
      <c r="G16" s="163">
        <v>183489</v>
      </c>
      <c r="H16" s="163">
        <v>188380</v>
      </c>
      <c r="I16" s="164">
        <f t="shared" si="0"/>
        <v>2.6655548833990128E-2</v>
      </c>
      <c r="J16" s="165">
        <f t="shared" si="1"/>
        <v>0.18168074923000677</v>
      </c>
      <c r="K16" s="164">
        <f>H16/H11</f>
        <v>0.36385198691229925</v>
      </c>
      <c r="L16" s="79"/>
      <c r="M16" s="79"/>
      <c r="N16" s="162" t="s">
        <v>110</v>
      </c>
      <c r="O16" s="163">
        <v>6007</v>
      </c>
      <c r="P16" s="163">
        <v>6174</v>
      </c>
      <c r="Q16" s="163">
        <v>10334</v>
      </c>
      <c r="R16" s="163">
        <v>11424</v>
      </c>
      <c r="S16" s="163">
        <v>10129</v>
      </c>
      <c r="T16" s="164">
        <f t="shared" si="2"/>
        <v>-0.11335784313725494</v>
      </c>
      <c r="U16" s="165">
        <f t="shared" si="3"/>
        <v>0.68619943399367411</v>
      </c>
      <c r="V16" s="164">
        <f>S16/S11</f>
        <v>0.49808221872541308</v>
      </c>
    </row>
    <row r="17" spans="1:22" x14ac:dyDescent="0.25">
      <c r="B17" s="162" t="s">
        <v>113</v>
      </c>
      <c r="C17" s="163">
        <v>51611</v>
      </c>
      <c r="D17" s="163">
        <v>8512</v>
      </c>
      <c r="E17" s="163">
        <v>44325</v>
      </c>
      <c r="F17" s="163">
        <v>49706</v>
      </c>
      <c r="G17" s="163">
        <v>53926</v>
      </c>
      <c r="H17" s="163">
        <v>53434</v>
      </c>
      <c r="I17" s="164">
        <f t="shared" si="0"/>
        <v>-9.1236138411897594E-3</v>
      </c>
      <c r="J17" s="165">
        <f t="shared" si="1"/>
        <v>3.5321927496076322E-2</v>
      </c>
      <c r="K17" s="164">
        <f>H17/H11</f>
        <v>0.10320664119689882</v>
      </c>
      <c r="L17" s="79"/>
      <c r="M17" s="79"/>
      <c r="N17" s="162" t="s">
        <v>113</v>
      </c>
      <c r="O17" s="163">
        <v>1113</v>
      </c>
      <c r="P17" s="163">
        <v>895</v>
      </c>
      <c r="Q17" s="163">
        <v>940</v>
      </c>
      <c r="R17" s="163">
        <v>1248</v>
      </c>
      <c r="S17" s="163">
        <v>928</v>
      </c>
      <c r="T17" s="164">
        <f t="shared" si="2"/>
        <v>-0.25641025641025639</v>
      </c>
      <c r="U17" s="165">
        <f t="shared" si="3"/>
        <v>-0.16621743036837378</v>
      </c>
      <c r="V17" s="164">
        <f>S17/S11</f>
        <v>4.5633359559402044E-2</v>
      </c>
    </row>
    <row r="18" spans="1:22" x14ac:dyDescent="0.25">
      <c r="B18" s="162" t="s">
        <v>116</v>
      </c>
      <c r="C18" s="163">
        <v>13307</v>
      </c>
      <c r="D18" s="163">
        <v>4980</v>
      </c>
      <c r="E18" s="163">
        <v>17014</v>
      </c>
      <c r="F18" s="163">
        <v>21044</v>
      </c>
      <c r="G18" s="163">
        <v>18453</v>
      </c>
      <c r="H18" s="163">
        <v>18497</v>
      </c>
      <c r="I18" s="164">
        <f t="shared" si="0"/>
        <v>2.3844361350457977E-3</v>
      </c>
      <c r="J18" s="165">
        <f t="shared" si="1"/>
        <v>0.39002029007289396</v>
      </c>
      <c r="K18" s="164">
        <f>H18/H11</f>
        <v>3.5726564401299496E-2</v>
      </c>
      <c r="L18" s="79"/>
      <c r="M18" s="79"/>
      <c r="N18" s="162" t="s">
        <v>116</v>
      </c>
      <c r="O18" s="163">
        <v>454</v>
      </c>
      <c r="P18" s="163">
        <v>790</v>
      </c>
      <c r="Q18" s="163">
        <v>1062</v>
      </c>
      <c r="R18" s="163">
        <v>920</v>
      </c>
      <c r="S18" s="163">
        <v>1168</v>
      </c>
      <c r="T18" s="164">
        <f t="shared" si="2"/>
        <v>0.26956521739130435</v>
      </c>
      <c r="U18" s="165">
        <f t="shared" si="3"/>
        <v>1.5726872246696035</v>
      </c>
      <c r="V18" s="164">
        <f>S18/S11</f>
        <v>5.7435090479937057E-2</v>
      </c>
    </row>
    <row r="19" spans="1:22" x14ac:dyDescent="0.25">
      <c r="B19" s="162" t="s">
        <v>123</v>
      </c>
      <c r="C19" s="163">
        <v>12625</v>
      </c>
      <c r="D19" s="163">
        <v>1843</v>
      </c>
      <c r="E19" s="163">
        <v>16793</v>
      </c>
      <c r="F19" s="163">
        <v>14051</v>
      </c>
      <c r="G19" s="163">
        <v>16422</v>
      </c>
      <c r="H19" s="163">
        <v>15950</v>
      </c>
      <c r="I19" s="164">
        <f t="shared" si="0"/>
        <v>-2.8741931555230749E-2</v>
      </c>
      <c r="J19" s="165">
        <f t="shared" si="1"/>
        <v>0.26336633663366338</v>
      </c>
      <c r="K19" s="164">
        <f>H19/H11</f>
        <v>3.0807087754810347E-2</v>
      </c>
      <c r="L19" s="79"/>
      <c r="M19" s="79"/>
      <c r="N19" s="162" t="s">
        <v>123</v>
      </c>
      <c r="O19" s="163">
        <v>235</v>
      </c>
      <c r="P19" s="163">
        <v>631</v>
      </c>
      <c r="Q19" s="163">
        <v>648</v>
      </c>
      <c r="R19" s="163">
        <v>769</v>
      </c>
      <c r="S19" s="163">
        <v>565</v>
      </c>
      <c r="T19" s="164">
        <f t="shared" si="2"/>
        <v>-0.26527958387516259</v>
      </c>
      <c r="U19" s="165">
        <f t="shared" si="3"/>
        <v>1.4042553191489362</v>
      </c>
      <c r="V19" s="164">
        <f>S19/S11</f>
        <v>2.778324154209284E-2</v>
      </c>
    </row>
    <row r="20" spans="1:22" x14ac:dyDescent="0.25">
      <c r="B20" s="162" t="s">
        <v>119</v>
      </c>
      <c r="C20" s="163">
        <v>15482</v>
      </c>
      <c r="D20" s="163">
        <v>3093</v>
      </c>
      <c r="E20" s="163">
        <v>18106</v>
      </c>
      <c r="F20" s="163">
        <v>16505</v>
      </c>
      <c r="G20" s="163">
        <v>17446</v>
      </c>
      <c r="H20" s="163">
        <v>17683</v>
      </c>
      <c r="I20" s="164">
        <f t="shared" si="0"/>
        <v>1.3584775879857958E-2</v>
      </c>
      <c r="J20" s="165">
        <f t="shared" si="1"/>
        <v>0.142165094948973</v>
      </c>
      <c r="K20" s="164">
        <f>H20/H11</f>
        <v>3.4154340612433318E-2</v>
      </c>
      <c r="L20" s="79"/>
      <c r="M20" s="79"/>
      <c r="N20" s="162" t="s">
        <v>119</v>
      </c>
      <c r="O20" s="163">
        <v>334</v>
      </c>
      <c r="P20" s="163">
        <v>679</v>
      </c>
      <c r="Q20" s="163">
        <v>400</v>
      </c>
      <c r="R20" s="163">
        <v>553</v>
      </c>
      <c r="S20" s="163">
        <v>436</v>
      </c>
      <c r="T20" s="164">
        <f t="shared" si="2"/>
        <v>-0.21157323688969254</v>
      </c>
      <c r="U20" s="165">
        <f t="shared" si="3"/>
        <v>0.3053892215568863</v>
      </c>
      <c r="V20" s="164">
        <f>S20/S11</f>
        <v>2.143981117230527E-2</v>
      </c>
    </row>
    <row r="21" spans="1:22" x14ac:dyDescent="0.25">
      <c r="B21" s="162" t="s">
        <v>128</v>
      </c>
      <c r="C21" s="163">
        <v>10370</v>
      </c>
      <c r="D21" s="163">
        <v>125</v>
      </c>
      <c r="E21" s="163">
        <v>8711</v>
      </c>
      <c r="F21" s="163">
        <v>10052</v>
      </c>
      <c r="G21" s="163">
        <v>9909</v>
      </c>
      <c r="H21" s="163">
        <v>9178</v>
      </c>
      <c r="I21" s="164">
        <f t="shared" si="0"/>
        <v>-7.3771319002926661E-2</v>
      </c>
      <c r="J21" s="165">
        <f t="shared" si="1"/>
        <v>-0.11494696239151403</v>
      </c>
      <c r="K21" s="164">
        <f>H21/H11</f>
        <v>1.7727112941294632E-2</v>
      </c>
      <c r="L21" s="79"/>
      <c r="M21" s="79"/>
      <c r="N21" s="162" t="s">
        <v>128</v>
      </c>
      <c r="O21" s="163">
        <v>106</v>
      </c>
      <c r="P21" s="163">
        <v>134</v>
      </c>
      <c r="Q21" s="163">
        <v>164</v>
      </c>
      <c r="R21" s="163">
        <v>249</v>
      </c>
      <c r="S21" s="163">
        <v>155</v>
      </c>
      <c r="T21" s="164">
        <f t="shared" si="2"/>
        <v>-0.3775100401606426</v>
      </c>
      <c r="U21" s="165">
        <f t="shared" si="3"/>
        <v>0.46226415094339623</v>
      </c>
      <c r="V21" s="164">
        <f>S21/S11</f>
        <v>7.621951219512195E-3</v>
      </c>
    </row>
    <row r="22" spans="1:22" x14ac:dyDescent="0.25">
      <c r="A22" s="167"/>
      <c r="B22" s="162" t="s">
        <v>131</v>
      </c>
      <c r="C22" s="163">
        <v>20674</v>
      </c>
      <c r="D22" s="163">
        <v>767</v>
      </c>
      <c r="E22" s="163">
        <v>9345</v>
      </c>
      <c r="F22" s="163">
        <v>13825</v>
      </c>
      <c r="G22" s="163">
        <v>15442</v>
      </c>
      <c r="H22" s="163">
        <v>13034</v>
      </c>
      <c r="I22" s="164">
        <f t="shared" si="0"/>
        <v>-0.15593834995466904</v>
      </c>
      <c r="J22" s="165">
        <f t="shared" si="1"/>
        <v>-0.36954629002611972</v>
      </c>
      <c r="K22" s="164">
        <f>H22/H11</f>
        <v>2.5174895410419944E-2</v>
      </c>
      <c r="L22" s="79"/>
      <c r="M22" s="79"/>
      <c r="N22" s="162" t="s">
        <v>131</v>
      </c>
      <c r="O22" s="163">
        <v>358</v>
      </c>
      <c r="P22" s="163">
        <v>223</v>
      </c>
      <c r="Q22" s="163">
        <v>149</v>
      </c>
      <c r="R22" s="163">
        <v>250</v>
      </c>
      <c r="S22" s="163">
        <v>220</v>
      </c>
      <c r="T22" s="164">
        <f t="shared" si="2"/>
        <v>-0.12</v>
      </c>
      <c r="U22" s="165">
        <f t="shared" si="3"/>
        <v>-0.38547486033519551</v>
      </c>
      <c r="V22" s="164">
        <f>S22/S11</f>
        <v>1.0818253343823761E-2</v>
      </c>
    </row>
    <row r="23" spans="1:22" x14ac:dyDescent="0.25">
      <c r="B23" s="168" t="s">
        <v>145</v>
      </c>
      <c r="C23" s="169">
        <f t="shared" ref="C23:H23" si="4">C15-SUM(C16:C22)</f>
        <v>108066</v>
      </c>
      <c r="D23" s="169">
        <f t="shared" si="4"/>
        <v>17628</v>
      </c>
      <c r="E23" s="169">
        <f t="shared" si="4"/>
        <v>94102</v>
      </c>
      <c r="F23" s="169">
        <f t="shared" si="4"/>
        <v>119148</v>
      </c>
      <c r="G23" s="169">
        <f t="shared" si="4"/>
        <v>123085</v>
      </c>
      <c r="H23" s="169">
        <f t="shared" si="4"/>
        <v>128268</v>
      </c>
      <c r="I23" s="170">
        <f t="shared" si="0"/>
        <v>4.2109111589551995E-2</v>
      </c>
      <c r="J23" s="171">
        <f t="shared" si="1"/>
        <v>0.18694131364166333</v>
      </c>
      <c r="K23" s="170">
        <f>H23/H11</f>
        <v>0.24774692991435823</v>
      </c>
      <c r="L23" s="125"/>
      <c r="M23" s="125"/>
      <c r="N23" s="168" t="s">
        <v>145</v>
      </c>
      <c r="O23" s="169">
        <f>O15-SUM(O16:O22)</f>
        <v>2831</v>
      </c>
      <c r="P23" s="169">
        <f>P15-SUM(P16:P22)</f>
        <v>2848</v>
      </c>
      <c r="Q23" s="169">
        <f>Q15-SUM(Q16:Q22)</f>
        <v>3247</v>
      </c>
      <c r="R23" s="169">
        <f>R15-SUM(R16:R22)</f>
        <v>3688</v>
      </c>
      <c r="S23" s="169">
        <f>S15-SUM(S16:S22)</f>
        <v>3493</v>
      </c>
      <c r="T23" s="170">
        <f t="shared" si="2"/>
        <v>-5.2874186550976088E-2</v>
      </c>
      <c r="U23" s="171">
        <f t="shared" si="3"/>
        <v>0.2338396326386436</v>
      </c>
      <c r="V23" s="170">
        <f>S23/S11</f>
        <v>0.17176435877261997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168680</v>
      </c>
      <c r="D25" s="176">
        <v>30931</v>
      </c>
      <c r="E25" s="176">
        <v>138324</v>
      </c>
      <c r="F25" s="176">
        <v>183582</v>
      </c>
      <c r="G25" s="176">
        <v>191226</v>
      </c>
      <c r="H25" s="176">
        <v>188893</v>
      </c>
      <c r="I25" s="177">
        <f t="shared" ref="I25:I37" si="5">IFERROR(H25/G25-1,"-")</f>
        <v>-1.2200223818936706E-2</v>
      </c>
      <c r="J25" s="177">
        <f t="shared" ref="J25:J37" si="6">IFERROR(H25/C25-1,"-")</f>
        <v>0.11983044818591426</v>
      </c>
      <c r="K25" s="177">
        <f>H25/H25</f>
        <v>1</v>
      </c>
    </row>
    <row r="26" spans="1:22" x14ac:dyDescent="0.25">
      <c r="B26" s="157" t="s">
        <v>97</v>
      </c>
      <c r="C26" s="158">
        <v>13494</v>
      </c>
      <c r="D26" s="158">
        <v>6470</v>
      </c>
      <c r="E26" s="158">
        <v>14724</v>
      </c>
      <c r="F26" s="158">
        <v>13898</v>
      </c>
      <c r="G26" s="158">
        <v>12676</v>
      </c>
      <c r="H26" s="158">
        <v>11833</v>
      </c>
      <c r="I26" s="159">
        <f t="shared" si="5"/>
        <v>-6.6503628905017376E-2</v>
      </c>
      <c r="J26" s="160">
        <f t="shared" si="6"/>
        <v>-0.12309174447902771</v>
      </c>
      <c r="K26" s="159">
        <f>H26/H25</f>
        <v>6.2643930690920252E-2</v>
      </c>
    </row>
    <row r="27" spans="1:22" x14ac:dyDescent="0.25">
      <c r="B27" s="162" t="s">
        <v>103</v>
      </c>
      <c r="C27" s="163">
        <v>6129</v>
      </c>
      <c r="D27" s="163">
        <v>3579</v>
      </c>
      <c r="E27" s="163">
        <v>5642</v>
      </c>
      <c r="F27" s="163">
        <v>4802</v>
      </c>
      <c r="G27" s="163">
        <v>4381</v>
      </c>
      <c r="H27" s="163">
        <v>3470</v>
      </c>
      <c r="I27" s="164">
        <f t="shared" si="5"/>
        <v>-0.20794339191965305</v>
      </c>
      <c r="J27" s="165">
        <f t="shared" si="6"/>
        <v>-0.43383912546908143</v>
      </c>
      <c r="K27" s="164">
        <f>H27/H25</f>
        <v>1.8370188413546294E-2</v>
      </c>
    </row>
    <row r="28" spans="1:22" x14ac:dyDescent="0.25">
      <c r="B28" s="162" t="s">
        <v>100</v>
      </c>
      <c r="C28" s="163">
        <v>7365</v>
      </c>
      <c r="D28" s="163">
        <v>2891</v>
      </c>
      <c r="E28" s="163">
        <v>9082</v>
      </c>
      <c r="F28" s="163">
        <v>9096</v>
      </c>
      <c r="G28" s="163">
        <v>8295</v>
      </c>
      <c r="H28" s="163">
        <v>8363</v>
      </c>
      <c r="I28" s="164">
        <f t="shared" si="5"/>
        <v>8.1977094635321546E-3</v>
      </c>
      <c r="J28" s="165">
        <f t="shared" si="6"/>
        <v>0.13550577053632051</v>
      </c>
      <c r="K28" s="164">
        <f>H28/H25</f>
        <v>4.4273742277373962E-2</v>
      </c>
    </row>
    <row r="29" spans="1:22" x14ac:dyDescent="0.25">
      <c r="B29" s="157" t="s">
        <v>107</v>
      </c>
      <c r="C29" s="158">
        <v>155186</v>
      </c>
      <c r="D29" s="158">
        <v>24461</v>
      </c>
      <c r="E29" s="158">
        <v>123600</v>
      </c>
      <c r="F29" s="158">
        <v>169684</v>
      </c>
      <c r="G29" s="158">
        <v>178550</v>
      </c>
      <c r="H29" s="158">
        <v>177060</v>
      </c>
      <c r="I29" s="159">
        <f t="shared" si="5"/>
        <v>-8.3450014001680284E-3</v>
      </c>
      <c r="J29" s="160">
        <f t="shared" si="6"/>
        <v>0.14095343652133563</v>
      </c>
      <c r="K29" s="159">
        <f>H29/H25</f>
        <v>0.93735606930907978</v>
      </c>
    </row>
    <row r="30" spans="1:22" x14ac:dyDescent="0.25">
      <c r="B30" s="162" t="s">
        <v>110</v>
      </c>
      <c r="C30" s="163">
        <v>68914</v>
      </c>
      <c r="D30" s="163">
        <v>10937</v>
      </c>
      <c r="E30" s="163">
        <v>46456</v>
      </c>
      <c r="F30" s="163">
        <v>81345</v>
      </c>
      <c r="G30" s="163">
        <v>84217</v>
      </c>
      <c r="H30" s="163">
        <v>87505</v>
      </c>
      <c r="I30" s="164">
        <f t="shared" si="5"/>
        <v>3.9041998646354159E-2</v>
      </c>
      <c r="J30" s="165">
        <f t="shared" si="6"/>
        <v>0.2697710189511564</v>
      </c>
      <c r="K30" s="164">
        <f>H30/H25</f>
        <v>0.46325168216927043</v>
      </c>
    </row>
    <row r="31" spans="1:22" x14ac:dyDescent="0.25">
      <c r="B31" s="162" t="s">
        <v>113</v>
      </c>
      <c r="C31" s="163">
        <v>19696</v>
      </c>
      <c r="D31" s="163">
        <v>3824</v>
      </c>
      <c r="E31" s="163">
        <v>17963</v>
      </c>
      <c r="F31" s="163">
        <v>19026</v>
      </c>
      <c r="G31" s="163">
        <v>20673</v>
      </c>
      <c r="H31" s="163">
        <v>19549</v>
      </c>
      <c r="I31" s="164">
        <f t="shared" si="5"/>
        <v>-5.4370434866734429E-2</v>
      </c>
      <c r="J31" s="165">
        <f t="shared" si="6"/>
        <v>-7.4634443541835571E-3</v>
      </c>
      <c r="K31" s="164">
        <f>H31/H25</f>
        <v>0.10349245339954366</v>
      </c>
    </row>
    <row r="32" spans="1:22" x14ac:dyDescent="0.25">
      <c r="B32" s="162" t="s">
        <v>116</v>
      </c>
      <c r="C32" s="163">
        <v>4667</v>
      </c>
      <c r="D32" s="163">
        <v>1636</v>
      </c>
      <c r="E32" s="163">
        <v>6058</v>
      </c>
      <c r="F32" s="163">
        <v>6680</v>
      </c>
      <c r="G32" s="163">
        <v>5621</v>
      </c>
      <c r="H32" s="163">
        <v>4990</v>
      </c>
      <c r="I32" s="164">
        <f t="shared" si="5"/>
        <v>-0.11225760540829033</v>
      </c>
      <c r="J32" s="165">
        <f t="shared" si="6"/>
        <v>6.9209342189843648E-2</v>
      </c>
      <c r="K32" s="164">
        <f>H32/H25</f>
        <v>2.6417072099019022E-2</v>
      </c>
    </row>
    <row r="33" spans="2:11" x14ac:dyDescent="0.25">
      <c r="B33" s="162" t="s">
        <v>123</v>
      </c>
      <c r="C33" s="163">
        <v>5693</v>
      </c>
      <c r="D33" s="163">
        <v>507</v>
      </c>
      <c r="E33" s="163">
        <v>6762</v>
      </c>
      <c r="F33" s="163">
        <v>5674</v>
      </c>
      <c r="G33" s="163">
        <v>6281</v>
      </c>
      <c r="H33" s="163">
        <v>6190</v>
      </c>
      <c r="I33" s="164">
        <f t="shared" si="5"/>
        <v>-1.4488138831396324E-2</v>
      </c>
      <c r="J33" s="165">
        <f t="shared" si="6"/>
        <v>8.7300193219743472E-2</v>
      </c>
      <c r="K33" s="164">
        <f>H33/H25</f>
        <v>3.2769875008602754E-2</v>
      </c>
    </row>
    <row r="34" spans="2:11" x14ac:dyDescent="0.25">
      <c r="B34" s="162" t="s">
        <v>119</v>
      </c>
      <c r="C34" s="163">
        <v>7912</v>
      </c>
      <c r="D34" s="163">
        <v>1693</v>
      </c>
      <c r="E34" s="163">
        <v>10255</v>
      </c>
      <c r="F34" s="163">
        <v>8814</v>
      </c>
      <c r="G34" s="163">
        <v>9304</v>
      </c>
      <c r="H34" s="163">
        <v>9184</v>
      </c>
      <c r="I34" s="164">
        <f t="shared" si="5"/>
        <v>-1.2897678417884806E-2</v>
      </c>
      <c r="J34" s="165">
        <f t="shared" si="6"/>
        <v>0.16076845298281084</v>
      </c>
      <c r="K34" s="164">
        <f>H34/H25</f>
        <v>4.8620118268014163E-2</v>
      </c>
    </row>
    <row r="35" spans="2:11" x14ac:dyDescent="0.25">
      <c r="B35" s="162" t="s">
        <v>128</v>
      </c>
      <c r="C35" s="163">
        <v>3841</v>
      </c>
      <c r="D35" s="163">
        <v>27</v>
      </c>
      <c r="E35" s="163">
        <v>2682</v>
      </c>
      <c r="F35" s="163">
        <v>3144</v>
      </c>
      <c r="G35" s="163">
        <v>3168</v>
      </c>
      <c r="H35" s="163">
        <v>2938</v>
      </c>
      <c r="I35" s="164">
        <f t="shared" si="5"/>
        <v>-7.2601010101010055E-2</v>
      </c>
      <c r="J35" s="165">
        <f t="shared" si="6"/>
        <v>-0.23509502733663112</v>
      </c>
      <c r="K35" s="164">
        <f>H35/H25</f>
        <v>1.5553779123630838E-2</v>
      </c>
    </row>
    <row r="36" spans="2:11" x14ac:dyDescent="0.25">
      <c r="B36" s="162" t="s">
        <v>131</v>
      </c>
      <c r="C36" s="163">
        <v>7100</v>
      </c>
      <c r="D36" s="163">
        <v>78</v>
      </c>
      <c r="E36" s="163">
        <v>2364</v>
      </c>
      <c r="F36" s="163">
        <v>4911</v>
      </c>
      <c r="G36" s="163">
        <v>5778</v>
      </c>
      <c r="H36" s="163">
        <v>4099</v>
      </c>
      <c r="I36" s="164">
        <f t="shared" si="5"/>
        <v>-0.29058497750086532</v>
      </c>
      <c r="J36" s="165">
        <f t="shared" si="6"/>
        <v>-0.42267605633802818</v>
      </c>
      <c r="K36" s="164">
        <f>H36/H25</f>
        <v>2.1700115938653099E-2</v>
      </c>
    </row>
    <row r="37" spans="2:11" x14ac:dyDescent="0.25">
      <c r="B37" s="168" t="s">
        <v>145</v>
      </c>
      <c r="C37" s="169">
        <f t="shared" ref="C37:H37" si="7">C29-SUM(C30:C36)</f>
        <v>37363</v>
      </c>
      <c r="D37" s="169">
        <f t="shared" si="7"/>
        <v>5759</v>
      </c>
      <c r="E37" s="169">
        <f t="shared" si="7"/>
        <v>31060</v>
      </c>
      <c r="F37" s="169">
        <f t="shared" si="7"/>
        <v>40090</v>
      </c>
      <c r="G37" s="169">
        <f t="shared" si="7"/>
        <v>43508</v>
      </c>
      <c r="H37" s="169">
        <f t="shared" si="7"/>
        <v>42605</v>
      </c>
      <c r="I37" s="170">
        <f t="shared" si="5"/>
        <v>-2.0754803714259418E-2</v>
      </c>
      <c r="J37" s="171">
        <f t="shared" si="6"/>
        <v>0.14029922650750737</v>
      </c>
      <c r="K37" s="170">
        <f>H37/H25</f>
        <v>0.22555097330234578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130095</v>
      </c>
      <c r="D39" s="176">
        <v>19121</v>
      </c>
      <c r="E39" s="176">
        <v>95019</v>
      </c>
      <c r="F39" s="176">
        <v>129320</v>
      </c>
      <c r="G39" s="176">
        <v>133580</v>
      </c>
      <c r="H39" s="176">
        <v>136620</v>
      </c>
      <c r="I39" s="177">
        <f t="shared" ref="I39:I51" si="8">IFERROR(H39/G39-1,"-")</f>
        <v>2.2757897888905587E-2</v>
      </c>
      <c r="J39" s="177">
        <f t="shared" ref="J39:J51" si="9">IFERROR(H39/C39-1,"-")</f>
        <v>5.015565548253198E-2</v>
      </c>
      <c r="K39" s="177">
        <f>H39/H39</f>
        <v>1</v>
      </c>
    </row>
    <row r="40" spans="2:11" x14ac:dyDescent="0.25">
      <c r="B40" s="157" t="s">
        <v>97</v>
      </c>
      <c r="C40" s="158">
        <v>9228</v>
      </c>
      <c r="D40" s="158">
        <v>2476</v>
      </c>
      <c r="E40" s="158">
        <v>8040</v>
      </c>
      <c r="F40" s="158">
        <v>8569</v>
      </c>
      <c r="G40" s="158">
        <v>8464</v>
      </c>
      <c r="H40" s="158">
        <v>8382</v>
      </c>
      <c r="I40" s="159">
        <f t="shared" si="8"/>
        <v>-9.6880907372400848E-3</v>
      </c>
      <c r="J40" s="160">
        <f t="shared" si="9"/>
        <v>-9.1677503250975345E-2</v>
      </c>
      <c r="K40" s="159">
        <f>H40/H39</f>
        <v>6.1352657004830918E-2</v>
      </c>
    </row>
    <row r="41" spans="2:11" x14ac:dyDescent="0.25">
      <c r="B41" s="162" t="s">
        <v>103</v>
      </c>
      <c r="C41" s="163">
        <v>3242</v>
      </c>
      <c r="D41" s="163">
        <v>1357</v>
      </c>
      <c r="E41" s="163">
        <v>2767</v>
      </c>
      <c r="F41" s="163">
        <v>2051</v>
      </c>
      <c r="G41" s="163">
        <v>3093</v>
      </c>
      <c r="H41" s="163">
        <v>3103</v>
      </c>
      <c r="I41" s="164">
        <f t="shared" si="8"/>
        <v>3.2331070158422293E-3</v>
      </c>
      <c r="J41" s="165">
        <f t="shared" si="9"/>
        <v>-4.2874768661320117E-2</v>
      </c>
      <c r="K41" s="164">
        <f>H41/H39</f>
        <v>2.2712633582198799E-2</v>
      </c>
    </row>
    <row r="42" spans="2:11" x14ac:dyDescent="0.25">
      <c r="B42" s="162" t="s">
        <v>100</v>
      </c>
      <c r="C42" s="163">
        <v>5986</v>
      </c>
      <c r="D42" s="163">
        <v>1119</v>
      </c>
      <c r="E42" s="163">
        <v>5273</v>
      </c>
      <c r="F42" s="163">
        <v>6518</v>
      </c>
      <c r="G42" s="163">
        <v>5371</v>
      </c>
      <c r="H42" s="163">
        <v>5279</v>
      </c>
      <c r="I42" s="164">
        <f t="shared" si="8"/>
        <v>-1.7129026252094559E-2</v>
      </c>
      <c r="J42" s="165">
        <f t="shared" si="9"/>
        <v>-0.1181089208152355</v>
      </c>
      <c r="K42" s="164">
        <f>H42/H39</f>
        <v>3.8640023422632119E-2</v>
      </c>
    </row>
    <row r="43" spans="2:11" x14ac:dyDescent="0.25">
      <c r="B43" s="157" t="s">
        <v>107</v>
      </c>
      <c r="C43" s="158">
        <v>120867</v>
      </c>
      <c r="D43" s="158">
        <v>16645</v>
      </c>
      <c r="E43" s="158">
        <v>86979</v>
      </c>
      <c r="F43" s="158">
        <v>120751</v>
      </c>
      <c r="G43" s="158">
        <v>125116</v>
      </c>
      <c r="H43" s="158">
        <v>128238</v>
      </c>
      <c r="I43" s="159">
        <f t="shared" si="8"/>
        <v>2.4952843760989829E-2</v>
      </c>
      <c r="J43" s="160">
        <f t="shared" si="9"/>
        <v>6.0984387798158401E-2</v>
      </c>
      <c r="K43" s="159">
        <f>H43/H39</f>
        <v>0.93864734299516905</v>
      </c>
    </row>
    <row r="44" spans="2:11" x14ac:dyDescent="0.25">
      <c r="B44" s="162" t="s">
        <v>110</v>
      </c>
      <c r="C44" s="163">
        <v>56612</v>
      </c>
      <c r="D44" s="163">
        <v>8612</v>
      </c>
      <c r="E44" s="163">
        <v>30640</v>
      </c>
      <c r="F44" s="163">
        <v>56865</v>
      </c>
      <c r="G44" s="163">
        <v>58084</v>
      </c>
      <c r="H44" s="163">
        <v>59353</v>
      </c>
      <c r="I44" s="164">
        <f t="shared" si="8"/>
        <v>2.1847668893326899E-2</v>
      </c>
      <c r="J44" s="165">
        <f t="shared" si="9"/>
        <v>4.8417296686214861E-2</v>
      </c>
      <c r="K44" s="164">
        <f>H44/H39</f>
        <v>0.43443858878641489</v>
      </c>
    </row>
    <row r="45" spans="2:11" x14ac:dyDescent="0.25">
      <c r="B45" s="162" t="s">
        <v>113</v>
      </c>
      <c r="C45" s="163">
        <v>5327</v>
      </c>
      <c r="D45" s="163">
        <v>1008</v>
      </c>
      <c r="E45" s="163">
        <v>4886</v>
      </c>
      <c r="F45" s="163">
        <v>5775</v>
      </c>
      <c r="G45" s="163">
        <v>6051</v>
      </c>
      <c r="H45" s="163">
        <v>6345</v>
      </c>
      <c r="I45" s="164">
        <f t="shared" si="8"/>
        <v>4.8587010411502263E-2</v>
      </c>
      <c r="J45" s="165">
        <f t="shared" si="9"/>
        <v>0.19110193354608596</v>
      </c>
      <c r="K45" s="164">
        <f>H45/H39</f>
        <v>4.6442687747035576E-2</v>
      </c>
    </row>
    <row r="46" spans="2:11" x14ac:dyDescent="0.25">
      <c r="B46" s="162" t="s">
        <v>116</v>
      </c>
      <c r="C46" s="163">
        <v>2072</v>
      </c>
      <c r="D46" s="163">
        <v>755</v>
      </c>
      <c r="E46" s="163">
        <v>2691</v>
      </c>
      <c r="F46" s="163">
        <v>3147</v>
      </c>
      <c r="G46" s="163">
        <v>2579</v>
      </c>
      <c r="H46" s="163">
        <v>2748</v>
      </c>
      <c r="I46" s="164">
        <f t="shared" si="8"/>
        <v>6.5529274912756952E-2</v>
      </c>
      <c r="J46" s="165">
        <f t="shared" si="9"/>
        <v>0.32625482625482616</v>
      </c>
      <c r="K46" s="164">
        <f>H46/H39</f>
        <v>2.0114185331576637E-2</v>
      </c>
    </row>
    <row r="47" spans="2:11" x14ac:dyDescent="0.25">
      <c r="B47" s="162" t="s">
        <v>123</v>
      </c>
      <c r="C47" s="163">
        <v>4677</v>
      </c>
      <c r="D47" s="163">
        <v>691</v>
      </c>
      <c r="E47" s="163">
        <v>5438</v>
      </c>
      <c r="F47" s="163">
        <v>4711</v>
      </c>
      <c r="G47" s="163">
        <v>5766</v>
      </c>
      <c r="H47" s="163">
        <v>5340</v>
      </c>
      <c r="I47" s="164">
        <f t="shared" si="8"/>
        <v>-7.3881373569198772E-2</v>
      </c>
      <c r="J47" s="165">
        <f t="shared" si="9"/>
        <v>0.14175753688261716</v>
      </c>
      <c r="K47" s="164">
        <f>H47/H39</f>
        <v>3.9086517347386912E-2</v>
      </c>
    </row>
    <row r="48" spans="2:11" x14ac:dyDescent="0.25">
      <c r="B48" s="162" t="s">
        <v>119</v>
      </c>
      <c r="C48" s="163">
        <v>5244</v>
      </c>
      <c r="D48" s="163">
        <v>636</v>
      </c>
      <c r="E48" s="163">
        <v>4793</v>
      </c>
      <c r="F48" s="163">
        <v>5091</v>
      </c>
      <c r="G48" s="163">
        <v>5487</v>
      </c>
      <c r="H48" s="163">
        <v>5338</v>
      </c>
      <c r="I48" s="164">
        <f t="shared" si="8"/>
        <v>-2.7155093858210355E-2</v>
      </c>
      <c r="J48" s="165">
        <f t="shared" si="9"/>
        <v>1.7925247902364605E-2</v>
      </c>
      <c r="K48" s="164">
        <f>H48/H39</f>
        <v>3.9071878202312983E-2</v>
      </c>
    </row>
    <row r="49" spans="2:11" x14ac:dyDescent="0.25">
      <c r="B49" s="162" t="s">
        <v>128</v>
      </c>
      <c r="C49" s="163">
        <v>4142</v>
      </c>
      <c r="D49" s="163">
        <v>47</v>
      </c>
      <c r="E49" s="163">
        <v>3427</v>
      </c>
      <c r="F49" s="163">
        <v>3447</v>
      </c>
      <c r="G49" s="163">
        <v>3646</v>
      </c>
      <c r="H49" s="163">
        <v>3640</v>
      </c>
      <c r="I49" s="164">
        <f t="shared" si="8"/>
        <v>-1.645639056500281E-3</v>
      </c>
      <c r="J49" s="165">
        <f t="shared" si="9"/>
        <v>-0.12119748913568329</v>
      </c>
      <c r="K49" s="164">
        <f>H49/H39</f>
        <v>2.6643244034548381E-2</v>
      </c>
    </row>
    <row r="50" spans="2:11" x14ac:dyDescent="0.25">
      <c r="B50" s="162" t="s">
        <v>131</v>
      </c>
      <c r="C50" s="163">
        <v>8370</v>
      </c>
      <c r="D50" s="163">
        <v>542</v>
      </c>
      <c r="E50" s="163">
        <v>4433</v>
      </c>
      <c r="F50" s="163">
        <v>5080</v>
      </c>
      <c r="G50" s="163">
        <v>5831</v>
      </c>
      <c r="H50" s="163">
        <v>4809</v>
      </c>
      <c r="I50" s="164">
        <f t="shared" si="8"/>
        <v>-0.1752701080432173</v>
      </c>
      <c r="J50" s="165">
        <f t="shared" si="9"/>
        <v>-0.42544802867383513</v>
      </c>
      <c r="K50" s="164">
        <f>H50/H39</f>
        <v>3.5199824330259116E-2</v>
      </c>
    </row>
    <row r="51" spans="2:11" x14ac:dyDescent="0.25">
      <c r="B51" s="168" t="s">
        <v>145</v>
      </c>
      <c r="C51" s="169">
        <f t="shared" ref="C51:H51" si="10">C43-SUM(C44:C50)</f>
        <v>34423</v>
      </c>
      <c r="D51" s="169">
        <f t="shared" si="10"/>
        <v>4354</v>
      </c>
      <c r="E51" s="169">
        <f t="shared" si="10"/>
        <v>30671</v>
      </c>
      <c r="F51" s="169">
        <f t="shared" si="10"/>
        <v>36635</v>
      </c>
      <c r="G51" s="169">
        <f t="shared" si="10"/>
        <v>37672</v>
      </c>
      <c r="H51" s="169">
        <f t="shared" si="10"/>
        <v>40665</v>
      </c>
      <c r="I51" s="170">
        <f t="shared" si="8"/>
        <v>7.9448927585474616E-2</v>
      </c>
      <c r="J51" s="171">
        <f t="shared" si="9"/>
        <v>0.18133224878714804</v>
      </c>
      <c r="K51" s="170">
        <f>H51/H39</f>
        <v>0.29765041721563462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4174</v>
      </c>
      <c r="D53" s="176">
        <v>563</v>
      </c>
      <c r="E53" s="176">
        <v>2907</v>
      </c>
      <c r="F53" s="176">
        <v>5119</v>
      </c>
      <c r="G53" s="176">
        <v>5933</v>
      </c>
      <c r="H53" s="176">
        <v>4890</v>
      </c>
      <c r="I53" s="177">
        <f t="shared" ref="I53:I65" si="11">IFERROR(H53/G53-1,"-")</f>
        <v>-0.17579639305578965</v>
      </c>
      <c r="J53" s="177">
        <f t="shared" ref="J53:J65" si="12">IFERROR(H53/C53-1,"-")</f>
        <v>0.17153809295639677</v>
      </c>
      <c r="K53" s="177">
        <f>H53/H53</f>
        <v>1</v>
      </c>
    </row>
    <row r="54" spans="2:11" x14ac:dyDescent="0.25">
      <c r="B54" s="157" t="s">
        <v>97</v>
      </c>
      <c r="C54" s="158">
        <v>512</v>
      </c>
      <c r="D54" s="158">
        <v>3</v>
      </c>
      <c r="E54" s="158">
        <v>224</v>
      </c>
      <c r="F54" s="158">
        <v>1277</v>
      </c>
      <c r="G54" s="158">
        <v>2069</v>
      </c>
      <c r="H54" s="158">
        <v>1022</v>
      </c>
      <c r="I54" s="159">
        <f t="shared" si="11"/>
        <v>-0.50604156597390038</v>
      </c>
      <c r="J54" s="160">
        <f t="shared" si="12"/>
        <v>0.99609375</v>
      </c>
      <c r="K54" s="159">
        <f>H54/H53</f>
        <v>0.20899795501022495</v>
      </c>
    </row>
    <row r="55" spans="2:11" x14ac:dyDescent="0.25">
      <c r="B55" s="162" t="s">
        <v>103</v>
      </c>
      <c r="C55" s="163">
        <v>298</v>
      </c>
      <c r="D55" s="163">
        <v>0</v>
      </c>
      <c r="E55" s="163">
        <v>67</v>
      </c>
      <c r="F55" s="163">
        <v>779</v>
      </c>
      <c r="G55" s="163">
        <v>1543</v>
      </c>
      <c r="H55" s="163">
        <v>559</v>
      </c>
      <c r="I55" s="164">
        <f t="shared" si="11"/>
        <v>-0.63771872974724564</v>
      </c>
      <c r="J55" s="165">
        <f t="shared" si="12"/>
        <v>0.87583892617449655</v>
      </c>
      <c r="K55" s="164">
        <f>H55/H53</f>
        <v>0.11431492842535787</v>
      </c>
    </row>
    <row r="56" spans="2:11" x14ac:dyDescent="0.25">
      <c r="B56" s="162" t="s">
        <v>100</v>
      </c>
      <c r="C56" s="163">
        <v>214</v>
      </c>
      <c r="D56" s="163">
        <v>3</v>
      </c>
      <c r="E56" s="163">
        <v>157</v>
      </c>
      <c r="F56" s="163">
        <v>498</v>
      </c>
      <c r="G56" s="163">
        <v>526</v>
      </c>
      <c r="H56" s="163">
        <v>463</v>
      </c>
      <c r="I56" s="164">
        <f t="shared" si="11"/>
        <v>-0.11977186311787069</v>
      </c>
      <c r="J56" s="165">
        <f t="shared" si="12"/>
        <v>1.1635514018691588</v>
      </c>
      <c r="K56" s="164">
        <f>H56/H53</f>
        <v>9.4683026584867075E-2</v>
      </c>
    </row>
    <row r="57" spans="2:11" x14ac:dyDescent="0.25">
      <c r="B57" s="157" t="s">
        <v>107</v>
      </c>
      <c r="C57" s="158">
        <v>3662</v>
      </c>
      <c r="D57" s="158">
        <v>560</v>
      </c>
      <c r="E57" s="158">
        <v>2683</v>
      </c>
      <c r="F57" s="158">
        <v>3842</v>
      </c>
      <c r="G57" s="158">
        <v>3864</v>
      </c>
      <c r="H57" s="158">
        <v>3868</v>
      </c>
      <c r="I57" s="159">
        <f t="shared" si="11"/>
        <v>1.0351966873705098E-3</v>
      </c>
      <c r="J57" s="160">
        <f t="shared" si="12"/>
        <v>5.625341343528123E-2</v>
      </c>
      <c r="K57" s="159">
        <f>H57/H53</f>
        <v>0.791002044989775</v>
      </c>
    </row>
    <row r="58" spans="2:11" x14ac:dyDescent="0.25">
      <c r="B58" s="162" t="s">
        <v>110</v>
      </c>
      <c r="C58" s="163">
        <v>927</v>
      </c>
      <c r="D58" s="163">
        <v>58</v>
      </c>
      <c r="E58" s="163">
        <v>607</v>
      </c>
      <c r="F58" s="163">
        <v>1055</v>
      </c>
      <c r="G58" s="163">
        <v>993</v>
      </c>
      <c r="H58" s="163">
        <v>1063</v>
      </c>
      <c r="I58" s="164">
        <f t="shared" si="11"/>
        <v>7.0493454179254789E-2</v>
      </c>
      <c r="J58" s="165">
        <f t="shared" si="12"/>
        <v>0.14670981661272919</v>
      </c>
      <c r="K58" s="164">
        <f>H58/H53</f>
        <v>0.21738241308793457</v>
      </c>
    </row>
    <row r="59" spans="2:11" x14ac:dyDescent="0.25">
      <c r="B59" s="162" t="s">
        <v>113</v>
      </c>
      <c r="C59" s="163">
        <v>1370</v>
      </c>
      <c r="D59" s="163">
        <v>330</v>
      </c>
      <c r="E59" s="163">
        <v>1096</v>
      </c>
      <c r="F59" s="163">
        <v>910</v>
      </c>
      <c r="G59" s="163">
        <v>1013</v>
      </c>
      <c r="H59" s="163">
        <v>884</v>
      </c>
      <c r="I59" s="164">
        <f t="shared" si="11"/>
        <v>-0.1273445212240869</v>
      </c>
      <c r="J59" s="165">
        <f t="shared" si="12"/>
        <v>-0.35474452554744529</v>
      </c>
      <c r="K59" s="164">
        <f>H59/H53</f>
        <v>0.18077709611451942</v>
      </c>
    </row>
    <row r="60" spans="2:11" x14ac:dyDescent="0.25">
      <c r="B60" s="162" t="s">
        <v>116</v>
      </c>
      <c r="C60" s="163">
        <v>141</v>
      </c>
      <c r="D60" s="163">
        <v>13</v>
      </c>
      <c r="E60" s="163">
        <v>110</v>
      </c>
      <c r="F60" s="163">
        <v>374</v>
      </c>
      <c r="G60" s="163">
        <v>313</v>
      </c>
      <c r="H60" s="163">
        <v>170</v>
      </c>
      <c r="I60" s="164">
        <f t="shared" si="11"/>
        <v>-0.45686900958466459</v>
      </c>
      <c r="J60" s="165">
        <f t="shared" si="12"/>
        <v>0.20567375886524819</v>
      </c>
      <c r="K60" s="164">
        <f>H60/H53</f>
        <v>3.4764826175869123E-2</v>
      </c>
    </row>
    <row r="61" spans="2:11" x14ac:dyDescent="0.25">
      <c r="B61" s="162" t="s">
        <v>123</v>
      </c>
      <c r="C61" s="163">
        <v>51</v>
      </c>
      <c r="D61" s="163">
        <v>23</v>
      </c>
      <c r="E61" s="163">
        <v>73</v>
      </c>
      <c r="F61" s="163">
        <v>69</v>
      </c>
      <c r="G61" s="163">
        <v>95</v>
      </c>
      <c r="H61" s="163">
        <v>123</v>
      </c>
      <c r="I61" s="164">
        <f t="shared" si="11"/>
        <v>0.29473684210526319</v>
      </c>
      <c r="J61" s="165">
        <f t="shared" si="12"/>
        <v>1.4117647058823528</v>
      </c>
      <c r="K61" s="164">
        <f>H61/H53</f>
        <v>2.5153374233128835E-2</v>
      </c>
    </row>
    <row r="62" spans="2:11" x14ac:dyDescent="0.25">
      <c r="B62" s="162" t="s">
        <v>119</v>
      </c>
      <c r="C62" s="163">
        <v>35</v>
      </c>
      <c r="D62" s="163">
        <v>13</v>
      </c>
      <c r="E62" s="163">
        <v>62</v>
      </c>
      <c r="F62" s="163">
        <v>75</v>
      </c>
      <c r="G62" s="163">
        <v>92</v>
      </c>
      <c r="H62" s="163">
        <v>127</v>
      </c>
      <c r="I62" s="164">
        <f t="shared" si="11"/>
        <v>0.38043478260869557</v>
      </c>
      <c r="J62" s="165">
        <f t="shared" si="12"/>
        <v>2.6285714285714286</v>
      </c>
      <c r="K62" s="164">
        <f>H62/H53</f>
        <v>2.5971370143149285E-2</v>
      </c>
    </row>
    <row r="63" spans="2:11" x14ac:dyDescent="0.25">
      <c r="B63" s="162" t="s">
        <v>128</v>
      </c>
      <c r="C63" s="163">
        <v>43</v>
      </c>
      <c r="D63" s="163">
        <v>0</v>
      </c>
      <c r="E63" s="163">
        <v>23</v>
      </c>
      <c r="F63" s="163">
        <v>47</v>
      </c>
      <c r="G63" s="163">
        <v>46</v>
      </c>
      <c r="H63" s="163">
        <v>36</v>
      </c>
      <c r="I63" s="164">
        <f t="shared" si="11"/>
        <v>-0.21739130434782605</v>
      </c>
      <c r="J63" s="165">
        <f t="shared" si="12"/>
        <v>-0.16279069767441856</v>
      </c>
      <c r="K63" s="164">
        <f>H63/H53</f>
        <v>7.3619631901840491E-3</v>
      </c>
    </row>
    <row r="64" spans="2:11" x14ac:dyDescent="0.25">
      <c r="B64" s="162" t="s">
        <v>131</v>
      </c>
      <c r="C64" s="163">
        <v>179</v>
      </c>
      <c r="D64" s="163">
        <v>6</v>
      </c>
      <c r="E64" s="163">
        <v>28</v>
      </c>
      <c r="F64" s="163">
        <v>43</v>
      </c>
      <c r="G64" s="163">
        <v>28</v>
      </c>
      <c r="H64" s="163">
        <v>45</v>
      </c>
      <c r="I64" s="164">
        <f t="shared" si="11"/>
        <v>0.60714285714285721</v>
      </c>
      <c r="J64" s="165">
        <f t="shared" si="12"/>
        <v>-0.74860335195530725</v>
      </c>
      <c r="K64" s="164">
        <f>H64/H53</f>
        <v>9.202453987730062E-3</v>
      </c>
    </row>
    <row r="65" spans="2:11" x14ac:dyDescent="0.25">
      <c r="B65" s="168" t="s">
        <v>145</v>
      </c>
      <c r="C65" s="169">
        <f t="shared" ref="C65:H65" si="13">C57-SUM(C58:C64)</f>
        <v>916</v>
      </c>
      <c r="D65" s="169">
        <f t="shared" si="13"/>
        <v>117</v>
      </c>
      <c r="E65" s="169">
        <f t="shared" si="13"/>
        <v>684</v>
      </c>
      <c r="F65" s="169">
        <f t="shared" si="13"/>
        <v>1269</v>
      </c>
      <c r="G65" s="169">
        <f t="shared" si="13"/>
        <v>1284</v>
      </c>
      <c r="H65" s="169">
        <f t="shared" si="13"/>
        <v>1420</v>
      </c>
      <c r="I65" s="170">
        <f t="shared" si="11"/>
        <v>0.10591900311526481</v>
      </c>
      <c r="J65" s="171">
        <f t="shared" si="12"/>
        <v>0.55021834061135366</v>
      </c>
      <c r="K65" s="170">
        <f>H65/H53</f>
        <v>0.29038854805725972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12078</v>
      </c>
      <c r="D67" s="176">
        <v>8876</v>
      </c>
      <c r="E67" s="176">
        <v>10801</v>
      </c>
      <c r="F67" s="176">
        <v>15987</v>
      </c>
      <c r="G67" s="176">
        <v>14525</v>
      </c>
      <c r="H67" s="176">
        <v>17482</v>
      </c>
      <c r="I67" s="177">
        <f t="shared" ref="I67:I79" si="14">IFERROR(H67/G67-1,"-")</f>
        <v>0.203580034423408</v>
      </c>
      <c r="J67" s="177">
        <f t="shared" ref="J67:J79" si="15">IFERROR(H67/C67-1,"-")</f>
        <v>0.44742507037588997</v>
      </c>
      <c r="K67" s="177">
        <f>H67/H67</f>
        <v>1</v>
      </c>
    </row>
    <row r="68" spans="2:11" x14ac:dyDescent="0.25">
      <c r="B68" s="157" t="s">
        <v>97</v>
      </c>
      <c r="C68" s="158">
        <v>2542</v>
      </c>
      <c r="D68" s="158">
        <v>889</v>
      </c>
      <c r="E68" s="158">
        <v>901</v>
      </c>
      <c r="F68" s="158">
        <v>913</v>
      </c>
      <c r="G68" s="158">
        <v>3913</v>
      </c>
      <c r="H68" s="158">
        <v>4285</v>
      </c>
      <c r="I68" s="159">
        <f t="shared" si="14"/>
        <v>9.5067722974699675E-2</v>
      </c>
      <c r="J68" s="160">
        <f t="shared" si="15"/>
        <v>0.68568056648308429</v>
      </c>
      <c r="K68" s="159">
        <f>H68/H67</f>
        <v>0.24510925523395494</v>
      </c>
    </row>
    <row r="69" spans="2:11" x14ac:dyDescent="0.25">
      <c r="B69" s="162" t="s">
        <v>103</v>
      </c>
      <c r="C69" s="163">
        <v>941</v>
      </c>
      <c r="D69" s="163">
        <v>349</v>
      </c>
      <c r="E69" s="163">
        <v>186</v>
      </c>
      <c r="F69" s="163">
        <v>154</v>
      </c>
      <c r="G69" s="163">
        <v>1878</v>
      </c>
      <c r="H69" s="163">
        <v>1587</v>
      </c>
      <c r="I69" s="164">
        <f t="shared" si="14"/>
        <v>-0.15495207667731625</v>
      </c>
      <c r="J69" s="165">
        <f t="shared" si="15"/>
        <v>0.68650371944739641</v>
      </c>
      <c r="K69" s="164">
        <f>H69/H67</f>
        <v>9.077908706097701E-2</v>
      </c>
    </row>
    <row r="70" spans="2:11" x14ac:dyDescent="0.25">
      <c r="B70" s="162" t="s">
        <v>100</v>
      </c>
      <c r="C70" s="163">
        <v>1601</v>
      </c>
      <c r="D70" s="163">
        <v>540</v>
      </c>
      <c r="E70" s="163">
        <v>715</v>
      </c>
      <c r="F70" s="163">
        <v>759</v>
      </c>
      <c r="G70" s="163">
        <v>2035</v>
      </c>
      <c r="H70" s="163">
        <v>2698</v>
      </c>
      <c r="I70" s="164">
        <f t="shared" si="14"/>
        <v>0.32579852579852586</v>
      </c>
      <c r="J70" s="165">
        <f t="shared" si="15"/>
        <v>0.68519675202998132</v>
      </c>
      <c r="K70" s="164">
        <f>H70/H67</f>
        <v>0.15433016817297793</v>
      </c>
    </row>
    <row r="71" spans="2:11" x14ac:dyDescent="0.25">
      <c r="B71" s="157" t="s">
        <v>107</v>
      </c>
      <c r="C71" s="158">
        <v>9536</v>
      </c>
      <c r="D71" s="158">
        <v>7987</v>
      </c>
      <c r="E71" s="158">
        <v>9900</v>
      </c>
      <c r="F71" s="158">
        <v>15074</v>
      </c>
      <c r="G71" s="158">
        <v>10612</v>
      </c>
      <c r="H71" s="158">
        <v>13197</v>
      </c>
      <c r="I71" s="159">
        <f t="shared" si="14"/>
        <v>0.24359215981907267</v>
      </c>
      <c r="J71" s="160">
        <f t="shared" si="15"/>
        <v>0.38391359060402674</v>
      </c>
      <c r="K71" s="159">
        <f>H71/H67</f>
        <v>0.75489074476604512</v>
      </c>
    </row>
    <row r="72" spans="2:11" x14ac:dyDescent="0.25">
      <c r="B72" s="162" t="s">
        <v>110</v>
      </c>
      <c r="C72" s="163">
        <v>4228</v>
      </c>
      <c r="D72" s="163">
        <v>5090</v>
      </c>
      <c r="E72" s="163">
        <v>2011</v>
      </c>
      <c r="F72" s="163">
        <v>5041</v>
      </c>
      <c r="G72" s="163">
        <v>4805</v>
      </c>
      <c r="H72" s="163">
        <v>5370</v>
      </c>
      <c r="I72" s="164">
        <f t="shared" si="14"/>
        <v>0.11758584807492189</v>
      </c>
      <c r="J72" s="165">
        <f t="shared" si="15"/>
        <v>0.27010406811731325</v>
      </c>
      <c r="K72" s="164">
        <f>H72/H67</f>
        <v>0.30717309232353279</v>
      </c>
    </row>
    <row r="73" spans="2:11" x14ac:dyDescent="0.25">
      <c r="B73" s="162" t="s">
        <v>113</v>
      </c>
      <c r="C73" s="163">
        <v>1006</v>
      </c>
      <c r="D73" s="163">
        <v>454</v>
      </c>
      <c r="E73" s="163">
        <v>466</v>
      </c>
      <c r="F73" s="163">
        <v>667</v>
      </c>
      <c r="G73" s="163">
        <v>1561</v>
      </c>
      <c r="H73" s="163">
        <v>1331</v>
      </c>
      <c r="I73" s="164">
        <f t="shared" si="14"/>
        <v>-0.14734144778987823</v>
      </c>
      <c r="J73" s="165">
        <f t="shared" si="15"/>
        <v>0.32306163021868795</v>
      </c>
      <c r="K73" s="164">
        <f>H73/H67</f>
        <v>7.6135453609426834E-2</v>
      </c>
    </row>
    <row r="74" spans="2:11" x14ac:dyDescent="0.25">
      <c r="B74" s="162" t="s">
        <v>116</v>
      </c>
      <c r="C74" s="163">
        <v>857</v>
      </c>
      <c r="D74" s="163">
        <v>546</v>
      </c>
      <c r="E74" s="163">
        <v>1207</v>
      </c>
      <c r="F74" s="163">
        <v>2185</v>
      </c>
      <c r="G74" s="163">
        <v>582</v>
      </c>
      <c r="H74" s="163">
        <v>764</v>
      </c>
      <c r="I74" s="164">
        <f t="shared" si="14"/>
        <v>0.3127147766323024</v>
      </c>
      <c r="J74" s="165">
        <f t="shared" si="15"/>
        <v>-0.10851808634772464</v>
      </c>
      <c r="K74" s="164">
        <f>H74/H67</f>
        <v>4.3702093581970025E-2</v>
      </c>
    </row>
    <row r="75" spans="2:11" x14ac:dyDescent="0.25">
      <c r="B75" s="162" t="s">
        <v>123</v>
      </c>
      <c r="C75" s="163">
        <v>212</v>
      </c>
      <c r="D75" s="163">
        <v>299</v>
      </c>
      <c r="E75" s="163">
        <v>1120</v>
      </c>
      <c r="F75" s="163">
        <v>379</v>
      </c>
      <c r="G75" s="163">
        <v>391</v>
      </c>
      <c r="H75" s="163">
        <v>532</v>
      </c>
      <c r="I75" s="164">
        <f t="shared" si="14"/>
        <v>0.36061381074168808</v>
      </c>
      <c r="J75" s="165">
        <f t="shared" si="15"/>
        <v>1.5094339622641511</v>
      </c>
      <c r="K75" s="164">
        <f>H75/H67</f>
        <v>3.0431300766502689E-2</v>
      </c>
    </row>
    <row r="76" spans="2:11" x14ac:dyDescent="0.25">
      <c r="B76" s="162" t="s">
        <v>119</v>
      </c>
      <c r="C76" s="163">
        <v>400</v>
      </c>
      <c r="D76" s="163">
        <v>291</v>
      </c>
      <c r="E76" s="163">
        <v>350</v>
      </c>
      <c r="F76" s="163">
        <v>267</v>
      </c>
      <c r="G76" s="163">
        <v>122</v>
      </c>
      <c r="H76" s="163">
        <v>318</v>
      </c>
      <c r="I76" s="164">
        <f t="shared" si="14"/>
        <v>1.6065573770491803</v>
      </c>
      <c r="J76" s="165">
        <f t="shared" si="15"/>
        <v>-0.20499999999999996</v>
      </c>
      <c r="K76" s="164">
        <f>H76/H67</f>
        <v>1.8190138428097472E-2</v>
      </c>
    </row>
    <row r="77" spans="2:11" x14ac:dyDescent="0.25">
      <c r="B77" s="162" t="s">
        <v>128</v>
      </c>
      <c r="C77" s="163">
        <v>350</v>
      </c>
      <c r="D77" s="163">
        <v>14</v>
      </c>
      <c r="E77" s="163">
        <v>714</v>
      </c>
      <c r="F77" s="163">
        <v>896</v>
      </c>
      <c r="G77" s="163">
        <v>180</v>
      </c>
      <c r="H77" s="163">
        <v>384</v>
      </c>
      <c r="I77" s="164">
        <f t="shared" si="14"/>
        <v>1.1333333333333333</v>
      </c>
      <c r="J77" s="165">
        <f t="shared" si="15"/>
        <v>9.7142857142857197E-2</v>
      </c>
      <c r="K77" s="164">
        <f>H77/H67</f>
        <v>2.1965450177325249E-2</v>
      </c>
    </row>
    <row r="78" spans="2:11" x14ac:dyDescent="0.25">
      <c r="B78" s="162" t="s">
        <v>131</v>
      </c>
      <c r="C78" s="163">
        <v>383</v>
      </c>
      <c r="D78" s="163">
        <v>29</v>
      </c>
      <c r="E78" s="163">
        <v>175</v>
      </c>
      <c r="F78" s="163">
        <v>367</v>
      </c>
      <c r="G78" s="163">
        <v>50</v>
      </c>
      <c r="H78" s="163">
        <v>869</v>
      </c>
      <c r="I78" s="164">
        <f t="shared" si="14"/>
        <v>16.38</v>
      </c>
      <c r="J78" s="165">
        <f t="shared" si="15"/>
        <v>1.268929503916449</v>
      </c>
      <c r="K78" s="164">
        <f>H78/H67</f>
        <v>4.9708271364832399E-2</v>
      </c>
    </row>
    <row r="79" spans="2:11" x14ac:dyDescent="0.25">
      <c r="B79" s="168" t="s">
        <v>145</v>
      </c>
      <c r="C79" s="169">
        <f t="shared" ref="C79:H79" si="16">C71-SUM(C72:C78)</f>
        <v>2100</v>
      </c>
      <c r="D79" s="169">
        <f t="shared" si="16"/>
        <v>1264</v>
      </c>
      <c r="E79" s="169">
        <f t="shared" si="16"/>
        <v>3857</v>
      </c>
      <c r="F79" s="169">
        <f t="shared" si="16"/>
        <v>5272</v>
      </c>
      <c r="G79" s="169">
        <f t="shared" si="16"/>
        <v>2921</v>
      </c>
      <c r="H79" s="169">
        <f t="shared" si="16"/>
        <v>3629</v>
      </c>
      <c r="I79" s="170">
        <f t="shared" si="14"/>
        <v>0.24238274563505646</v>
      </c>
      <c r="J79" s="171">
        <f t="shared" si="15"/>
        <v>0.72809523809523813</v>
      </c>
      <c r="K79" s="170">
        <f>H79/H67</f>
        <v>0.20758494451435763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74343</v>
      </c>
      <c r="D81" s="176">
        <v>9664</v>
      </c>
      <c r="E81" s="176">
        <v>51089</v>
      </c>
      <c r="F81" s="176">
        <v>71326</v>
      </c>
      <c r="G81" s="176">
        <v>74452</v>
      </c>
      <c r="H81" s="176">
        <v>79840</v>
      </c>
      <c r="I81" s="177">
        <f t="shared" ref="I81:I93" si="17">IFERROR(H81/G81-1,"-")</f>
        <v>7.2368774512437506E-2</v>
      </c>
      <c r="J81" s="177">
        <f t="shared" ref="J81:J93" si="18">IFERROR(H81/C81-1,"-")</f>
        <v>7.3941056992588461E-2</v>
      </c>
      <c r="K81" s="177">
        <f>H81/H81</f>
        <v>1</v>
      </c>
    </row>
    <row r="82" spans="2:11" x14ac:dyDescent="0.25">
      <c r="B82" s="157" t="s">
        <v>97</v>
      </c>
      <c r="C82" s="158">
        <v>26033</v>
      </c>
      <c r="D82" s="158">
        <v>5166</v>
      </c>
      <c r="E82" s="158">
        <v>17161</v>
      </c>
      <c r="F82" s="158">
        <v>24742</v>
      </c>
      <c r="G82" s="158">
        <v>20881</v>
      </c>
      <c r="H82" s="158">
        <v>22516</v>
      </c>
      <c r="I82" s="159">
        <f t="shared" si="17"/>
        <v>7.8300847660552675E-2</v>
      </c>
      <c r="J82" s="160">
        <f t="shared" si="18"/>
        <v>-0.1350977605347059</v>
      </c>
      <c r="K82" s="159">
        <f>H82/H81</f>
        <v>0.2820140280561122</v>
      </c>
    </row>
    <row r="83" spans="2:11" x14ac:dyDescent="0.25">
      <c r="B83" s="162" t="s">
        <v>103</v>
      </c>
      <c r="C83" s="163">
        <v>4393</v>
      </c>
      <c r="D83" s="163">
        <v>3076</v>
      </c>
      <c r="E83" s="163">
        <v>6495</v>
      </c>
      <c r="F83" s="163">
        <v>5994</v>
      </c>
      <c r="G83" s="163">
        <v>5109</v>
      </c>
      <c r="H83" s="163">
        <v>5683</v>
      </c>
      <c r="I83" s="164">
        <f t="shared" si="17"/>
        <v>0.11235075357212754</v>
      </c>
      <c r="J83" s="165">
        <f t="shared" si="18"/>
        <v>0.29364898702481224</v>
      </c>
      <c r="K83" s="164">
        <f>H83/H81</f>
        <v>7.1179859719438882E-2</v>
      </c>
    </row>
    <row r="84" spans="2:11" x14ac:dyDescent="0.25">
      <c r="B84" s="162" t="s">
        <v>100</v>
      </c>
      <c r="C84" s="163">
        <v>21640</v>
      </c>
      <c r="D84" s="163">
        <v>2090</v>
      </c>
      <c r="E84" s="163">
        <v>10666</v>
      </c>
      <c r="F84" s="163">
        <v>18748</v>
      </c>
      <c r="G84" s="163">
        <v>15772</v>
      </c>
      <c r="H84" s="163">
        <v>16833</v>
      </c>
      <c r="I84" s="164">
        <f t="shared" si="17"/>
        <v>6.7271113365457769E-2</v>
      </c>
      <c r="J84" s="165">
        <f t="shared" si="18"/>
        <v>-0.22213493530499073</v>
      </c>
      <c r="K84" s="164">
        <f>H84/H81</f>
        <v>0.21083416833667334</v>
      </c>
    </row>
    <row r="85" spans="2:11" x14ac:dyDescent="0.25">
      <c r="B85" s="157" t="s">
        <v>107</v>
      </c>
      <c r="C85" s="158">
        <v>48310</v>
      </c>
      <c r="D85" s="158">
        <v>4498</v>
      </c>
      <c r="E85" s="158">
        <v>33928</v>
      </c>
      <c r="F85" s="158">
        <v>46584</v>
      </c>
      <c r="G85" s="158">
        <v>53571</v>
      </c>
      <c r="H85" s="158">
        <v>57324</v>
      </c>
      <c r="I85" s="159">
        <f t="shared" si="17"/>
        <v>7.0056560452483652E-2</v>
      </c>
      <c r="J85" s="160">
        <f t="shared" si="18"/>
        <v>0.18658662802732362</v>
      </c>
      <c r="K85" s="159">
        <f>H85/H81</f>
        <v>0.7179859719438878</v>
      </c>
    </row>
    <row r="86" spans="2:11" x14ac:dyDescent="0.25">
      <c r="B86" s="162" t="s">
        <v>110</v>
      </c>
      <c r="C86" s="163">
        <v>8152</v>
      </c>
      <c r="D86" s="163">
        <v>759</v>
      </c>
      <c r="E86" s="163">
        <v>3274</v>
      </c>
      <c r="F86" s="163">
        <v>7693</v>
      </c>
      <c r="G86" s="163">
        <v>10029</v>
      </c>
      <c r="H86" s="163">
        <v>10687</v>
      </c>
      <c r="I86" s="164">
        <f t="shared" si="17"/>
        <v>6.5609731777844349E-2</v>
      </c>
      <c r="J86" s="165">
        <f t="shared" si="18"/>
        <v>0.3109666339548578</v>
      </c>
      <c r="K86" s="164">
        <f>H86/H81</f>
        <v>0.1338552104208417</v>
      </c>
    </row>
    <row r="87" spans="2:11" x14ac:dyDescent="0.25">
      <c r="B87" s="162" t="s">
        <v>113</v>
      </c>
      <c r="C87" s="163">
        <v>17728</v>
      </c>
      <c r="D87" s="163">
        <v>1403</v>
      </c>
      <c r="E87" s="163">
        <v>13019</v>
      </c>
      <c r="F87" s="163">
        <v>16107</v>
      </c>
      <c r="G87" s="163">
        <v>16817</v>
      </c>
      <c r="H87" s="163">
        <v>18023</v>
      </c>
      <c r="I87" s="164">
        <f t="shared" si="17"/>
        <v>7.1713147410358502E-2</v>
      </c>
      <c r="J87" s="165">
        <f t="shared" si="18"/>
        <v>1.6640342960288823E-2</v>
      </c>
      <c r="K87" s="164">
        <f>H87/H81</f>
        <v>0.22573897795591183</v>
      </c>
    </row>
    <row r="88" spans="2:11" x14ac:dyDescent="0.25">
      <c r="B88" s="162" t="s">
        <v>116</v>
      </c>
      <c r="C88" s="163">
        <v>2012</v>
      </c>
      <c r="D88" s="163">
        <v>497</v>
      </c>
      <c r="E88" s="163">
        <v>2303</v>
      </c>
      <c r="F88" s="163">
        <v>3074</v>
      </c>
      <c r="G88" s="163">
        <v>4120</v>
      </c>
      <c r="H88" s="163">
        <v>4353</v>
      </c>
      <c r="I88" s="164">
        <f t="shared" si="17"/>
        <v>5.6553398058252435E-2</v>
      </c>
      <c r="J88" s="165">
        <f t="shared" si="18"/>
        <v>1.1635188866799204</v>
      </c>
      <c r="K88" s="164">
        <f>H88/H81</f>
        <v>5.4521543086172346E-2</v>
      </c>
    </row>
    <row r="89" spans="2:11" x14ac:dyDescent="0.25">
      <c r="B89" s="162" t="s">
        <v>123</v>
      </c>
      <c r="C89" s="163">
        <v>696</v>
      </c>
      <c r="D89" s="163">
        <v>79</v>
      </c>
      <c r="E89" s="163">
        <v>1264</v>
      </c>
      <c r="F89" s="163">
        <v>1183</v>
      </c>
      <c r="G89" s="163">
        <v>1526</v>
      </c>
      <c r="H89" s="163">
        <v>2010</v>
      </c>
      <c r="I89" s="164">
        <f t="shared" si="17"/>
        <v>0.31716906946264745</v>
      </c>
      <c r="J89" s="165">
        <f t="shared" si="18"/>
        <v>1.8879310344827585</v>
      </c>
      <c r="K89" s="164">
        <f>H89/H81</f>
        <v>2.5175350701402806E-2</v>
      </c>
    </row>
    <row r="90" spans="2:11" x14ac:dyDescent="0.25">
      <c r="B90" s="162" t="s">
        <v>119</v>
      </c>
      <c r="C90" s="163">
        <v>503</v>
      </c>
      <c r="D90" s="163">
        <v>114</v>
      </c>
      <c r="E90" s="163">
        <v>754</v>
      </c>
      <c r="F90" s="163">
        <v>761</v>
      </c>
      <c r="G90" s="163">
        <v>700</v>
      </c>
      <c r="H90" s="163">
        <v>943</v>
      </c>
      <c r="I90" s="164">
        <f t="shared" si="17"/>
        <v>0.3471428571428572</v>
      </c>
      <c r="J90" s="165">
        <f t="shared" si="18"/>
        <v>0.874751491053678</v>
      </c>
      <c r="K90" s="164">
        <f>H90/H81</f>
        <v>1.1811122244488978E-2</v>
      </c>
    </row>
    <row r="91" spans="2:11" x14ac:dyDescent="0.25">
      <c r="B91" s="162" t="s">
        <v>128</v>
      </c>
      <c r="C91" s="163">
        <v>1231</v>
      </c>
      <c r="D91" s="163">
        <v>12</v>
      </c>
      <c r="E91" s="163">
        <v>839</v>
      </c>
      <c r="F91" s="163">
        <v>1387</v>
      </c>
      <c r="G91" s="163">
        <v>1516</v>
      </c>
      <c r="H91" s="163">
        <v>1023</v>
      </c>
      <c r="I91" s="164">
        <f t="shared" si="17"/>
        <v>-0.32519788918205805</v>
      </c>
      <c r="J91" s="165">
        <f t="shared" si="18"/>
        <v>-0.16896831844029248</v>
      </c>
      <c r="K91" s="164">
        <f>H91/H81</f>
        <v>1.2813126252505009E-2</v>
      </c>
    </row>
    <row r="92" spans="2:11" x14ac:dyDescent="0.25">
      <c r="B92" s="162" t="s">
        <v>131</v>
      </c>
      <c r="C92" s="163">
        <v>2686</v>
      </c>
      <c r="D92" s="163">
        <v>62</v>
      </c>
      <c r="E92" s="163">
        <v>1182</v>
      </c>
      <c r="F92" s="163">
        <v>2067</v>
      </c>
      <c r="G92" s="163">
        <v>2178</v>
      </c>
      <c r="H92" s="163">
        <v>1721</v>
      </c>
      <c r="I92" s="164">
        <f t="shared" si="17"/>
        <v>-0.20982552800734622</v>
      </c>
      <c r="J92" s="165">
        <f t="shared" si="18"/>
        <v>-0.35927029039463887</v>
      </c>
      <c r="K92" s="164">
        <f>H92/H81</f>
        <v>2.1555611222444891E-2</v>
      </c>
    </row>
    <row r="93" spans="2:11" x14ac:dyDescent="0.25">
      <c r="B93" s="168" t="s">
        <v>145</v>
      </c>
      <c r="C93" s="169">
        <f t="shared" ref="C93:H93" si="19">C85-SUM(C86:C92)</f>
        <v>15302</v>
      </c>
      <c r="D93" s="169">
        <f t="shared" si="19"/>
        <v>1572</v>
      </c>
      <c r="E93" s="169">
        <f t="shared" si="19"/>
        <v>11293</v>
      </c>
      <c r="F93" s="169">
        <f t="shared" si="19"/>
        <v>14312</v>
      </c>
      <c r="G93" s="169">
        <f t="shared" si="19"/>
        <v>16685</v>
      </c>
      <c r="H93" s="169">
        <f t="shared" si="19"/>
        <v>18564</v>
      </c>
      <c r="I93" s="170">
        <f t="shared" si="17"/>
        <v>0.11261612226550799</v>
      </c>
      <c r="J93" s="171">
        <f t="shared" si="18"/>
        <v>0.21317474839890216</v>
      </c>
      <c r="K93" s="170">
        <f>H93/H81</f>
        <v>0.23251503006012025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5920</v>
      </c>
      <c r="D95" s="176">
        <v>1842</v>
      </c>
      <c r="E95" s="176">
        <v>4794</v>
      </c>
      <c r="F95" s="176">
        <v>5361</v>
      </c>
      <c r="G95" s="176">
        <v>4792</v>
      </c>
      <c r="H95" s="176">
        <v>5436</v>
      </c>
      <c r="I95" s="177">
        <f t="shared" ref="I95:I107" si="20">IFERROR(H95/G95-1,"-")</f>
        <v>0.13439065108514181</v>
      </c>
      <c r="J95" s="177">
        <f t="shared" ref="J95:J107" si="21">IFERROR(H95/C95-1,"-")</f>
        <v>-8.1756756756756754E-2</v>
      </c>
      <c r="K95" s="177">
        <f>H95/H95</f>
        <v>1</v>
      </c>
    </row>
    <row r="96" spans="2:11" x14ac:dyDescent="0.25">
      <c r="B96" s="157" t="s">
        <v>97</v>
      </c>
      <c r="C96" s="158">
        <v>4037</v>
      </c>
      <c r="D96" s="158">
        <v>1185</v>
      </c>
      <c r="E96" s="158">
        <v>3022</v>
      </c>
      <c r="F96" s="158">
        <v>3424</v>
      </c>
      <c r="G96" s="158">
        <v>2617</v>
      </c>
      <c r="H96" s="158">
        <v>3274</v>
      </c>
      <c r="I96" s="159">
        <f t="shared" si="20"/>
        <v>0.25105082155139469</v>
      </c>
      <c r="J96" s="160">
        <f t="shared" si="21"/>
        <v>-0.18900173396086206</v>
      </c>
      <c r="K96" s="159">
        <f>H96/H95</f>
        <v>0.60228108903605593</v>
      </c>
    </row>
    <row r="97" spans="2:11" x14ac:dyDescent="0.25">
      <c r="B97" s="162" t="s">
        <v>103</v>
      </c>
      <c r="C97" s="163">
        <v>2610</v>
      </c>
      <c r="D97" s="163">
        <v>797</v>
      </c>
      <c r="E97" s="163">
        <v>1498</v>
      </c>
      <c r="F97" s="163">
        <v>1825</v>
      </c>
      <c r="G97" s="163">
        <v>1173</v>
      </c>
      <c r="H97" s="163">
        <v>1487</v>
      </c>
      <c r="I97" s="164">
        <f t="shared" si="20"/>
        <v>0.26768968456948006</v>
      </c>
      <c r="J97" s="165">
        <f t="shared" si="21"/>
        <v>-0.43026819923371651</v>
      </c>
      <c r="K97" s="164">
        <f>H97/H95</f>
        <v>0.27354672553348053</v>
      </c>
    </row>
    <row r="98" spans="2:11" x14ac:dyDescent="0.25">
      <c r="B98" s="162" t="s">
        <v>100</v>
      </c>
      <c r="C98" s="163">
        <v>1427</v>
      </c>
      <c r="D98" s="163">
        <v>388</v>
      </c>
      <c r="E98" s="163">
        <v>1524</v>
      </c>
      <c r="F98" s="163">
        <v>1599</v>
      </c>
      <c r="G98" s="163">
        <v>1444</v>
      </c>
      <c r="H98" s="163">
        <v>1787</v>
      </c>
      <c r="I98" s="164">
        <f t="shared" si="20"/>
        <v>0.23753462603878117</v>
      </c>
      <c r="J98" s="165">
        <f t="shared" si="21"/>
        <v>0.2522775052557813</v>
      </c>
      <c r="K98" s="164">
        <f>H98/H95</f>
        <v>0.3287343635025754</v>
      </c>
    </row>
    <row r="99" spans="2:11" x14ac:dyDescent="0.25">
      <c r="B99" s="157" t="s">
        <v>107</v>
      </c>
      <c r="C99" s="158">
        <v>1883</v>
      </c>
      <c r="D99" s="158">
        <v>657</v>
      </c>
      <c r="E99" s="158">
        <v>1772</v>
      </c>
      <c r="F99" s="158">
        <v>1937</v>
      </c>
      <c r="G99" s="158">
        <v>2175</v>
      </c>
      <c r="H99" s="158">
        <v>2162</v>
      </c>
      <c r="I99" s="159">
        <f t="shared" si="20"/>
        <v>-5.9770114942528929E-3</v>
      </c>
      <c r="J99" s="160">
        <f t="shared" si="21"/>
        <v>0.14816781731279871</v>
      </c>
      <c r="K99" s="159">
        <f>H99/H95</f>
        <v>0.39771891096394407</v>
      </c>
    </row>
    <row r="100" spans="2:11" x14ac:dyDescent="0.25">
      <c r="B100" s="162" t="s">
        <v>110</v>
      </c>
      <c r="C100" s="163">
        <v>232</v>
      </c>
      <c r="D100" s="163">
        <v>74</v>
      </c>
      <c r="E100" s="163">
        <v>197</v>
      </c>
      <c r="F100" s="163">
        <v>318</v>
      </c>
      <c r="G100" s="163">
        <v>352</v>
      </c>
      <c r="H100" s="163">
        <v>296</v>
      </c>
      <c r="I100" s="164">
        <f t="shared" si="20"/>
        <v>-0.15909090909090906</v>
      </c>
      <c r="J100" s="165">
        <f t="shared" si="21"/>
        <v>0.27586206896551735</v>
      </c>
      <c r="K100" s="164">
        <f>H100/H95</f>
        <v>5.4451802796173655E-2</v>
      </c>
    </row>
    <row r="101" spans="2:11" x14ac:dyDescent="0.25">
      <c r="B101" s="162" t="s">
        <v>113</v>
      </c>
      <c r="C101" s="163">
        <v>439</v>
      </c>
      <c r="D101" s="163">
        <v>87</v>
      </c>
      <c r="E101" s="163">
        <v>406</v>
      </c>
      <c r="F101" s="163">
        <v>412</v>
      </c>
      <c r="G101" s="163">
        <v>481</v>
      </c>
      <c r="H101" s="163">
        <v>512</v>
      </c>
      <c r="I101" s="164">
        <f t="shared" si="20"/>
        <v>6.4449064449064508E-2</v>
      </c>
      <c r="J101" s="165">
        <f t="shared" si="21"/>
        <v>0.16628701594533024</v>
      </c>
      <c r="K101" s="164">
        <f>H101/H95</f>
        <v>9.4186902133922001E-2</v>
      </c>
    </row>
    <row r="102" spans="2:11" x14ac:dyDescent="0.25">
      <c r="B102" s="162" t="s">
        <v>116</v>
      </c>
      <c r="C102" s="163">
        <v>339</v>
      </c>
      <c r="D102" s="163">
        <v>202</v>
      </c>
      <c r="E102" s="163">
        <v>371</v>
      </c>
      <c r="F102" s="163">
        <v>358</v>
      </c>
      <c r="G102" s="163">
        <v>313</v>
      </c>
      <c r="H102" s="163">
        <v>299</v>
      </c>
      <c r="I102" s="164">
        <f t="shared" si="20"/>
        <v>-4.4728434504792358E-2</v>
      </c>
      <c r="J102" s="165">
        <f t="shared" si="21"/>
        <v>-0.11799410029498525</v>
      </c>
      <c r="K102" s="164">
        <f>H102/H95</f>
        <v>5.5003679175864607E-2</v>
      </c>
    </row>
    <row r="103" spans="2:11" x14ac:dyDescent="0.25">
      <c r="B103" s="162" t="s">
        <v>123</v>
      </c>
      <c r="C103" s="163">
        <v>81</v>
      </c>
      <c r="D103" s="163">
        <v>14</v>
      </c>
      <c r="E103" s="163">
        <v>111</v>
      </c>
      <c r="F103" s="163">
        <v>126</v>
      </c>
      <c r="G103" s="163">
        <v>117</v>
      </c>
      <c r="H103" s="163">
        <v>83</v>
      </c>
      <c r="I103" s="164">
        <f t="shared" si="20"/>
        <v>-0.29059829059829057</v>
      </c>
      <c r="J103" s="165">
        <f t="shared" si="21"/>
        <v>2.4691358024691468E-2</v>
      </c>
      <c r="K103" s="164">
        <f>H103/H95</f>
        <v>1.5268579838116261E-2</v>
      </c>
    </row>
    <row r="104" spans="2:11" x14ac:dyDescent="0.25">
      <c r="B104" s="162" t="s">
        <v>119</v>
      </c>
      <c r="C104" s="163">
        <v>40</v>
      </c>
      <c r="D104" s="163">
        <v>20</v>
      </c>
      <c r="E104" s="163">
        <v>75</v>
      </c>
      <c r="F104" s="163">
        <v>53</v>
      </c>
      <c r="G104" s="163">
        <v>82</v>
      </c>
      <c r="H104" s="163">
        <v>143</v>
      </c>
      <c r="I104" s="164">
        <f t="shared" si="20"/>
        <v>0.74390243902439024</v>
      </c>
      <c r="J104" s="165">
        <f t="shared" si="21"/>
        <v>2.5750000000000002</v>
      </c>
      <c r="K104" s="164">
        <f>H104/H95</f>
        <v>2.6306107431935247E-2</v>
      </c>
    </row>
    <row r="105" spans="2:11" x14ac:dyDescent="0.25">
      <c r="B105" s="162" t="s">
        <v>128</v>
      </c>
      <c r="C105" s="163">
        <v>20</v>
      </c>
      <c r="D105" s="163">
        <v>2</v>
      </c>
      <c r="E105" s="163">
        <v>33</v>
      </c>
      <c r="F105" s="163">
        <v>24</v>
      </c>
      <c r="G105" s="163">
        <v>18</v>
      </c>
      <c r="H105" s="163">
        <v>4</v>
      </c>
      <c r="I105" s="164">
        <f t="shared" si="20"/>
        <v>-0.77777777777777779</v>
      </c>
      <c r="J105" s="165">
        <f t="shared" si="21"/>
        <v>-0.8</v>
      </c>
      <c r="K105" s="164">
        <f>H105/H95</f>
        <v>7.3583517292126564E-4</v>
      </c>
    </row>
    <row r="106" spans="2:11" x14ac:dyDescent="0.25">
      <c r="B106" s="162" t="s">
        <v>131</v>
      </c>
      <c r="C106" s="163">
        <v>43</v>
      </c>
      <c r="D106" s="163">
        <v>5</v>
      </c>
      <c r="E106" s="163">
        <v>17</v>
      </c>
      <c r="F106" s="163">
        <v>35</v>
      </c>
      <c r="G106" s="163">
        <v>36</v>
      </c>
      <c r="H106" s="163">
        <v>42</v>
      </c>
      <c r="I106" s="164">
        <f t="shared" si="20"/>
        <v>0.16666666666666674</v>
      </c>
      <c r="J106" s="165">
        <f t="shared" si="21"/>
        <v>-2.3255813953488413E-2</v>
      </c>
      <c r="K106" s="164">
        <f>H106/H95</f>
        <v>7.7262693156732896E-3</v>
      </c>
    </row>
    <row r="107" spans="2:11" x14ac:dyDescent="0.25">
      <c r="B107" s="168" t="s">
        <v>145</v>
      </c>
      <c r="C107" s="169">
        <f t="shared" ref="C107:H107" si="22">C99-SUM(C100:C106)</f>
        <v>689</v>
      </c>
      <c r="D107" s="169">
        <f t="shared" si="22"/>
        <v>253</v>
      </c>
      <c r="E107" s="169">
        <f t="shared" si="22"/>
        <v>562</v>
      </c>
      <c r="F107" s="169">
        <f t="shared" si="22"/>
        <v>611</v>
      </c>
      <c r="G107" s="169">
        <f t="shared" si="22"/>
        <v>776</v>
      </c>
      <c r="H107" s="169">
        <f t="shared" si="22"/>
        <v>783</v>
      </c>
      <c r="I107" s="170">
        <f t="shared" si="20"/>
        <v>9.0206185567009989E-3</v>
      </c>
      <c r="J107" s="171">
        <f t="shared" si="21"/>
        <v>0.13642960812772142</v>
      </c>
      <c r="K107" s="170">
        <f>H107/H95</f>
        <v>0.14403973509933773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14016</v>
      </c>
      <c r="D109" s="176">
        <v>6700</v>
      </c>
      <c r="E109" s="176">
        <v>15768</v>
      </c>
      <c r="F109" s="176">
        <v>20517</v>
      </c>
      <c r="G109" s="176">
        <v>23002</v>
      </c>
      <c r="H109" s="176">
        <v>20336</v>
      </c>
      <c r="I109" s="177">
        <f t="shared" ref="I109:I121" si="23">IFERROR(H109/G109-1,"-")</f>
        <v>-0.11590296495956875</v>
      </c>
      <c r="J109" s="177">
        <f t="shared" ref="J109:J121" si="24">IFERROR(H109/C109-1,"-")</f>
        <v>0.45091324200913241</v>
      </c>
      <c r="K109" s="177">
        <f>H109/H109</f>
        <v>1</v>
      </c>
    </row>
    <row r="110" spans="2:11" x14ac:dyDescent="0.25">
      <c r="B110" s="157" t="s">
        <v>97</v>
      </c>
      <c r="C110" s="158">
        <v>2578</v>
      </c>
      <c r="D110" s="158">
        <v>2362</v>
      </c>
      <c r="E110" s="158">
        <v>3394</v>
      </c>
      <c r="F110" s="158">
        <v>3573</v>
      </c>
      <c r="G110" s="158">
        <v>3901</v>
      </c>
      <c r="H110" s="158">
        <v>3242</v>
      </c>
      <c r="I110" s="159">
        <f t="shared" si="23"/>
        <v>-0.16893104332222508</v>
      </c>
      <c r="J110" s="160">
        <f t="shared" si="24"/>
        <v>0.25756400310318073</v>
      </c>
      <c r="K110" s="159">
        <f>H110/H109</f>
        <v>0.15942171518489379</v>
      </c>
    </row>
    <row r="111" spans="2:11" x14ac:dyDescent="0.25">
      <c r="B111" s="162" t="s">
        <v>103</v>
      </c>
      <c r="C111" s="163">
        <v>667</v>
      </c>
      <c r="D111" s="163">
        <v>1468</v>
      </c>
      <c r="E111" s="163">
        <v>1391</v>
      </c>
      <c r="F111" s="163">
        <v>1018</v>
      </c>
      <c r="G111" s="163">
        <v>680</v>
      </c>
      <c r="H111" s="163">
        <v>747</v>
      </c>
      <c r="I111" s="164">
        <f t="shared" si="23"/>
        <v>9.8529411764705976E-2</v>
      </c>
      <c r="J111" s="165">
        <f t="shared" si="24"/>
        <v>0.11994002998500752</v>
      </c>
      <c r="K111" s="164">
        <f>H111/H109</f>
        <v>3.6732887490165227E-2</v>
      </c>
    </row>
    <row r="112" spans="2:11" x14ac:dyDescent="0.25">
      <c r="B112" s="162" t="s">
        <v>100</v>
      </c>
      <c r="C112" s="163">
        <v>1911</v>
      </c>
      <c r="D112" s="163">
        <v>894</v>
      </c>
      <c r="E112" s="163">
        <v>2003</v>
      </c>
      <c r="F112" s="163">
        <v>2555</v>
      </c>
      <c r="G112" s="163">
        <v>3221</v>
      </c>
      <c r="H112" s="163">
        <v>2495</v>
      </c>
      <c r="I112" s="164">
        <f t="shared" si="23"/>
        <v>-0.22539583980130395</v>
      </c>
      <c r="J112" s="165">
        <f t="shared" si="24"/>
        <v>0.30559916274201981</v>
      </c>
      <c r="K112" s="164">
        <f>H112/H109</f>
        <v>0.12268882769472857</v>
      </c>
    </row>
    <row r="113" spans="2:11" x14ac:dyDescent="0.25">
      <c r="B113" s="157" t="s">
        <v>107</v>
      </c>
      <c r="C113" s="158">
        <v>11438</v>
      </c>
      <c r="D113" s="158">
        <v>4338</v>
      </c>
      <c r="E113" s="158">
        <v>12374</v>
      </c>
      <c r="F113" s="158">
        <v>16944</v>
      </c>
      <c r="G113" s="158">
        <v>19101</v>
      </c>
      <c r="H113" s="158">
        <v>17094</v>
      </c>
      <c r="I113" s="159">
        <f t="shared" si="23"/>
        <v>-0.10507303282550651</v>
      </c>
      <c r="J113" s="160">
        <f t="shared" si="24"/>
        <v>0.49449204406364755</v>
      </c>
      <c r="K113" s="159">
        <f>H113/H109</f>
        <v>0.84057828481510621</v>
      </c>
    </row>
    <row r="114" spans="2:11" x14ac:dyDescent="0.25">
      <c r="B114" s="162" t="s">
        <v>110</v>
      </c>
      <c r="C114" s="163">
        <v>6007</v>
      </c>
      <c r="D114" s="163">
        <v>3374</v>
      </c>
      <c r="E114" s="163">
        <v>6174</v>
      </c>
      <c r="F114" s="163">
        <v>10334</v>
      </c>
      <c r="G114" s="163">
        <v>11424</v>
      </c>
      <c r="H114" s="163">
        <v>10129</v>
      </c>
      <c r="I114" s="164">
        <f t="shared" si="23"/>
        <v>-0.11335784313725494</v>
      </c>
      <c r="J114" s="165">
        <f t="shared" si="24"/>
        <v>0.68619943399367411</v>
      </c>
      <c r="K114" s="164">
        <f>H114/H109</f>
        <v>0.49808221872541308</v>
      </c>
    </row>
    <row r="115" spans="2:11" x14ac:dyDescent="0.25">
      <c r="B115" s="162" t="s">
        <v>113</v>
      </c>
      <c r="C115" s="163">
        <v>1113</v>
      </c>
      <c r="D115" s="163">
        <v>339</v>
      </c>
      <c r="E115" s="163">
        <v>895</v>
      </c>
      <c r="F115" s="163">
        <v>940</v>
      </c>
      <c r="G115" s="163">
        <v>1248</v>
      </c>
      <c r="H115" s="163">
        <v>928</v>
      </c>
      <c r="I115" s="164">
        <f t="shared" si="23"/>
        <v>-0.25641025641025639</v>
      </c>
      <c r="J115" s="165">
        <f t="shared" si="24"/>
        <v>-0.16621743036837378</v>
      </c>
      <c r="K115" s="164">
        <f>H115/H109</f>
        <v>4.5633359559402044E-2</v>
      </c>
    </row>
    <row r="116" spans="2:11" x14ac:dyDescent="0.25">
      <c r="B116" s="162" t="s">
        <v>116</v>
      </c>
      <c r="C116" s="163">
        <v>454</v>
      </c>
      <c r="D116" s="163">
        <v>137</v>
      </c>
      <c r="E116" s="163">
        <v>790</v>
      </c>
      <c r="F116" s="163">
        <v>1062</v>
      </c>
      <c r="G116" s="163">
        <v>920</v>
      </c>
      <c r="H116" s="163">
        <v>1168</v>
      </c>
      <c r="I116" s="164">
        <f t="shared" si="23"/>
        <v>0.26956521739130435</v>
      </c>
      <c r="J116" s="165">
        <f t="shared" si="24"/>
        <v>1.5726872246696035</v>
      </c>
      <c r="K116" s="164">
        <f>H116/H109</f>
        <v>5.7435090479937057E-2</v>
      </c>
    </row>
    <row r="117" spans="2:11" x14ac:dyDescent="0.25">
      <c r="B117" s="162" t="s">
        <v>123</v>
      </c>
      <c r="C117" s="163">
        <v>235</v>
      </c>
      <c r="D117" s="163">
        <v>75</v>
      </c>
      <c r="E117" s="163">
        <v>631</v>
      </c>
      <c r="F117" s="163">
        <v>648</v>
      </c>
      <c r="G117" s="163">
        <v>769</v>
      </c>
      <c r="H117" s="163">
        <v>565</v>
      </c>
      <c r="I117" s="164">
        <f t="shared" si="23"/>
        <v>-0.26527958387516259</v>
      </c>
      <c r="J117" s="165">
        <f t="shared" si="24"/>
        <v>1.4042553191489362</v>
      </c>
      <c r="K117" s="164">
        <f>H117/H109</f>
        <v>2.778324154209284E-2</v>
      </c>
    </row>
    <row r="118" spans="2:11" x14ac:dyDescent="0.25">
      <c r="B118" s="162" t="s">
        <v>119</v>
      </c>
      <c r="C118" s="163">
        <v>334</v>
      </c>
      <c r="D118" s="163">
        <v>77</v>
      </c>
      <c r="E118" s="163">
        <v>679</v>
      </c>
      <c r="F118" s="163">
        <v>400</v>
      </c>
      <c r="G118" s="163">
        <v>553</v>
      </c>
      <c r="H118" s="163">
        <v>436</v>
      </c>
      <c r="I118" s="164">
        <f t="shared" si="23"/>
        <v>-0.21157323688969254</v>
      </c>
      <c r="J118" s="165">
        <f t="shared" si="24"/>
        <v>0.3053892215568863</v>
      </c>
      <c r="K118" s="164">
        <f>H118/H109</f>
        <v>2.143981117230527E-2</v>
      </c>
    </row>
    <row r="119" spans="2:11" x14ac:dyDescent="0.25">
      <c r="B119" s="162" t="s">
        <v>128</v>
      </c>
      <c r="C119" s="163">
        <v>106</v>
      </c>
      <c r="D119" s="163">
        <v>3</v>
      </c>
      <c r="E119" s="163">
        <v>134</v>
      </c>
      <c r="F119" s="163">
        <v>164</v>
      </c>
      <c r="G119" s="163">
        <v>249</v>
      </c>
      <c r="H119" s="163">
        <v>155</v>
      </c>
      <c r="I119" s="164">
        <f t="shared" si="23"/>
        <v>-0.3775100401606426</v>
      </c>
      <c r="J119" s="165">
        <f t="shared" si="24"/>
        <v>0.46226415094339623</v>
      </c>
      <c r="K119" s="164">
        <f>H119/H109</f>
        <v>7.621951219512195E-3</v>
      </c>
    </row>
    <row r="120" spans="2:11" x14ac:dyDescent="0.25">
      <c r="B120" s="162" t="s">
        <v>131</v>
      </c>
      <c r="C120" s="163">
        <v>358</v>
      </c>
      <c r="D120" s="163">
        <v>7</v>
      </c>
      <c r="E120" s="163">
        <v>223</v>
      </c>
      <c r="F120" s="163">
        <v>149</v>
      </c>
      <c r="G120" s="163">
        <v>250</v>
      </c>
      <c r="H120" s="163">
        <v>220</v>
      </c>
      <c r="I120" s="164">
        <f t="shared" si="23"/>
        <v>-0.12</v>
      </c>
      <c r="J120" s="165">
        <f t="shared" si="24"/>
        <v>-0.38547486033519551</v>
      </c>
      <c r="K120" s="164">
        <f>H120/H109</f>
        <v>1.0818253343823761E-2</v>
      </c>
    </row>
    <row r="121" spans="2:11" x14ac:dyDescent="0.25">
      <c r="B121" s="168" t="s">
        <v>145</v>
      </c>
      <c r="C121" s="169">
        <f t="shared" ref="C121:H121" si="25">C113-SUM(C114:C120)</f>
        <v>2831</v>
      </c>
      <c r="D121" s="169">
        <f t="shared" si="25"/>
        <v>326</v>
      </c>
      <c r="E121" s="169">
        <f t="shared" si="25"/>
        <v>2848</v>
      </c>
      <c r="F121" s="169">
        <f t="shared" si="25"/>
        <v>3247</v>
      </c>
      <c r="G121" s="169">
        <f t="shared" si="25"/>
        <v>3688</v>
      </c>
      <c r="H121" s="169">
        <f t="shared" si="25"/>
        <v>3493</v>
      </c>
      <c r="I121" s="170">
        <f t="shared" si="23"/>
        <v>-5.2874186550976088E-2</v>
      </c>
      <c r="J121" s="171">
        <f t="shared" si="24"/>
        <v>0.2338396326386436</v>
      </c>
      <c r="K121" s="170">
        <f>H121/H109</f>
        <v>0.17176435877261997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21585</v>
      </c>
      <c r="D123" s="176">
        <v>7232</v>
      </c>
      <c r="E123" s="176">
        <v>19039</v>
      </c>
      <c r="F123" s="176">
        <v>24713</v>
      </c>
      <c r="G123" s="176">
        <v>21639</v>
      </c>
      <c r="H123" s="176">
        <v>25345</v>
      </c>
      <c r="I123" s="177">
        <f t="shared" ref="I123:I135" si="26">IFERROR(H123/G123-1,"-")</f>
        <v>0.17126484588012381</v>
      </c>
      <c r="J123" s="177">
        <f t="shared" ref="J123:J135" si="27">IFERROR(H123/C123-1,"-")</f>
        <v>0.17419504285383369</v>
      </c>
      <c r="K123" s="177">
        <f>H123/H123</f>
        <v>1</v>
      </c>
    </row>
    <row r="124" spans="2:11" x14ac:dyDescent="0.25">
      <c r="B124" s="157" t="s">
        <v>97</v>
      </c>
      <c r="C124" s="158">
        <v>10546</v>
      </c>
      <c r="D124" s="158">
        <v>4539</v>
      </c>
      <c r="E124" s="158">
        <v>10127</v>
      </c>
      <c r="F124" s="158">
        <v>11037</v>
      </c>
      <c r="G124" s="158">
        <v>10903</v>
      </c>
      <c r="H124" s="158">
        <v>13443</v>
      </c>
      <c r="I124" s="159">
        <f t="shared" si="26"/>
        <v>0.23296340456755016</v>
      </c>
      <c r="J124" s="160">
        <f t="shared" si="27"/>
        <v>0.2747013085530059</v>
      </c>
      <c r="K124" s="159">
        <f>H124/H123</f>
        <v>0.53040047346616692</v>
      </c>
    </row>
    <row r="125" spans="2:11" x14ac:dyDescent="0.25">
      <c r="B125" s="162" t="s">
        <v>103</v>
      </c>
      <c r="C125" s="163">
        <v>6071</v>
      </c>
      <c r="D125" s="163">
        <v>2272</v>
      </c>
      <c r="E125" s="163">
        <v>5476</v>
      </c>
      <c r="F125" s="163">
        <v>5871</v>
      </c>
      <c r="G125" s="163">
        <v>5317</v>
      </c>
      <c r="H125" s="163">
        <v>7289</v>
      </c>
      <c r="I125" s="164">
        <f t="shared" si="26"/>
        <v>0.37088583787850293</v>
      </c>
      <c r="J125" s="165">
        <f t="shared" si="27"/>
        <v>0.20062592653599087</v>
      </c>
      <c r="K125" s="164">
        <f>H125/H123</f>
        <v>0.28759124087591242</v>
      </c>
    </row>
    <row r="126" spans="2:11" x14ac:dyDescent="0.25">
      <c r="B126" s="162" t="s">
        <v>100</v>
      </c>
      <c r="C126" s="163">
        <v>4475</v>
      </c>
      <c r="D126" s="163">
        <v>2267</v>
      </c>
      <c r="E126" s="163">
        <v>4651</v>
      </c>
      <c r="F126" s="163">
        <v>5166</v>
      </c>
      <c r="G126" s="163">
        <v>5586</v>
      </c>
      <c r="H126" s="163">
        <v>6154</v>
      </c>
      <c r="I126" s="164">
        <f t="shared" si="26"/>
        <v>0.10168277837450779</v>
      </c>
      <c r="J126" s="165">
        <f t="shared" si="27"/>
        <v>0.37519553072625689</v>
      </c>
      <c r="K126" s="164">
        <f>H126/H123</f>
        <v>0.2428092325902545</v>
      </c>
    </row>
    <row r="127" spans="2:11" x14ac:dyDescent="0.25">
      <c r="B127" s="157" t="s">
        <v>107</v>
      </c>
      <c r="C127" s="158">
        <v>11039</v>
      </c>
      <c r="D127" s="158">
        <v>2693</v>
      </c>
      <c r="E127" s="158">
        <v>8912</v>
      </c>
      <c r="F127" s="158">
        <v>13676</v>
      </c>
      <c r="G127" s="158">
        <v>10736</v>
      </c>
      <c r="H127" s="158">
        <v>11902</v>
      </c>
      <c r="I127" s="159">
        <f t="shared" si="26"/>
        <v>0.10860655737704916</v>
      </c>
      <c r="J127" s="160">
        <f t="shared" si="27"/>
        <v>7.8177371138690166E-2</v>
      </c>
      <c r="K127" s="159">
        <f>H127/H123</f>
        <v>0.46959952653383308</v>
      </c>
    </row>
    <row r="128" spans="2:11" x14ac:dyDescent="0.25">
      <c r="B128" s="162" t="s">
        <v>110</v>
      </c>
      <c r="C128" s="163">
        <v>1180</v>
      </c>
      <c r="D128" s="163">
        <v>249</v>
      </c>
      <c r="E128" s="163">
        <v>736</v>
      </c>
      <c r="F128" s="163">
        <v>1377</v>
      </c>
      <c r="G128" s="163">
        <v>1218</v>
      </c>
      <c r="H128" s="163">
        <v>1253</v>
      </c>
      <c r="I128" s="164">
        <f t="shared" si="26"/>
        <v>2.8735632183908066E-2</v>
      </c>
      <c r="J128" s="165">
        <f t="shared" si="27"/>
        <v>6.1864406779660985E-2</v>
      </c>
      <c r="K128" s="164">
        <f>H128/H123</f>
        <v>4.9437758926810023E-2</v>
      </c>
    </row>
    <row r="129" spans="2:11" x14ac:dyDescent="0.25">
      <c r="B129" s="162" t="s">
        <v>113</v>
      </c>
      <c r="C129" s="163">
        <v>1274</v>
      </c>
      <c r="D129" s="163">
        <v>261</v>
      </c>
      <c r="E129" s="163">
        <v>1499</v>
      </c>
      <c r="F129" s="163">
        <v>2104</v>
      </c>
      <c r="G129" s="163">
        <v>1962</v>
      </c>
      <c r="H129" s="163">
        <v>1950</v>
      </c>
      <c r="I129" s="164">
        <f t="shared" si="26"/>
        <v>-6.1162079510703737E-3</v>
      </c>
      <c r="J129" s="165">
        <f t="shared" si="27"/>
        <v>0.53061224489795911</v>
      </c>
      <c r="K129" s="164">
        <f>H129/H123</f>
        <v>7.6938252120733866E-2</v>
      </c>
    </row>
    <row r="130" spans="2:11" x14ac:dyDescent="0.25">
      <c r="B130" s="162" t="s">
        <v>116</v>
      </c>
      <c r="C130" s="163">
        <v>640</v>
      </c>
      <c r="D130" s="163">
        <v>244</v>
      </c>
      <c r="E130" s="163">
        <v>772</v>
      </c>
      <c r="F130" s="163">
        <v>1043</v>
      </c>
      <c r="G130" s="163">
        <v>765</v>
      </c>
      <c r="H130" s="163">
        <v>903</v>
      </c>
      <c r="I130" s="164">
        <f t="shared" si="26"/>
        <v>0.18039215686274512</v>
      </c>
      <c r="J130" s="165">
        <f t="shared" si="27"/>
        <v>0.41093749999999996</v>
      </c>
      <c r="K130" s="164">
        <f>H130/H123</f>
        <v>3.562832905898599E-2</v>
      </c>
    </row>
    <row r="131" spans="2:11" x14ac:dyDescent="0.25">
      <c r="B131" s="162" t="s">
        <v>123</v>
      </c>
      <c r="C131" s="163">
        <v>398</v>
      </c>
      <c r="D131" s="163">
        <v>44</v>
      </c>
      <c r="E131" s="163">
        <v>270</v>
      </c>
      <c r="F131" s="163">
        <v>311</v>
      </c>
      <c r="G131" s="163">
        <v>320</v>
      </c>
      <c r="H131" s="163">
        <v>252</v>
      </c>
      <c r="I131" s="164">
        <f t="shared" si="26"/>
        <v>-0.21250000000000002</v>
      </c>
      <c r="J131" s="165">
        <f t="shared" si="27"/>
        <v>-0.36683417085427139</v>
      </c>
      <c r="K131" s="164">
        <f>H131/H123</f>
        <v>9.9427895048333007E-3</v>
      </c>
    </row>
    <row r="132" spans="2:11" x14ac:dyDescent="0.25">
      <c r="B132" s="162" t="s">
        <v>119</v>
      </c>
      <c r="C132" s="163">
        <v>173</v>
      </c>
      <c r="D132" s="163">
        <v>76</v>
      </c>
      <c r="E132" s="163">
        <v>206</v>
      </c>
      <c r="F132" s="163">
        <v>295</v>
      </c>
      <c r="G132" s="163">
        <v>245</v>
      </c>
      <c r="H132" s="163">
        <v>320</v>
      </c>
      <c r="I132" s="164">
        <f t="shared" si="26"/>
        <v>0.30612244897959173</v>
      </c>
      <c r="J132" s="165">
        <f t="shared" si="27"/>
        <v>0.8497109826589595</v>
      </c>
      <c r="K132" s="164">
        <f>H132/H123</f>
        <v>1.2625764450581969E-2</v>
      </c>
    </row>
    <row r="133" spans="2:11" x14ac:dyDescent="0.25">
      <c r="B133" s="162" t="s">
        <v>128</v>
      </c>
      <c r="C133" s="163">
        <v>208</v>
      </c>
      <c r="D133" s="163">
        <v>8</v>
      </c>
      <c r="E133" s="163">
        <v>185</v>
      </c>
      <c r="F133" s="163">
        <v>174</v>
      </c>
      <c r="G133" s="163">
        <v>200</v>
      </c>
      <c r="H133" s="163">
        <v>161</v>
      </c>
      <c r="I133" s="164">
        <f t="shared" si="26"/>
        <v>-0.19499999999999995</v>
      </c>
      <c r="J133" s="165">
        <f t="shared" si="27"/>
        <v>-0.22596153846153844</v>
      </c>
      <c r="K133" s="164">
        <f>H133/H123</f>
        <v>6.3523377391990531E-3</v>
      </c>
    </row>
    <row r="134" spans="2:11" x14ac:dyDescent="0.25">
      <c r="B134" s="162" t="s">
        <v>131</v>
      </c>
      <c r="C134" s="163">
        <v>394</v>
      </c>
      <c r="D134" s="163">
        <v>25</v>
      </c>
      <c r="E134" s="163">
        <v>330</v>
      </c>
      <c r="F134" s="163">
        <v>359</v>
      </c>
      <c r="G134" s="163">
        <v>370</v>
      </c>
      <c r="H134" s="163">
        <v>471</v>
      </c>
      <c r="I134" s="164">
        <f t="shared" si="26"/>
        <v>0.27297297297297307</v>
      </c>
      <c r="J134" s="165">
        <f t="shared" si="27"/>
        <v>0.19543147208121825</v>
      </c>
      <c r="K134" s="164">
        <f>H134/H123</f>
        <v>1.8583547050700335E-2</v>
      </c>
    </row>
    <row r="135" spans="2:11" x14ac:dyDescent="0.25">
      <c r="B135" s="168" t="s">
        <v>145</v>
      </c>
      <c r="C135" s="169">
        <f t="shared" ref="C135:H135" si="28">C127-SUM(C128:C134)</f>
        <v>6772</v>
      </c>
      <c r="D135" s="169">
        <f t="shared" si="28"/>
        <v>1786</v>
      </c>
      <c r="E135" s="169">
        <f t="shared" si="28"/>
        <v>4914</v>
      </c>
      <c r="F135" s="169">
        <f t="shared" si="28"/>
        <v>8013</v>
      </c>
      <c r="G135" s="169">
        <f t="shared" si="28"/>
        <v>5656</v>
      </c>
      <c r="H135" s="169">
        <f t="shared" si="28"/>
        <v>6592</v>
      </c>
      <c r="I135" s="170">
        <f t="shared" si="26"/>
        <v>0.16548797736916554</v>
      </c>
      <c r="J135" s="171">
        <f t="shared" si="27"/>
        <v>-2.6580035440047278E-2</v>
      </c>
      <c r="K135" s="170">
        <f>H135/H123</f>
        <v>0.26009074768198853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24722</v>
      </c>
      <c r="D137" s="176">
        <v>6663</v>
      </c>
      <c r="E137" s="176">
        <v>22793</v>
      </c>
      <c r="F137" s="176">
        <v>26785</v>
      </c>
      <c r="G137" s="176">
        <v>28220</v>
      </c>
      <c r="H137" s="176">
        <v>27164</v>
      </c>
      <c r="I137" s="177">
        <f t="shared" ref="I137:I149" si="29">IFERROR(H137/G137-1,"-")</f>
        <v>-3.7420269312544274E-2</v>
      </c>
      <c r="J137" s="177">
        <f t="shared" ref="J137:J149" si="30">IFERROR(H137/C137-1,"-")</f>
        <v>9.8778415985761647E-2</v>
      </c>
      <c r="K137" s="177">
        <f>H137/H137</f>
        <v>1</v>
      </c>
    </row>
    <row r="138" spans="2:11" x14ac:dyDescent="0.25">
      <c r="B138" s="157" t="s">
        <v>97</v>
      </c>
      <c r="C138" s="158">
        <v>2426</v>
      </c>
      <c r="D138" s="158">
        <v>1884</v>
      </c>
      <c r="E138" s="158">
        <v>2108</v>
      </c>
      <c r="F138" s="158">
        <v>1913</v>
      </c>
      <c r="G138" s="158">
        <v>2012</v>
      </c>
      <c r="H138" s="158">
        <v>1535</v>
      </c>
      <c r="I138" s="159">
        <f t="shared" si="29"/>
        <v>-0.23707753479125249</v>
      </c>
      <c r="J138" s="160">
        <f t="shared" si="30"/>
        <v>-0.36727122835943937</v>
      </c>
      <c r="K138" s="159">
        <f>H138/H137</f>
        <v>5.6508614342512149E-2</v>
      </c>
    </row>
    <row r="139" spans="2:11" x14ac:dyDescent="0.25">
      <c r="B139" s="162" t="s">
        <v>103</v>
      </c>
      <c r="C139" s="163">
        <v>994</v>
      </c>
      <c r="D139" s="163">
        <v>1581</v>
      </c>
      <c r="E139" s="163">
        <v>1361</v>
      </c>
      <c r="F139" s="163">
        <v>1032</v>
      </c>
      <c r="G139" s="163">
        <v>957</v>
      </c>
      <c r="H139" s="163">
        <v>458</v>
      </c>
      <c r="I139" s="164">
        <f t="shared" si="29"/>
        <v>-0.5214211076280042</v>
      </c>
      <c r="J139" s="165">
        <f t="shared" si="30"/>
        <v>-0.53923541247484907</v>
      </c>
      <c r="K139" s="164">
        <f>H139/H137</f>
        <v>1.6860550728905906E-2</v>
      </c>
    </row>
    <row r="140" spans="2:11" x14ac:dyDescent="0.25">
      <c r="B140" s="162" t="s">
        <v>100</v>
      </c>
      <c r="C140" s="163">
        <v>1432</v>
      </c>
      <c r="D140" s="163">
        <v>303</v>
      </c>
      <c r="E140" s="163">
        <v>747</v>
      </c>
      <c r="F140" s="163">
        <v>881</v>
      </c>
      <c r="G140" s="163">
        <v>1055</v>
      </c>
      <c r="H140" s="163">
        <v>1077</v>
      </c>
      <c r="I140" s="164">
        <f t="shared" si="29"/>
        <v>2.0853080568720372E-2</v>
      </c>
      <c r="J140" s="165">
        <f t="shared" si="30"/>
        <v>-0.24790502793296088</v>
      </c>
      <c r="K140" s="164">
        <f>H140/H137</f>
        <v>3.9648063613606246E-2</v>
      </c>
    </row>
    <row r="141" spans="2:11" x14ac:dyDescent="0.25">
      <c r="B141" s="157" t="s">
        <v>107</v>
      </c>
      <c r="C141" s="158">
        <v>22296</v>
      </c>
      <c r="D141" s="158">
        <v>4779</v>
      </c>
      <c r="E141" s="158">
        <v>20685</v>
      </c>
      <c r="F141" s="158">
        <v>24872</v>
      </c>
      <c r="G141" s="158">
        <v>26208</v>
      </c>
      <c r="H141" s="158">
        <v>25629</v>
      </c>
      <c r="I141" s="159">
        <f t="shared" si="29"/>
        <v>-2.2092490842490875E-2</v>
      </c>
      <c r="J141" s="160">
        <f t="shared" si="30"/>
        <v>0.14948869752421956</v>
      </c>
      <c r="K141" s="159">
        <f>H141/H137</f>
        <v>0.9434913856574878</v>
      </c>
    </row>
    <row r="142" spans="2:11" x14ac:dyDescent="0.25">
      <c r="B142" s="162" t="s">
        <v>110</v>
      </c>
      <c r="C142" s="163">
        <v>10827</v>
      </c>
      <c r="D142" s="163">
        <v>1336</v>
      </c>
      <c r="E142" s="163">
        <v>6882</v>
      </c>
      <c r="F142" s="163">
        <v>9569</v>
      </c>
      <c r="G142" s="163">
        <v>9971</v>
      </c>
      <c r="H142" s="163">
        <v>10775</v>
      </c>
      <c r="I142" s="164">
        <f t="shared" si="29"/>
        <v>8.0633838130578672E-2</v>
      </c>
      <c r="J142" s="165">
        <f t="shared" si="30"/>
        <v>-4.8028077953264914E-3</v>
      </c>
      <c r="K142" s="164">
        <f>H142/H137</f>
        <v>0.39666470328375791</v>
      </c>
    </row>
    <row r="143" spans="2:11" x14ac:dyDescent="0.25">
      <c r="B143" s="162" t="s">
        <v>113</v>
      </c>
      <c r="C143" s="163">
        <v>1676</v>
      </c>
      <c r="D143" s="163">
        <v>529</v>
      </c>
      <c r="E143" s="163">
        <v>1985</v>
      </c>
      <c r="F143" s="163">
        <v>2131</v>
      </c>
      <c r="G143" s="163">
        <v>2342</v>
      </c>
      <c r="H143" s="163">
        <v>2175</v>
      </c>
      <c r="I143" s="164">
        <f t="shared" si="29"/>
        <v>-7.1306575576430387E-2</v>
      </c>
      <c r="J143" s="165">
        <f t="shared" si="30"/>
        <v>0.2977326968973748</v>
      </c>
      <c r="K143" s="164">
        <f>H143/H137</f>
        <v>8.0069209247533496E-2</v>
      </c>
    </row>
    <row r="144" spans="2:11" x14ac:dyDescent="0.25">
      <c r="B144" s="162" t="s">
        <v>116</v>
      </c>
      <c r="C144" s="163">
        <v>1472</v>
      </c>
      <c r="D144" s="163">
        <v>767</v>
      </c>
      <c r="E144" s="163">
        <v>2156</v>
      </c>
      <c r="F144" s="163">
        <v>2160</v>
      </c>
      <c r="G144" s="163">
        <v>2089</v>
      </c>
      <c r="H144" s="163">
        <v>1603</v>
      </c>
      <c r="I144" s="164">
        <f t="shared" si="29"/>
        <v>-0.23264719961704161</v>
      </c>
      <c r="J144" s="165">
        <f t="shared" si="30"/>
        <v>8.8994565217391353E-2</v>
      </c>
      <c r="K144" s="164">
        <f>H144/H137</f>
        <v>5.901192755117067E-2</v>
      </c>
    </row>
    <row r="145" spans="2:11" x14ac:dyDescent="0.25">
      <c r="B145" s="162" t="s">
        <v>123</v>
      </c>
      <c r="C145" s="163">
        <v>390</v>
      </c>
      <c r="D145" s="163">
        <v>97</v>
      </c>
      <c r="E145" s="163">
        <v>972</v>
      </c>
      <c r="F145" s="163">
        <v>719</v>
      </c>
      <c r="G145" s="163">
        <v>855</v>
      </c>
      <c r="H145" s="163">
        <v>591</v>
      </c>
      <c r="I145" s="164">
        <f t="shared" si="29"/>
        <v>-0.30877192982456136</v>
      </c>
      <c r="J145" s="165">
        <f t="shared" si="30"/>
        <v>0.51538461538461533</v>
      </c>
      <c r="K145" s="164">
        <f>H145/H137</f>
        <v>2.1756736857605655E-2</v>
      </c>
    </row>
    <row r="146" spans="2:11" x14ac:dyDescent="0.25">
      <c r="B146" s="162" t="s">
        <v>119</v>
      </c>
      <c r="C146" s="163">
        <v>515</v>
      </c>
      <c r="D146" s="163">
        <v>131</v>
      </c>
      <c r="E146" s="163">
        <v>624</v>
      </c>
      <c r="F146" s="163">
        <v>523</v>
      </c>
      <c r="G146" s="163">
        <v>595</v>
      </c>
      <c r="H146" s="163">
        <v>571</v>
      </c>
      <c r="I146" s="164">
        <f t="shared" si="29"/>
        <v>-4.033613445378148E-2</v>
      </c>
      <c r="J146" s="165">
        <f t="shared" si="30"/>
        <v>0.10873786407766994</v>
      </c>
      <c r="K146" s="164">
        <f>H146/H137</f>
        <v>2.1020468266823737E-2</v>
      </c>
    </row>
    <row r="147" spans="2:11" x14ac:dyDescent="0.25">
      <c r="B147" s="162" t="s">
        <v>128</v>
      </c>
      <c r="C147" s="163">
        <v>370</v>
      </c>
      <c r="D147" s="163">
        <v>6</v>
      </c>
      <c r="E147" s="163">
        <v>611</v>
      </c>
      <c r="F147" s="163">
        <v>685</v>
      </c>
      <c r="G147" s="163">
        <v>741</v>
      </c>
      <c r="H147" s="163">
        <v>728</v>
      </c>
      <c r="I147" s="164">
        <f t="shared" si="29"/>
        <v>-1.7543859649122862E-2</v>
      </c>
      <c r="J147" s="165">
        <f t="shared" si="30"/>
        <v>0.96756756756756768</v>
      </c>
      <c r="K147" s="164">
        <f>H147/H137</f>
        <v>2.6800176704461786E-2</v>
      </c>
    </row>
    <row r="148" spans="2:11" x14ac:dyDescent="0.25">
      <c r="B148" s="162" t="s">
        <v>131</v>
      </c>
      <c r="C148" s="163">
        <v>964</v>
      </c>
      <c r="D148" s="163">
        <v>12</v>
      </c>
      <c r="E148" s="163">
        <v>434</v>
      </c>
      <c r="F148" s="163">
        <v>704</v>
      </c>
      <c r="G148" s="163">
        <v>710</v>
      </c>
      <c r="H148" s="163">
        <v>580</v>
      </c>
      <c r="I148" s="164">
        <f t="shared" si="29"/>
        <v>-0.18309859154929575</v>
      </c>
      <c r="J148" s="165">
        <f t="shared" si="30"/>
        <v>-0.39834024896265563</v>
      </c>
      <c r="K148" s="164">
        <f>H148/H137</f>
        <v>2.1351789132675599E-2</v>
      </c>
    </row>
    <row r="149" spans="2:11" x14ac:dyDescent="0.25">
      <c r="B149" s="168" t="s">
        <v>145</v>
      </c>
      <c r="C149" s="169">
        <f t="shared" ref="C149:H149" si="31">C141-SUM(C142:C148)</f>
        <v>6082</v>
      </c>
      <c r="D149" s="169">
        <f t="shared" si="31"/>
        <v>1901</v>
      </c>
      <c r="E149" s="169">
        <f t="shared" si="31"/>
        <v>7021</v>
      </c>
      <c r="F149" s="169">
        <f t="shared" si="31"/>
        <v>8381</v>
      </c>
      <c r="G149" s="169">
        <f t="shared" si="31"/>
        <v>8905</v>
      </c>
      <c r="H149" s="169">
        <f t="shared" si="31"/>
        <v>8606</v>
      </c>
      <c r="I149" s="170">
        <f t="shared" si="29"/>
        <v>-3.3576642335766405E-2</v>
      </c>
      <c r="J149" s="171">
        <f t="shared" si="30"/>
        <v>0.41499506741203551</v>
      </c>
      <c r="K149" s="170">
        <f>H149/H137</f>
        <v>0.31681637461345902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12676</v>
      </c>
      <c r="D151" s="176">
        <v>2636</v>
      </c>
      <c r="E151" s="176">
        <v>10129</v>
      </c>
      <c r="F151" s="176">
        <v>12010</v>
      </c>
      <c r="G151" s="176">
        <v>12675</v>
      </c>
      <c r="H151" s="176">
        <v>11732</v>
      </c>
      <c r="I151" s="177">
        <f t="shared" ref="I151:I163" si="32">IFERROR(H151/G151-1,"-")</f>
        <v>-7.4398422090729777E-2</v>
      </c>
      <c r="J151" s="177">
        <f t="shared" ref="J151:J163" si="33">IFERROR(H151/C151-1,"-")</f>
        <v>-7.4471442095298213E-2</v>
      </c>
      <c r="K151" s="177">
        <f>H151/H151</f>
        <v>1</v>
      </c>
    </row>
    <row r="152" spans="2:11" x14ac:dyDescent="0.25">
      <c r="B152" s="157" t="s">
        <v>97</v>
      </c>
      <c r="C152" s="158">
        <v>5341</v>
      </c>
      <c r="D152" s="158">
        <v>1637</v>
      </c>
      <c r="E152" s="158">
        <v>3984</v>
      </c>
      <c r="F152" s="158">
        <v>4831</v>
      </c>
      <c r="G152" s="158">
        <v>4436</v>
      </c>
      <c r="H152" s="158">
        <v>3782</v>
      </c>
      <c r="I152" s="159">
        <f t="shared" si="32"/>
        <v>-0.14743011722272314</v>
      </c>
      <c r="J152" s="160">
        <f t="shared" si="33"/>
        <v>-0.2918929039505711</v>
      </c>
      <c r="K152" s="159">
        <f>H152/H151</f>
        <v>0.32236617797476985</v>
      </c>
    </row>
    <row r="153" spans="2:11" x14ac:dyDescent="0.25">
      <c r="B153" s="162" t="s">
        <v>103</v>
      </c>
      <c r="C153" s="163">
        <v>3325</v>
      </c>
      <c r="D153" s="163">
        <v>1390</v>
      </c>
      <c r="E153" s="163">
        <v>3159</v>
      </c>
      <c r="F153" s="163">
        <v>3383</v>
      </c>
      <c r="G153" s="163">
        <v>3365</v>
      </c>
      <c r="H153" s="163">
        <v>2617</v>
      </c>
      <c r="I153" s="164">
        <f t="shared" si="32"/>
        <v>-0.22228826151560177</v>
      </c>
      <c r="J153" s="165">
        <f t="shared" si="33"/>
        <v>-0.21293233082706764</v>
      </c>
      <c r="K153" s="164">
        <f>H153/H151</f>
        <v>0.22306512103648141</v>
      </c>
    </row>
    <row r="154" spans="2:11" x14ac:dyDescent="0.25">
      <c r="B154" s="162" t="s">
        <v>100</v>
      </c>
      <c r="C154" s="163">
        <v>2016</v>
      </c>
      <c r="D154" s="163">
        <v>247</v>
      </c>
      <c r="E154" s="163">
        <v>825</v>
      </c>
      <c r="F154" s="163">
        <v>1448</v>
      </c>
      <c r="G154" s="163">
        <v>1071</v>
      </c>
      <c r="H154" s="163">
        <v>1165</v>
      </c>
      <c r="I154" s="164">
        <f t="shared" si="32"/>
        <v>8.776844070961709E-2</v>
      </c>
      <c r="J154" s="165">
        <f t="shared" si="33"/>
        <v>-0.42212301587301593</v>
      </c>
      <c r="K154" s="164">
        <f>H154/H151</f>
        <v>9.9301056938288446E-2</v>
      </c>
    </row>
    <row r="155" spans="2:11" x14ac:dyDescent="0.25">
      <c r="B155" s="157" t="s">
        <v>107</v>
      </c>
      <c r="C155" s="158">
        <v>7335</v>
      </c>
      <c r="D155" s="158">
        <v>999</v>
      </c>
      <c r="E155" s="158">
        <v>6145</v>
      </c>
      <c r="F155" s="158">
        <v>7179</v>
      </c>
      <c r="G155" s="158">
        <v>8239</v>
      </c>
      <c r="H155" s="158">
        <v>7950</v>
      </c>
      <c r="I155" s="159">
        <f t="shared" si="32"/>
        <v>-3.5077072460250047E-2</v>
      </c>
      <c r="J155" s="160">
        <f t="shared" si="33"/>
        <v>8.3844580777096223E-2</v>
      </c>
      <c r="K155" s="159">
        <f>H155/H151</f>
        <v>0.67763382202523015</v>
      </c>
    </row>
    <row r="156" spans="2:11" x14ac:dyDescent="0.25">
      <c r="B156" s="162" t="s">
        <v>110</v>
      </c>
      <c r="C156" s="163">
        <v>2338</v>
      </c>
      <c r="D156" s="163">
        <v>180</v>
      </c>
      <c r="E156" s="163">
        <v>1605</v>
      </c>
      <c r="F156" s="163">
        <v>2615</v>
      </c>
      <c r="G156" s="163">
        <v>2396</v>
      </c>
      <c r="H156" s="163">
        <v>1949</v>
      </c>
      <c r="I156" s="164">
        <f t="shared" si="32"/>
        <v>-0.18656093489148584</v>
      </c>
      <c r="J156" s="165">
        <f t="shared" si="33"/>
        <v>-0.16638152266894779</v>
      </c>
      <c r="K156" s="164">
        <f>H156/H151</f>
        <v>0.16612683259461303</v>
      </c>
    </row>
    <row r="157" spans="2:11" x14ac:dyDescent="0.25">
      <c r="B157" s="162" t="s">
        <v>113</v>
      </c>
      <c r="C157" s="163">
        <v>1982</v>
      </c>
      <c r="D157" s="163">
        <v>277</v>
      </c>
      <c r="E157" s="163">
        <v>2110</v>
      </c>
      <c r="F157" s="163">
        <v>1634</v>
      </c>
      <c r="G157" s="163">
        <v>1778</v>
      </c>
      <c r="H157" s="163">
        <v>1737</v>
      </c>
      <c r="I157" s="164">
        <f t="shared" si="32"/>
        <v>-2.3059617547806499E-2</v>
      </c>
      <c r="J157" s="165">
        <f t="shared" si="33"/>
        <v>-0.12361251261352169</v>
      </c>
      <c r="K157" s="164">
        <f>H157/H151</f>
        <v>0.14805659734060689</v>
      </c>
    </row>
    <row r="158" spans="2:11" x14ac:dyDescent="0.25">
      <c r="B158" s="162" t="s">
        <v>116</v>
      </c>
      <c r="C158" s="163">
        <v>653</v>
      </c>
      <c r="D158" s="163">
        <v>183</v>
      </c>
      <c r="E158" s="163">
        <v>556</v>
      </c>
      <c r="F158" s="163">
        <v>961</v>
      </c>
      <c r="G158" s="163">
        <v>1151</v>
      </c>
      <c r="H158" s="163">
        <v>1499</v>
      </c>
      <c r="I158" s="164">
        <f t="shared" si="32"/>
        <v>0.30234578627280628</v>
      </c>
      <c r="J158" s="165">
        <f t="shared" si="33"/>
        <v>1.2955589586523737</v>
      </c>
      <c r="K158" s="164">
        <f>H158/H151</f>
        <v>0.12777020115922263</v>
      </c>
    </row>
    <row r="159" spans="2:11" x14ac:dyDescent="0.25">
      <c r="B159" s="162" t="s">
        <v>123</v>
      </c>
      <c r="C159" s="163">
        <v>192</v>
      </c>
      <c r="D159" s="163">
        <v>14</v>
      </c>
      <c r="E159" s="163">
        <v>152</v>
      </c>
      <c r="F159" s="163">
        <v>231</v>
      </c>
      <c r="G159" s="163">
        <v>302</v>
      </c>
      <c r="H159" s="163">
        <v>264</v>
      </c>
      <c r="I159" s="164">
        <f t="shared" si="32"/>
        <v>-0.1258278145695364</v>
      </c>
      <c r="J159" s="165">
        <f t="shared" si="33"/>
        <v>0.375</v>
      </c>
      <c r="K159" s="164">
        <f>H159/H151</f>
        <v>2.250255710876236E-2</v>
      </c>
    </row>
    <row r="160" spans="2:11" x14ac:dyDescent="0.25">
      <c r="B160" s="162" t="s">
        <v>119</v>
      </c>
      <c r="C160" s="163">
        <v>326</v>
      </c>
      <c r="D160" s="163">
        <v>42</v>
      </c>
      <c r="E160" s="163">
        <v>308</v>
      </c>
      <c r="F160" s="163">
        <v>226</v>
      </c>
      <c r="G160" s="163">
        <v>266</v>
      </c>
      <c r="H160" s="163">
        <v>303</v>
      </c>
      <c r="I160" s="164">
        <f t="shared" si="32"/>
        <v>0.13909774436090228</v>
      </c>
      <c r="J160" s="165">
        <f t="shared" si="33"/>
        <v>-7.055214723926384E-2</v>
      </c>
      <c r="K160" s="164">
        <f>H160/H151</f>
        <v>2.5826798499829526E-2</v>
      </c>
    </row>
    <row r="161" spans="2:11" x14ac:dyDescent="0.25">
      <c r="B161" s="162" t="s">
        <v>128</v>
      </c>
      <c r="C161" s="163">
        <v>59</v>
      </c>
      <c r="D161" s="163">
        <v>6</v>
      </c>
      <c r="E161" s="163">
        <v>63</v>
      </c>
      <c r="F161" s="163">
        <v>84</v>
      </c>
      <c r="G161" s="163">
        <v>145</v>
      </c>
      <c r="H161" s="163">
        <v>109</v>
      </c>
      <c r="I161" s="164">
        <f t="shared" si="32"/>
        <v>-0.24827586206896557</v>
      </c>
      <c r="J161" s="165">
        <f t="shared" si="33"/>
        <v>0.84745762711864403</v>
      </c>
      <c r="K161" s="164">
        <f>H161/H151</f>
        <v>9.2908285032390053E-3</v>
      </c>
    </row>
    <row r="162" spans="2:11" x14ac:dyDescent="0.25">
      <c r="B162" s="162" t="s">
        <v>131</v>
      </c>
      <c r="C162" s="163">
        <v>197</v>
      </c>
      <c r="D162" s="163">
        <v>1</v>
      </c>
      <c r="E162" s="163">
        <v>159</v>
      </c>
      <c r="F162" s="163">
        <v>110</v>
      </c>
      <c r="G162" s="163">
        <v>211</v>
      </c>
      <c r="H162" s="163">
        <v>178</v>
      </c>
      <c r="I162" s="164">
        <f t="shared" si="32"/>
        <v>-0.15639810426540279</v>
      </c>
      <c r="J162" s="165">
        <f t="shared" si="33"/>
        <v>-9.6446700507614169E-2</v>
      </c>
      <c r="K162" s="164">
        <f>H162/H151</f>
        <v>1.5172178656665531E-2</v>
      </c>
    </row>
    <row r="163" spans="2:11" x14ac:dyDescent="0.25">
      <c r="B163" s="168" t="s">
        <v>145</v>
      </c>
      <c r="C163" s="169">
        <f t="shared" ref="C163:H163" si="34">C155-SUM(C156:C162)</f>
        <v>1588</v>
      </c>
      <c r="D163" s="169">
        <f t="shared" si="34"/>
        <v>296</v>
      </c>
      <c r="E163" s="169">
        <f t="shared" si="34"/>
        <v>1192</v>
      </c>
      <c r="F163" s="169">
        <f t="shared" si="34"/>
        <v>1318</v>
      </c>
      <c r="G163" s="169">
        <f t="shared" si="34"/>
        <v>1990</v>
      </c>
      <c r="H163" s="169">
        <f t="shared" si="34"/>
        <v>1911</v>
      </c>
      <c r="I163" s="170">
        <f t="shared" si="32"/>
        <v>-3.9698492462311608E-2</v>
      </c>
      <c r="J163" s="171">
        <f t="shared" si="33"/>
        <v>0.20340050377833752</v>
      </c>
      <c r="K163" s="170">
        <f>H163/H151</f>
        <v>0.16288782816229117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4F54A-7C40-4622-BEC5-267DDD5A41C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253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254</v>
      </c>
      <c r="D7" s="172" t="s">
        <v>255</v>
      </c>
      <c r="E7" s="172" t="s">
        <v>256</v>
      </c>
      <c r="F7" s="172" t="s">
        <v>257</v>
      </c>
      <c r="G7" s="172" t="s">
        <v>258</v>
      </c>
      <c r="H7" s="172" t="s">
        <v>259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254</v>
      </c>
      <c r="R7" s="172" t="s">
        <v>255</v>
      </c>
      <c r="S7" s="172" t="s">
        <v>256</v>
      </c>
      <c r="T7" s="172" t="s">
        <v>257</v>
      </c>
      <c r="U7" s="172" t="s">
        <v>258</v>
      </c>
      <c r="V7" s="172" t="s">
        <v>259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4872456</v>
      </c>
      <c r="D9" s="176">
        <v>4831573</v>
      </c>
      <c r="E9" s="176">
        <v>1565030</v>
      </c>
      <c r="F9" s="176">
        <v>4757683</v>
      </c>
      <c r="G9" s="176">
        <v>5188807</v>
      </c>
      <c r="H9" s="176">
        <v>5480280</v>
      </c>
      <c r="I9" s="177">
        <f>IFERROR(H9/G9-1,"-")</f>
        <v>5.6173413272068151E-2</v>
      </c>
      <c r="J9" s="177">
        <f>IFERROR(H9/D9-1,"-")</f>
        <v>0.13426414130553344</v>
      </c>
      <c r="K9" s="176">
        <f>H9-G9</f>
        <v>291473</v>
      </c>
      <c r="L9" s="176">
        <f>H9-D9</f>
        <v>648707</v>
      </c>
      <c r="M9" s="177">
        <f t="shared" ref="M9:M21" si="0">H9/H$9</f>
        <v>1</v>
      </c>
      <c r="P9" s="154" t="s">
        <v>68</v>
      </c>
      <c r="Q9" s="176">
        <v>146797</v>
      </c>
      <c r="R9" s="176">
        <v>142901</v>
      </c>
      <c r="S9" s="176">
        <v>76081</v>
      </c>
      <c r="T9" s="176">
        <v>198873</v>
      </c>
      <c r="U9" s="176">
        <v>252588</v>
      </c>
      <c r="V9" s="176">
        <v>239146</v>
      </c>
      <c r="W9" s="177">
        <f>IFERROR(V9/U9-1,"-")</f>
        <v>-5.3217096615832848E-2</v>
      </c>
      <c r="X9" s="177">
        <f>IFERROR(V9/R9-1,"-")</f>
        <v>0.67350823297247753</v>
      </c>
      <c r="Y9" s="176">
        <f>V9-U9</f>
        <v>-13442</v>
      </c>
      <c r="Z9" s="176">
        <f>V9-R9</f>
        <v>96245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1028693</v>
      </c>
      <c r="D10" s="158">
        <v>1047557</v>
      </c>
      <c r="E10" s="158">
        <v>456675</v>
      </c>
      <c r="F10" s="158">
        <v>1016781</v>
      </c>
      <c r="G10" s="158">
        <v>1041269</v>
      </c>
      <c r="H10" s="158">
        <v>1058434</v>
      </c>
      <c r="I10" s="160">
        <f>IFERROR(H10/G10-1,"-")</f>
        <v>1.6484693196474609E-2</v>
      </c>
      <c r="J10" s="159">
        <f t="shared" ref="J10:J21" si="2">IFERROR(H10/D10-1,"-")</f>
        <v>1.03832058780573E-2</v>
      </c>
      <c r="K10" s="158">
        <f t="shared" ref="K10:K20" si="3">H10-G10</f>
        <v>17165</v>
      </c>
      <c r="L10" s="158">
        <f t="shared" ref="L10:L21" si="4">H10-D10</f>
        <v>10877</v>
      </c>
      <c r="M10" s="159">
        <f t="shared" si="0"/>
        <v>0.19313502229813076</v>
      </c>
      <c r="P10" s="157" t="s">
        <v>97</v>
      </c>
      <c r="Q10" s="158">
        <v>30125</v>
      </c>
      <c r="R10" s="158">
        <v>31009</v>
      </c>
      <c r="S10" s="158">
        <v>30342</v>
      </c>
      <c r="T10" s="158">
        <v>48630</v>
      </c>
      <c r="U10" s="158">
        <v>55684</v>
      </c>
      <c r="V10" s="158">
        <v>49807</v>
      </c>
      <c r="W10" s="160">
        <f>IFERROR(V10/U10-1,"-")</f>
        <v>-0.10554198692622652</v>
      </c>
      <c r="X10" s="159">
        <f t="shared" ref="X10:X21" si="5">IFERROR(V10/R10-1,"-")</f>
        <v>0.60621110000322487</v>
      </c>
      <c r="Y10" s="157">
        <f t="shared" ref="Y10:Y20" si="6">V10-U10</f>
        <v>-5877</v>
      </c>
      <c r="Z10" s="158">
        <f t="shared" ref="Z10:Z21" si="7">V10-R10</f>
        <v>18798</v>
      </c>
      <c r="AA10" s="159">
        <f t="shared" si="1"/>
        <v>0.20827026168114876</v>
      </c>
    </row>
    <row r="11" spans="1:27" x14ac:dyDescent="0.25">
      <c r="A11" s="161" t="s">
        <v>100</v>
      </c>
      <c r="B11" s="162" t="s">
        <v>103</v>
      </c>
      <c r="C11" s="163">
        <v>422456</v>
      </c>
      <c r="D11" s="163">
        <v>415150</v>
      </c>
      <c r="E11" s="163">
        <v>208389</v>
      </c>
      <c r="F11" s="163">
        <v>423208</v>
      </c>
      <c r="G11" s="163">
        <v>428791</v>
      </c>
      <c r="H11" s="163">
        <v>421973</v>
      </c>
      <c r="I11" s="165">
        <f>IFERROR(H11/G11-1,"-")</f>
        <v>-1.5900520300099585E-2</v>
      </c>
      <c r="J11" s="164">
        <f t="shared" si="2"/>
        <v>1.6435023485487088E-2</v>
      </c>
      <c r="K11" s="163">
        <f t="shared" si="3"/>
        <v>-6818</v>
      </c>
      <c r="L11" s="163">
        <f t="shared" si="4"/>
        <v>6823</v>
      </c>
      <c r="M11" s="164">
        <f t="shared" si="0"/>
        <v>7.6998438036012765E-2</v>
      </c>
      <c r="P11" s="162" t="s">
        <v>103</v>
      </c>
      <c r="Q11" s="163">
        <v>13639</v>
      </c>
      <c r="R11" s="163">
        <v>11886</v>
      </c>
      <c r="S11" s="163">
        <v>4832</v>
      </c>
      <c r="T11" s="163">
        <v>16359</v>
      </c>
      <c r="U11" s="163">
        <v>19520</v>
      </c>
      <c r="V11" s="163">
        <v>16099</v>
      </c>
      <c r="W11" s="165">
        <f>IFERROR(V11/U11-1,"-")</f>
        <v>-0.17525614754098362</v>
      </c>
      <c r="X11" s="164">
        <f t="shared" si="5"/>
        <v>0.35445061416792867</v>
      </c>
      <c r="Y11" s="162">
        <f t="shared" si="6"/>
        <v>-3421</v>
      </c>
      <c r="Z11" s="163">
        <f t="shared" si="7"/>
        <v>4213</v>
      </c>
      <c r="AA11" s="164">
        <f>V11/V$9</f>
        <v>6.7318709073118516E-2</v>
      </c>
    </row>
    <row r="12" spans="1:27" x14ac:dyDescent="0.25">
      <c r="A12" s="1"/>
      <c r="B12" s="162" t="s">
        <v>100</v>
      </c>
      <c r="C12" s="163">
        <v>606237</v>
      </c>
      <c r="D12" s="163">
        <v>632407</v>
      </c>
      <c r="E12" s="163">
        <v>248286</v>
      </c>
      <c r="F12" s="163">
        <v>593573</v>
      </c>
      <c r="G12" s="163">
        <v>612478</v>
      </c>
      <c r="H12" s="163">
        <v>636461</v>
      </c>
      <c r="I12" s="165">
        <f>IFERROR(H12/G12-1,"-")</f>
        <v>3.915732483452472E-2</v>
      </c>
      <c r="J12" s="164">
        <f t="shared" si="2"/>
        <v>6.4104287270696503E-3</v>
      </c>
      <c r="K12" s="163">
        <f t="shared" si="3"/>
        <v>23983</v>
      </c>
      <c r="L12" s="163">
        <f t="shared" si="4"/>
        <v>4054</v>
      </c>
      <c r="M12" s="164">
        <f t="shared" si="0"/>
        <v>0.116136584262118</v>
      </c>
      <c r="P12" s="162" t="s">
        <v>100</v>
      </c>
      <c r="Q12" s="163">
        <v>16486</v>
      </c>
      <c r="R12" s="163">
        <v>19123</v>
      </c>
      <c r="S12" s="163">
        <v>25510</v>
      </c>
      <c r="T12" s="163">
        <v>32271</v>
      </c>
      <c r="U12" s="163">
        <v>36164</v>
      </c>
      <c r="V12" s="163">
        <v>33708</v>
      </c>
      <c r="W12" s="165">
        <f>IFERROR(V12/U12-1,"-")</f>
        <v>-6.791284149983412E-2</v>
      </c>
      <c r="X12" s="164">
        <f t="shared" si="5"/>
        <v>0.7626941379490666</v>
      </c>
      <c r="Y12" s="162">
        <f t="shared" si="6"/>
        <v>-2456</v>
      </c>
      <c r="Z12" s="163">
        <f t="shared" si="7"/>
        <v>14585</v>
      </c>
      <c r="AA12" s="164">
        <f t="shared" si="1"/>
        <v>0.14095155260803024</v>
      </c>
    </row>
    <row r="13" spans="1:27" s="56" customFormat="1" x14ac:dyDescent="0.25">
      <c r="B13" s="157" t="s">
        <v>107</v>
      </c>
      <c r="C13" s="158">
        <v>3843763</v>
      </c>
      <c r="D13" s="158">
        <v>3784016</v>
      </c>
      <c r="E13" s="158">
        <v>1108355</v>
      </c>
      <c r="F13" s="158">
        <v>3740902</v>
      </c>
      <c r="G13" s="158">
        <v>4147538</v>
      </c>
      <c r="H13" s="158">
        <v>4421846</v>
      </c>
      <c r="I13" s="160">
        <f>IFERROR(H13/G13-1,"-")</f>
        <v>6.6137549553494157E-2</v>
      </c>
      <c r="J13" s="159">
        <f t="shared" si="2"/>
        <v>0.16855901243546545</v>
      </c>
      <c r="K13" s="158">
        <f t="shared" si="3"/>
        <v>274308</v>
      </c>
      <c r="L13" s="158">
        <f t="shared" si="4"/>
        <v>637830</v>
      </c>
      <c r="M13" s="159">
        <f t="shared" si="0"/>
        <v>0.80686497770186927</v>
      </c>
      <c r="P13" s="157" t="s">
        <v>107</v>
      </c>
      <c r="Q13" s="158">
        <v>116672</v>
      </c>
      <c r="R13" s="158">
        <v>111892</v>
      </c>
      <c r="S13" s="158">
        <v>45739</v>
      </c>
      <c r="T13" s="158">
        <v>150243</v>
      </c>
      <c r="U13" s="158">
        <v>196904</v>
      </c>
      <c r="V13" s="158">
        <v>189339</v>
      </c>
      <c r="W13" s="160">
        <f>IFERROR(V13/U13-1,"-")</f>
        <v>-3.841973753707395E-2</v>
      </c>
      <c r="X13" s="159">
        <f t="shared" si="5"/>
        <v>0.69215850999177775</v>
      </c>
      <c r="Y13" s="157">
        <f t="shared" si="6"/>
        <v>-7565</v>
      </c>
      <c r="Z13" s="158">
        <f t="shared" si="7"/>
        <v>77447</v>
      </c>
      <c r="AA13" s="159">
        <f t="shared" si="1"/>
        <v>0.79172973831885129</v>
      </c>
    </row>
    <row r="14" spans="1:27" s="56" customFormat="1" x14ac:dyDescent="0.25">
      <c r="B14" s="162" t="s">
        <v>110</v>
      </c>
      <c r="C14" s="163">
        <v>1692213</v>
      </c>
      <c r="D14" s="163">
        <v>1721079</v>
      </c>
      <c r="E14" s="163">
        <v>436126</v>
      </c>
      <c r="F14" s="163">
        <v>1722453</v>
      </c>
      <c r="G14" s="163">
        <v>1939344</v>
      </c>
      <c r="H14" s="163">
        <v>2075266</v>
      </c>
      <c r="I14" s="165">
        <f t="shared" ref="I14:I21" si="8">IFERROR(H14/G14-1,"-")</f>
        <v>7.0086585979588945E-2</v>
      </c>
      <c r="J14" s="164">
        <f t="shared" si="2"/>
        <v>0.2057935748446178</v>
      </c>
      <c r="K14" s="163">
        <f t="shared" si="3"/>
        <v>135922</v>
      </c>
      <c r="L14" s="163">
        <f t="shared" si="4"/>
        <v>354187</v>
      </c>
      <c r="M14" s="164">
        <f t="shared" si="0"/>
        <v>0.37867882662929631</v>
      </c>
      <c r="P14" s="162" t="s">
        <v>110</v>
      </c>
      <c r="Q14" s="163">
        <v>63356</v>
      </c>
      <c r="R14" s="163">
        <v>61414</v>
      </c>
      <c r="S14" s="163">
        <v>25534</v>
      </c>
      <c r="T14" s="163">
        <v>90804</v>
      </c>
      <c r="U14" s="163">
        <v>128108</v>
      </c>
      <c r="V14" s="163">
        <v>116734</v>
      </c>
      <c r="W14" s="165">
        <f t="shared" ref="W14:W21" si="9">IFERROR(V14/U14-1,"-")</f>
        <v>-8.8784463109251588E-2</v>
      </c>
      <c r="X14" s="164">
        <f t="shared" si="5"/>
        <v>0.90077181098772274</v>
      </c>
      <c r="Y14" s="162">
        <f t="shared" si="6"/>
        <v>-11374</v>
      </c>
      <c r="Z14" s="163">
        <f t="shared" si="7"/>
        <v>55320</v>
      </c>
      <c r="AA14" s="164">
        <f t="shared" si="1"/>
        <v>0.4881285909026285</v>
      </c>
    </row>
    <row r="15" spans="1:27" x14ac:dyDescent="0.25">
      <c r="A15" s="1"/>
      <c r="B15" s="162" t="s">
        <v>113</v>
      </c>
      <c r="C15" s="163">
        <v>580856</v>
      </c>
      <c r="D15" s="163">
        <v>491040</v>
      </c>
      <c r="E15" s="163">
        <v>138813</v>
      </c>
      <c r="F15" s="163">
        <v>385709</v>
      </c>
      <c r="G15" s="163">
        <v>431586</v>
      </c>
      <c r="H15" s="163">
        <v>447017</v>
      </c>
      <c r="I15" s="165">
        <f t="shared" si="8"/>
        <v>3.5754171822070191E-2</v>
      </c>
      <c r="J15" s="164">
        <f t="shared" si="2"/>
        <v>-8.9652574128380569E-2</v>
      </c>
      <c r="K15" s="163">
        <f t="shared" si="3"/>
        <v>15431</v>
      </c>
      <c r="L15" s="163">
        <f t="shared" si="4"/>
        <v>-44023</v>
      </c>
      <c r="M15" s="164">
        <f t="shared" si="0"/>
        <v>8.1568277533264719E-2</v>
      </c>
      <c r="P15" s="162" t="s">
        <v>113</v>
      </c>
      <c r="Q15" s="163">
        <v>12662</v>
      </c>
      <c r="R15" s="163">
        <v>9783</v>
      </c>
      <c r="S15" s="163">
        <v>3175</v>
      </c>
      <c r="T15" s="163">
        <v>6944</v>
      </c>
      <c r="U15" s="163">
        <v>8880</v>
      </c>
      <c r="V15" s="163">
        <v>8516</v>
      </c>
      <c r="W15" s="165">
        <f t="shared" si="9"/>
        <v>-4.0990990990991016E-2</v>
      </c>
      <c r="X15" s="164">
        <f t="shared" si="5"/>
        <v>-0.12951037514054997</v>
      </c>
      <c r="Y15" s="162">
        <f t="shared" si="6"/>
        <v>-364</v>
      </c>
      <c r="Z15" s="163">
        <f t="shared" si="7"/>
        <v>-1267</v>
      </c>
      <c r="AA15" s="164">
        <f t="shared" si="1"/>
        <v>3.5610045746113254E-2</v>
      </c>
    </row>
    <row r="16" spans="1:27" x14ac:dyDescent="0.25">
      <c r="A16" s="1"/>
      <c r="B16" s="162" t="s">
        <v>116</v>
      </c>
      <c r="C16" s="163">
        <v>162041</v>
      </c>
      <c r="D16" s="163">
        <v>166950</v>
      </c>
      <c r="E16" s="163">
        <v>58766</v>
      </c>
      <c r="F16" s="163">
        <v>197280</v>
      </c>
      <c r="G16" s="163">
        <v>216824</v>
      </c>
      <c r="H16" s="163">
        <v>230379</v>
      </c>
      <c r="I16" s="165">
        <f t="shared" si="8"/>
        <v>6.2516142124487972E-2</v>
      </c>
      <c r="J16" s="164">
        <f t="shared" si="2"/>
        <v>0.37992812219227323</v>
      </c>
      <c r="K16" s="163">
        <f t="shared" si="3"/>
        <v>13555</v>
      </c>
      <c r="L16" s="163">
        <f t="shared" si="4"/>
        <v>63429</v>
      </c>
      <c r="M16" s="164">
        <f t="shared" si="0"/>
        <v>4.2037815586064946E-2</v>
      </c>
      <c r="P16" s="162" t="s">
        <v>116</v>
      </c>
      <c r="Q16" s="163">
        <v>13476</v>
      </c>
      <c r="R16" s="163">
        <v>11371</v>
      </c>
      <c r="S16" s="163">
        <v>2482</v>
      </c>
      <c r="T16" s="163">
        <v>9830</v>
      </c>
      <c r="U16" s="163">
        <v>13414</v>
      </c>
      <c r="V16" s="163">
        <v>14245</v>
      </c>
      <c r="W16" s="165">
        <f t="shared" si="9"/>
        <v>6.1950201282242379E-2</v>
      </c>
      <c r="X16" s="164">
        <f t="shared" si="5"/>
        <v>0.25274821915398826</v>
      </c>
      <c r="Y16" s="162">
        <f t="shared" si="6"/>
        <v>831</v>
      </c>
      <c r="Z16" s="163">
        <f t="shared" si="7"/>
        <v>2874</v>
      </c>
      <c r="AA16" s="164">
        <f t="shared" si="1"/>
        <v>5.9566122786916781E-2</v>
      </c>
    </row>
    <row r="17" spans="1:27" x14ac:dyDescent="0.25">
      <c r="A17" s="1"/>
      <c r="B17" s="162" t="s">
        <v>123</v>
      </c>
      <c r="C17" s="163">
        <v>146606</v>
      </c>
      <c r="D17" s="163">
        <v>137818</v>
      </c>
      <c r="E17" s="163">
        <v>39648</v>
      </c>
      <c r="F17" s="163">
        <v>169583</v>
      </c>
      <c r="G17" s="163">
        <v>165044</v>
      </c>
      <c r="H17" s="163">
        <v>174675</v>
      </c>
      <c r="I17" s="165">
        <f t="shared" si="8"/>
        <v>5.8354135866799162E-2</v>
      </c>
      <c r="J17" s="164">
        <f t="shared" si="2"/>
        <v>0.26743241086070024</v>
      </c>
      <c r="K17" s="163">
        <f t="shared" si="3"/>
        <v>9631</v>
      </c>
      <c r="L17" s="163">
        <f t="shared" si="4"/>
        <v>36857</v>
      </c>
      <c r="M17" s="164">
        <f t="shared" si="0"/>
        <v>3.1873371433576388E-2</v>
      </c>
      <c r="P17" s="162" t="s">
        <v>123</v>
      </c>
      <c r="Q17" s="163">
        <v>2503</v>
      </c>
      <c r="R17" s="163">
        <v>2496</v>
      </c>
      <c r="S17" s="163">
        <v>1262</v>
      </c>
      <c r="T17" s="163">
        <v>6290</v>
      </c>
      <c r="U17" s="163">
        <v>6514</v>
      </c>
      <c r="V17" s="163">
        <v>6482</v>
      </c>
      <c r="W17" s="165">
        <f t="shared" si="9"/>
        <v>-4.912496162112423E-3</v>
      </c>
      <c r="X17" s="164">
        <f t="shared" si="5"/>
        <v>1.5969551282051282</v>
      </c>
      <c r="Y17" s="162">
        <f t="shared" si="6"/>
        <v>-32</v>
      </c>
      <c r="Z17" s="163">
        <f t="shared" si="7"/>
        <v>3986</v>
      </c>
      <c r="AA17" s="164">
        <f t="shared" si="1"/>
        <v>2.7104781179697758E-2</v>
      </c>
    </row>
    <row r="18" spans="1:27" x14ac:dyDescent="0.25">
      <c r="A18" s="1"/>
      <c r="B18" s="162" t="s">
        <v>119</v>
      </c>
      <c r="C18" s="163">
        <v>136223</v>
      </c>
      <c r="D18" s="163">
        <v>133862</v>
      </c>
      <c r="E18" s="163">
        <v>55530</v>
      </c>
      <c r="F18" s="163">
        <v>146133</v>
      </c>
      <c r="G18" s="163">
        <v>151265</v>
      </c>
      <c r="H18" s="163">
        <v>157483</v>
      </c>
      <c r="I18" s="165">
        <f t="shared" si="8"/>
        <v>4.1106667107394301E-2</v>
      </c>
      <c r="J18" s="164">
        <f t="shared" si="2"/>
        <v>0.1764578446459788</v>
      </c>
      <c r="K18" s="163">
        <f t="shared" si="3"/>
        <v>6218</v>
      </c>
      <c r="L18" s="163">
        <f t="shared" si="4"/>
        <v>23621</v>
      </c>
      <c r="M18" s="164">
        <f t="shared" si="0"/>
        <v>2.8736305444247375E-2</v>
      </c>
      <c r="P18" s="162" t="s">
        <v>119</v>
      </c>
      <c r="Q18" s="163">
        <v>3813</v>
      </c>
      <c r="R18" s="163">
        <v>3749</v>
      </c>
      <c r="S18" s="163">
        <v>2813</v>
      </c>
      <c r="T18" s="163">
        <v>4750</v>
      </c>
      <c r="U18" s="163">
        <v>5340</v>
      </c>
      <c r="V18" s="163">
        <v>5146</v>
      </c>
      <c r="W18" s="165">
        <f t="shared" si="9"/>
        <v>-3.6329588014981318E-2</v>
      </c>
      <c r="X18" s="164">
        <f t="shared" si="5"/>
        <v>0.3726327020538811</v>
      </c>
      <c r="Y18" s="162">
        <f t="shared" si="6"/>
        <v>-194</v>
      </c>
      <c r="Z18" s="163">
        <f t="shared" si="7"/>
        <v>1397</v>
      </c>
      <c r="AA18" s="164">
        <f t="shared" si="1"/>
        <v>2.151823572211118E-2</v>
      </c>
    </row>
    <row r="19" spans="1:27" x14ac:dyDescent="0.25">
      <c r="A19" s="161" t="s">
        <v>144</v>
      </c>
      <c r="B19" s="162" t="s">
        <v>128</v>
      </c>
      <c r="C19" s="163">
        <v>68669</v>
      </c>
      <c r="D19" s="163">
        <v>74390</v>
      </c>
      <c r="E19" s="163">
        <v>28782</v>
      </c>
      <c r="F19" s="163">
        <v>62340</v>
      </c>
      <c r="G19" s="163">
        <v>67966</v>
      </c>
      <c r="H19" s="163">
        <v>63716</v>
      </c>
      <c r="I19" s="165">
        <f t="shared" si="8"/>
        <v>-6.2531265632816413E-2</v>
      </c>
      <c r="J19" s="164">
        <f t="shared" si="2"/>
        <v>-0.14348702782632072</v>
      </c>
      <c r="K19" s="163">
        <f t="shared" si="3"/>
        <v>-4250</v>
      </c>
      <c r="L19" s="163">
        <f t="shared" si="4"/>
        <v>-10674</v>
      </c>
      <c r="M19" s="164">
        <f t="shared" si="0"/>
        <v>1.1626413248958082E-2</v>
      </c>
      <c r="P19" s="162" t="s">
        <v>128</v>
      </c>
      <c r="Q19" s="163">
        <v>742</v>
      </c>
      <c r="R19" s="163">
        <v>826</v>
      </c>
      <c r="S19" s="163">
        <v>406</v>
      </c>
      <c r="T19" s="163">
        <v>1261</v>
      </c>
      <c r="U19" s="163">
        <v>1457</v>
      </c>
      <c r="V19" s="163">
        <v>1177</v>
      </c>
      <c r="W19" s="165">
        <f t="shared" si="9"/>
        <v>-0.19217570350034319</v>
      </c>
      <c r="X19" s="164">
        <f t="shared" si="5"/>
        <v>0.42493946731234877</v>
      </c>
      <c r="Y19" s="162">
        <f t="shared" si="6"/>
        <v>-280</v>
      </c>
      <c r="Z19" s="163">
        <f t="shared" si="7"/>
        <v>351</v>
      </c>
      <c r="AA19" s="164">
        <f t="shared" si="1"/>
        <v>4.9216796433977569E-3</v>
      </c>
    </row>
    <row r="20" spans="1:27" x14ac:dyDescent="0.25">
      <c r="A20" s="167" t="s">
        <v>145</v>
      </c>
      <c r="B20" s="162" t="s">
        <v>131</v>
      </c>
      <c r="C20" s="163">
        <v>119807</v>
      </c>
      <c r="D20" s="163">
        <v>106028</v>
      </c>
      <c r="E20" s="163">
        <v>42711</v>
      </c>
      <c r="F20" s="163">
        <v>56752</v>
      </c>
      <c r="G20" s="163">
        <v>70972</v>
      </c>
      <c r="H20" s="163">
        <v>68752</v>
      </c>
      <c r="I20" s="165">
        <f t="shared" si="8"/>
        <v>-3.1279941385335075E-2</v>
      </c>
      <c r="J20" s="164">
        <f t="shared" si="2"/>
        <v>-0.35156751046893275</v>
      </c>
      <c r="K20" s="163">
        <f t="shared" si="3"/>
        <v>-2220</v>
      </c>
      <c r="L20" s="163">
        <f t="shared" si="4"/>
        <v>-37276</v>
      </c>
      <c r="M20" s="164">
        <f t="shared" si="0"/>
        <v>1.2545344398461392E-2</v>
      </c>
      <c r="P20" s="162" t="s">
        <v>131</v>
      </c>
      <c r="Q20" s="163">
        <v>1872</v>
      </c>
      <c r="R20" s="163">
        <v>1664</v>
      </c>
      <c r="S20" s="163">
        <v>932</v>
      </c>
      <c r="T20" s="163">
        <v>980</v>
      </c>
      <c r="U20" s="163">
        <v>944</v>
      </c>
      <c r="V20" s="163">
        <v>1508</v>
      </c>
      <c r="W20" s="165">
        <f t="shared" si="9"/>
        <v>0.59745762711864403</v>
      </c>
      <c r="X20" s="164">
        <f t="shared" si="5"/>
        <v>-9.375E-2</v>
      </c>
      <c r="Y20" s="162">
        <f t="shared" si="6"/>
        <v>564</v>
      </c>
      <c r="Z20" s="163">
        <f t="shared" si="7"/>
        <v>-156</v>
      </c>
      <c r="AA20" s="164">
        <f t="shared" si="1"/>
        <v>6.3057713697908394E-3</v>
      </c>
    </row>
    <row r="21" spans="1:27" x14ac:dyDescent="0.25">
      <c r="B21" s="168" t="s">
        <v>145</v>
      </c>
      <c r="C21" s="169">
        <f t="shared" ref="C21:H21" si="10">C13-SUM(C14:C20)</f>
        <v>937348</v>
      </c>
      <c r="D21" s="169">
        <f t="shared" si="10"/>
        <v>952849</v>
      </c>
      <c r="E21" s="169">
        <f t="shared" si="10"/>
        <v>307979</v>
      </c>
      <c r="F21" s="169">
        <f t="shared" si="10"/>
        <v>1000652</v>
      </c>
      <c r="G21" s="169">
        <f t="shared" si="10"/>
        <v>1104537</v>
      </c>
      <c r="H21" s="169">
        <f t="shared" si="10"/>
        <v>1204558</v>
      </c>
      <c r="I21" s="171">
        <f t="shared" si="8"/>
        <v>9.0554684904172511E-2</v>
      </c>
      <c r="J21" s="170">
        <f t="shared" si="2"/>
        <v>0.26416462629440751</v>
      </c>
      <c r="K21" s="169">
        <f>H21-G21</f>
        <v>100021</v>
      </c>
      <c r="L21" s="169">
        <f t="shared" si="4"/>
        <v>251709</v>
      </c>
      <c r="M21" s="170">
        <f t="shared" si="0"/>
        <v>0.21979862342800002</v>
      </c>
      <c r="P21" s="168" t="s">
        <v>145</v>
      </c>
      <c r="Q21" s="169">
        <f t="shared" ref="Q21:V21" si="11">Q13-SUM(Q14:Q20)</f>
        <v>18248</v>
      </c>
      <c r="R21" s="169">
        <f t="shared" si="11"/>
        <v>20589</v>
      </c>
      <c r="S21" s="169">
        <f t="shared" si="11"/>
        <v>9135</v>
      </c>
      <c r="T21" s="169">
        <f t="shared" si="11"/>
        <v>29384</v>
      </c>
      <c r="U21" s="169">
        <f t="shared" si="11"/>
        <v>32247</v>
      </c>
      <c r="V21" s="169">
        <f t="shared" si="11"/>
        <v>35531</v>
      </c>
      <c r="W21" s="171">
        <f t="shared" si="9"/>
        <v>0.10183893075324835</v>
      </c>
      <c r="X21" s="170">
        <f t="shared" si="5"/>
        <v>0.72572733012773805</v>
      </c>
      <c r="Y21" s="168">
        <f>V21-U21</f>
        <v>3284</v>
      </c>
      <c r="Z21" s="169">
        <f t="shared" si="7"/>
        <v>14942</v>
      </c>
      <c r="AA21" s="170">
        <f t="shared" si="1"/>
        <v>0.14857451096819516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1715135</v>
      </c>
      <c r="D23" s="176">
        <v>1762715</v>
      </c>
      <c r="E23" s="176">
        <v>514095</v>
      </c>
      <c r="F23" s="176">
        <v>1757049</v>
      </c>
      <c r="G23" s="176">
        <v>1888332</v>
      </c>
      <c r="H23" s="176">
        <v>1938898</v>
      </c>
      <c r="I23" s="177">
        <f>IFERROR(H23/G23-1,"-")</f>
        <v>2.677813011694985E-2</v>
      </c>
      <c r="J23" s="177">
        <f>IFERROR(H23/D23-1,"-")</f>
        <v>9.9949793358540706E-2</v>
      </c>
      <c r="K23" s="176">
        <f>H23-G23</f>
        <v>50566</v>
      </c>
      <c r="L23" s="176">
        <f>H23-D23</f>
        <v>176183</v>
      </c>
      <c r="M23" s="177">
        <f t="shared" ref="M23:M35" si="12">H23/H$9</f>
        <v>0.35379542651105417</v>
      </c>
    </row>
    <row r="24" spans="1:27" x14ac:dyDescent="0.25">
      <c r="B24" s="157" t="s">
        <v>97</v>
      </c>
      <c r="C24" s="158">
        <v>189817</v>
      </c>
      <c r="D24" s="158">
        <v>222987</v>
      </c>
      <c r="E24" s="158">
        <v>101575</v>
      </c>
      <c r="F24" s="158">
        <v>207208</v>
      </c>
      <c r="G24" s="158">
        <v>181512</v>
      </c>
      <c r="H24" s="158">
        <v>161819</v>
      </c>
      <c r="I24" s="160">
        <f>IFERROR(H24/G24-1,"-")</f>
        <v>-0.10849420423994005</v>
      </c>
      <c r="J24" s="159">
        <f t="shared" ref="J24:J35" si="13">IFERROR(H24/D24-1,"-")</f>
        <v>-0.27431195540547204</v>
      </c>
      <c r="K24" s="158">
        <f t="shared" ref="K24:K34" si="14">H24-G24</f>
        <v>-19693</v>
      </c>
      <c r="L24" s="158">
        <f t="shared" ref="L24:L35" si="15">H24-D24</f>
        <v>-61168</v>
      </c>
      <c r="M24" s="159">
        <f t="shared" si="12"/>
        <v>2.9527505893859437E-2</v>
      </c>
    </row>
    <row r="25" spans="1:27" x14ac:dyDescent="0.25">
      <c r="B25" s="162" t="s">
        <v>103</v>
      </c>
      <c r="C25" s="163">
        <v>89686</v>
      </c>
      <c r="D25" s="163">
        <v>113067</v>
      </c>
      <c r="E25" s="163">
        <v>58508</v>
      </c>
      <c r="F25" s="163">
        <v>86811</v>
      </c>
      <c r="G25" s="163">
        <v>75374</v>
      </c>
      <c r="H25" s="163">
        <v>60650</v>
      </c>
      <c r="I25" s="165">
        <f>IFERROR(H25/G25-1,"-")</f>
        <v>-0.19534587523549229</v>
      </c>
      <c r="J25" s="164">
        <f t="shared" si="13"/>
        <v>-0.46359238327717189</v>
      </c>
      <c r="K25" s="163">
        <f t="shared" si="14"/>
        <v>-14724</v>
      </c>
      <c r="L25" s="163">
        <f t="shared" si="15"/>
        <v>-52417</v>
      </c>
      <c r="M25" s="164">
        <f t="shared" si="12"/>
        <v>1.1066952783434423E-2</v>
      </c>
    </row>
    <row r="26" spans="1:27" x14ac:dyDescent="0.25">
      <c r="B26" s="162" t="s">
        <v>100</v>
      </c>
      <c r="C26" s="163">
        <v>100131</v>
      </c>
      <c r="D26" s="163">
        <v>109920</v>
      </c>
      <c r="E26" s="163">
        <v>43067</v>
      </c>
      <c r="F26" s="163">
        <v>120397</v>
      </c>
      <c r="G26" s="163">
        <v>106138</v>
      </c>
      <c r="H26" s="163">
        <v>101169</v>
      </c>
      <c r="I26" s="165">
        <f>IFERROR(H26/G26-1,"-")</f>
        <v>-4.6816408826245048E-2</v>
      </c>
      <c r="J26" s="164">
        <f t="shared" si="13"/>
        <v>-7.9612445414847133E-2</v>
      </c>
      <c r="K26" s="163">
        <f t="shared" si="14"/>
        <v>-4969</v>
      </c>
      <c r="L26" s="163">
        <f t="shared" si="15"/>
        <v>-8751</v>
      </c>
      <c r="M26" s="164">
        <f t="shared" si="12"/>
        <v>1.8460553110425014E-2</v>
      </c>
    </row>
    <row r="27" spans="1:27" x14ac:dyDescent="0.25">
      <c r="B27" s="157" t="s">
        <v>107</v>
      </c>
      <c r="C27" s="158">
        <v>1525318</v>
      </c>
      <c r="D27" s="158">
        <v>1539728</v>
      </c>
      <c r="E27" s="158">
        <v>412520</v>
      </c>
      <c r="F27" s="158">
        <v>1549841</v>
      </c>
      <c r="G27" s="158">
        <v>1706820</v>
      </c>
      <c r="H27" s="158">
        <v>1777079</v>
      </c>
      <c r="I27" s="160">
        <f>IFERROR(H27/G27-1,"-")</f>
        <v>4.1163684512719456E-2</v>
      </c>
      <c r="J27" s="159">
        <f t="shared" si="13"/>
        <v>0.15415125268878649</v>
      </c>
      <c r="K27" s="158">
        <f t="shared" si="14"/>
        <v>70259</v>
      </c>
      <c r="L27" s="158">
        <f t="shared" si="15"/>
        <v>237351</v>
      </c>
      <c r="M27" s="159">
        <f t="shared" si="12"/>
        <v>0.32426792061719473</v>
      </c>
    </row>
    <row r="28" spans="1:27" x14ac:dyDescent="0.25">
      <c r="B28" s="162" t="s">
        <v>110</v>
      </c>
      <c r="C28" s="163">
        <v>740817</v>
      </c>
      <c r="D28" s="163">
        <v>757594</v>
      </c>
      <c r="E28" s="163">
        <v>180448</v>
      </c>
      <c r="F28" s="163">
        <v>783677</v>
      </c>
      <c r="G28" s="163">
        <v>883653</v>
      </c>
      <c r="H28" s="163">
        <v>930359</v>
      </c>
      <c r="I28" s="165">
        <f t="shared" ref="I28:I35" si="16">IFERROR(H28/G28-1,"-")</f>
        <v>5.2855589241478373E-2</v>
      </c>
      <c r="J28" s="164">
        <f t="shared" si="13"/>
        <v>0.22804430869304659</v>
      </c>
      <c r="K28" s="163">
        <f t="shared" si="14"/>
        <v>46706</v>
      </c>
      <c r="L28" s="163">
        <f t="shared" si="15"/>
        <v>172765</v>
      </c>
      <c r="M28" s="164">
        <f t="shared" si="12"/>
        <v>0.16976486602874305</v>
      </c>
    </row>
    <row r="29" spans="1:27" x14ac:dyDescent="0.25">
      <c r="B29" s="162" t="s">
        <v>113</v>
      </c>
      <c r="C29" s="163">
        <v>222082</v>
      </c>
      <c r="D29" s="163">
        <v>201016</v>
      </c>
      <c r="E29" s="163">
        <v>52415</v>
      </c>
      <c r="F29" s="163">
        <v>169299</v>
      </c>
      <c r="G29" s="163">
        <v>182538</v>
      </c>
      <c r="H29" s="163">
        <v>183463</v>
      </c>
      <c r="I29" s="165">
        <f t="shared" si="16"/>
        <v>5.0674380129069885E-3</v>
      </c>
      <c r="J29" s="164">
        <f t="shared" si="13"/>
        <v>-8.7321407251164107E-2</v>
      </c>
      <c r="K29" s="163">
        <f t="shared" si="14"/>
        <v>925</v>
      </c>
      <c r="L29" s="163">
        <f t="shared" si="15"/>
        <v>-17553</v>
      </c>
      <c r="M29" s="164">
        <f t="shared" si="12"/>
        <v>3.3476939134496779E-2</v>
      </c>
    </row>
    <row r="30" spans="1:27" x14ac:dyDescent="0.25">
      <c r="B30" s="162" t="s">
        <v>116</v>
      </c>
      <c r="C30" s="163">
        <v>47145</v>
      </c>
      <c r="D30" s="163">
        <v>52571</v>
      </c>
      <c r="E30" s="163">
        <v>19791</v>
      </c>
      <c r="F30" s="163">
        <v>63176</v>
      </c>
      <c r="G30" s="163">
        <v>65334</v>
      </c>
      <c r="H30" s="163">
        <v>57978</v>
      </c>
      <c r="I30" s="165">
        <f t="shared" si="16"/>
        <v>-0.11259068785012394</v>
      </c>
      <c r="J30" s="164">
        <f t="shared" si="13"/>
        <v>0.10285138194061361</v>
      </c>
      <c r="K30" s="163">
        <f t="shared" si="14"/>
        <v>-7356</v>
      </c>
      <c r="L30" s="163">
        <f t="shared" si="15"/>
        <v>5407</v>
      </c>
      <c r="M30" s="164">
        <f t="shared" si="12"/>
        <v>1.0579386454706694E-2</v>
      </c>
    </row>
    <row r="31" spans="1:27" x14ac:dyDescent="0.25">
      <c r="B31" s="162" t="s">
        <v>123</v>
      </c>
      <c r="C31" s="163">
        <v>65413</v>
      </c>
      <c r="D31" s="163">
        <v>61428</v>
      </c>
      <c r="E31" s="163">
        <v>16156</v>
      </c>
      <c r="F31" s="163">
        <v>75901</v>
      </c>
      <c r="G31" s="163">
        <v>70878</v>
      </c>
      <c r="H31" s="163">
        <v>71598</v>
      </c>
      <c r="I31" s="165">
        <f t="shared" si="16"/>
        <v>1.0158300177770307E-2</v>
      </c>
      <c r="J31" s="164">
        <f t="shared" si="13"/>
        <v>0.16555967962492679</v>
      </c>
      <c r="K31" s="163">
        <f t="shared" si="14"/>
        <v>720</v>
      </c>
      <c r="L31" s="163">
        <f t="shared" si="15"/>
        <v>10170</v>
      </c>
      <c r="M31" s="164">
        <f t="shared" si="12"/>
        <v>1.3064660929733518E-2</v>
      </c>
    </row>
    <row r="32" spans="1:27" x14ac:dyDescent="0.25">
      <c r="B32" s="162" t="s">
        <v>119</v>
      </c>
      <c r="C32" s="163">
        <v>71278</v>
      </c>
      <c r="D32" s="163">
        <v>70272</v>
      </c>
      <c r="E32" s="163">
        <v>26662</v>
      </c>
      <c r="F32" s="163">
        <v>82793</v>
      </c>
      <c r="G32" s="163">
        <v>80226</v>
      </c>
      <c r="H32" s="163">
        <v>81717</v>
      </c>
      <c r="I32" s="165">
        <f t="shared" si="16"/>
        <v>1.858499738239483E-2</v>
      </c>
      <c r="J32" s="164">
        <f t="shared" si="13"/>
        <v>0.16286714480874309</v>
      </c>
      <c r="K32" s="163">
        <f t="shared" si="14"/>
        <v>1491</v>
      </c>
      <c r="L32" s="163">
        <f t="shared" si="15"/>
        <v>11445</v>
      </c>
      <c r="M32" s="164">
        <f t="shared" si="12"/>
        <v>1.4911099432875692E-2</v>
      </c>
    </row>
    <row r="33" spans="2:13" x14ac:dyDescent="0.25">
      <c r="B33" s="162" t="s">
        <v>128</v>
      </c>
      <c r="C33" s="163">
        <v>26168</v>
      </c>
      <c r="D33" s="163">
        <v>30964</v>
      </c>
      <c r="E33" s="163">
        <v>11576</v>
      </c>
      <c r="F33" s="163">
        <v>22864</v>
      </c>
      <c r="G33" s="163">
        <v>24590</v>
      </c>
      <c r="H33" s="163">
        <v>24160</v>
      </c>
      <c r="I33" s="165">
        <f t="shared" si="16"/>
        <v>-1.7486783245221682E-2</v>
      </c>
      <c r="J33" s="164">
        <f t="shared" si="13"/>
        <v>-0.21973905180209274</v>
      </c>
      <c r="K33" s="163">
        <f t="shared" si="14"/>
        <v>-430</v>
      </c>
      <c r="L33" s="163">
        <f t="shared" si="15"/>
        <v>-6804</v>
      </c>
      <c r="M33" s="164">
        <f t="shared" si="12"/>
        <v>4.4085338705321629E-3</v>
      </c>
    </row>
    <row r="34" spans="2:13" x14ac:dyDescent="0.25">
      <c r="B34" s="162" t="s">
        <v>131</v>
      </c>
      <c r="C34" s="163">
        <v>36149</v>
      </c>
      <c r="D34" s="163">
        <v>35546</v>
      </c>
      <c r="E34" s="163">
        <v>13347</v>
      </c>
      <c r="F34" s="163">
        <v>19705</v>
      </c>
      <c r="G34" s="163">
        <v>25667</v>
      </c>
      <c r="H34" s="163">
        <v>23273</v>
      </c>
      <c r="I34" s="165">
        <f t="shared" si="16"/>
        <v>-9.3271515954338247E-2</v>
      </c>
      <c r="J34" s="164">
        <f t="shared" si="13"/>
        <v>-0.34527091655882514</v>
      </c>
      <c r="K34" s="163">
        <f t="shared" si="14"/>
        <v>-2394</v>
      </c>
      <c r="L34" s="163">
        <f t="shared" si="15"/>
        <v>-12273</v>
      </c>
      <c r="M34" s="164">
        <f t="shared" si="12"/>
        <v>4.2466808265271116E-3</v>
      </c>
    </row>
    <row r="35" spans="2:13" x14ac:dyDescent="0.25">
      <c r="B35" s="168" t="s">
        <v>145</v>
      </c>
      <c r="C35" s="169">
        <f t="shared" ref="C35:H35" si="17">C27-SUM(C28:C34)</f>
        <v>316266</v>
      </c>
      <c r="D35" s="169">
        <f t="shared" si="17"/>
        <v>330337</v>
      </c>
      <c r="E35" s="169">
        <f t="shared" si="17"/>
        <v>92125</v>
      </c>
      <c r="F35" s="169">
        <f t="shared" si="17"/>
        <v>332426</v>
      </c>
      <c r="G35" s="169">
        <f t="shared" si="17"/>
        <v>373934</v>
      </c>
      <c r="H35" s="169">
        <f t="shared" si="17"/>
        <v>404531</v>
      </c>
      <c r="I35" s="171">
        <f t="shared" si="16"/>
        <v>8.1824600063112651E-2</v>
      </c>
      <c r="J35" s="170">
        <f t="shared" si="13"/>
        <v>0.22460093783015522</v>
      </c>
      <c r="K35" s="169">
        <f>H35-G35</f>
        <v>30597</v>
      </c>
      <c r="L35" s="169">
        <f t="shared" si="15"/>
        <v>74194</v>
      </c>
      <c r="M35" s="170">
        <f t="shared" si="12"/>
        <v>7.3815753939579731E-2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1322486</v>
      </c>
      <c r="D37" s="176">
        <v>1299411</v>
      </c>
      <c r="E37" s="176">
        <v>353830</v>
      </c>
      <c r="F37" s="176">
        <v>1243535</v>
      </c>
      <c r="G37" s="176">
        <v>1319978</v>
      </c>
      <c r="H37" s="176">
        <v>1387823</v>
      </c>
      <c r="I37" s="177">
        <f>IFERROR(H37/G37-1,"-")</f>
        <v>5.139858391579244E-2</v>
      </c>
      <c r="J37" s="177">
        <f>IFERROR(H37/D37-1,"-")</f>
        <v>6.8040058149423155E-2</v>
      </c>
      <c r="K37" s="176">
        <f>H37-G37</f>
        <v>67845</v>
      </c>
      <c r="L37" s="176">
        <f>H37-D37</f>
        <v>88412</v>
      </c>
      <c r="M37" s="177">
        <f t="shared" ref="M37:M49" si="18">H37/H$9</f>
        <v>0.2532394330216704</v>
      </c>
    </row>
    <row r="38" spans="2:13" x14ac:dyDescent="0.25">
      <c r="B38" s="157" t="s">
        <v>97</v>
      </c>
      <c r="C38" s="158">
        <v>132322</v>
      </c>
      <c r="D38" s="158">
        <v>127819</v>
      </c>
      <c r="E38" s="158">
        <v>46908</v>
      </c>
      <c r="F38" s="158">
        <v>123951</v>
      </c>
      <c r="G38" s="158">
        <v>118966</v>
      </c>
      <c r="H38" s="158">
        <v>114660</v>
      </c>
      <c r="I38" s="160">
        <f>IFERROR(H38/G38-1,"-")</f>
        <v>-3.6195215439705497E-2</v>
      </c>
      <c r="J38" s="159">
        <f t="shared" ref="J38:J49" si="19">IFERROR(H38/D38-1,"-")</f>
        <v>-0.10295026560996412</v>
      </c>
      <c r="K38" s="158">
        <f t="shared" ref="K38:K48" si="20">H38-G38</f>
        <v>-4306</v>
      </c>
      <c r="L38" s="158">
        <f t="shared" ref="L38:L49" si="21">H38-D38</f>
        <v>-13159</v>
      </c>
      <c r="M38" s="159">
        <f t="shared" si="18"/>
        <v>2.0922288642186166E-2</v>
      </c>
    </row>
    <row r="39" spans="2:13" x14ac:dyDescent="0.25">
      <c r="B39" s="162" t="s">
        <v>103</v>
      </c>
      <c r="C39" s="163">
        <v>42034</v>
      </c>
      <c r="D39" s="163">
        <v>51328</v>
      </c>
      <c r="E39" s="163">
        <v>23289</v>
      </c>
      <c r="F39" s="163">
        <v>48094</v>
      </c>
      <c r="G39" s="163">
        <v>51902</v>
      </c>
      <c r="H39" s="163">
        <v>50245</v>
      </c>
      <c r="I39" s="165">
        <f>IFERROR(H39/G39-1,"-")</f>
        <v>-3.1925552001849655E-2</v>
      </c>
      <c r="J39" s="164">
        <f t="shared" si="19"/>
        <v>-2.1099594763092311E-2</v>
      </c>
      <c r="K39" s="163">
        <f t="shared" si="20"/>
        <v>-1657</v>
      </c>
      <c r="L39" s="163">
        <f t="shared" si="21"/>
        <v>-1083</v>
      </c>
      <c r="M39" s="164">
        <f t="shared" si="18"/>
        <v>9.1683271657652526E-3</v>
      </c>
    </row>
    <row r="40" spans="2:13" x14ac:dyDescent="0.25">
      <c r="B40" s="162" t="s">
        <v>100</v>
      </c>
      <c r="C40" s="163">
        <v>90288</v>
      </c>
      <c r="D40" s="163">
        <v>76491</v>
      </c>
      <c r="E40" s="163">
        <v>23619</v>
      </c>
      <c r="F40" s="163">
        <v>75857</v>
      </c>
      <c r="G40" s="163">
        <v>67064</v>
      </c>
      <c r="H40" s="163">
        <v>64415</v>
      </c>
      <c r="I40" s="165">
        <f>IFERROR(H40/G40-1,"-")</f>
        <v>-3.9499582488369267E-2</v>
      </c>
      <c r="J40" s="164">
        <f t="shared" si="19"/>
        <v>-0.15787478265416843</v>
      </c>
      <c r="K40" s="163">
        <f t="shared" si="20"/>
        <v>-2649</v>
      </c>
      <c r="L40" s="163">
        <f t="shared" si="21"/>
        <v>-12076</v>
      </c>
      <c r="M40" s="164">
        <f t="shared" si="18"/>
        <v>1.1753961476420913E-2</v>
      </c>
    </row>
    <row r="41" spans="2:13" x14ac:dyDescent="0.25">
      <c r="B41" s="157" t="s">
        <v>107</v>
      </c>
      <c r="C41" s="158">
        <v>1190164</v>
      </c>
      <c r="D41" s="158">
        <v>1171592</v>
      </c>
      <c r="E41" s="158">
        <v>306922</v>
      </c>
      <c r="F41" s="158">
        <v>1119584</v>
      </c>
      <c r="G41" s="158">
        <v>1201012</v>
      </c>
      <c r="H41" s="158">
        <v>1273163</v>
      </c>
      <c r="I41" s="160">
        <f>IFERROR(H41/G41-1,"-")</f>
        <v>6.007516994001727E-2</v>
      </c>
      <c r="J41" s="159">
        <f t="shared" si="19"/>
        <v>8.6694856229813766E-2</v>
      </c>
      <c r="K41" s="158">
        <f t="shared" si="20"/>
        <v>72151</v>
      </c>
      <c r="L41" s="158">
        <f t="shared" si="21"/>
        <v>101571</v>
      </c>
      <c r="M41" s="159">
        <f t="shared" si="18"/>
        <v>0.23231714437948425</v>
      </c>
    </row>
    <row r="42" spans="2:13" x14ac:dyDescent="0.25">
      <c r="B42" s="162" t="s">
        <v>110</v>
      </c>
      <c r="C42" s="163">
        <v>614177</v>
      </c>
      <c r="D42" s="163">
        <v>640459</v>
      </c>
      <c r="E42" s="163">
        <v>138827</v>
      </c>
      <c r="F42" s="163">
        <v>581865</v>
      </c>
      <c r="G42" s="163">
        <v>634691</v>
      </c>
      <c r="H42" s="163">
        <v>683651</v>
      </c>
      <c r="I42" s="165">
        <f t="shared" ref="I42:I49" si="22">IFERROR(H42/G42-1,"-")</f>
        <v>7.7139899573178239E-2</v>
      </c>
      <c r="J42" s="164">
        <f t="shared" si="19"/>
        <v>6.743913349644548E-2</v>
      </c>
      <c r="K42" s="163">
        <f t="shared" si="20"/>
        <v>48960</v>
      </c>
      <c r="L42" s="163">
        <f t="shared" si="21"/>
        <v>43192</v>
      </c>
      <c r="M42" s="164">
        <f t="shared" si="18"/>
        <v>0.12474745815907216</v>
      </c>
    </row>
    <row r="43" spans="2:13" x14ac:dyDescent="0.25">
      <c r="B43" s="162" t="s">
        <v>113</v>
      </c>
      <c r="C43" s="163">
        <v>72717</v>
      </c>
      <c r="D43" s="163">
        <v>52401</v>
      </c>
      <c r="E43" s="163">
        <v>15137</v>
      </c>
      <c r="F43" s="163">
        <v>39072</v>
      </c>
      <c r="G43" s="163">
        <v>45133</v>
      </c>
      <c r="H43" s="163">
        <v>44501</v>
      </c>
      <c r="I43" s="165">
        <f t="shared" si="22"/>
        <v>-1.4003057629672355E-2</v>
      </c>
      <c r="J43" s="164">
        <f t="shared" si="19"/>
        <v>-0.15076048167019718</v>
      </c>
      <c r="K43" s="163">
        <f t="shared" si="20"/>
        <v>-632</v>
      </c>
      <c r="L43" s="163">
        <f t="shared" si="21"/>
        <v>-7900</v>
      </c>
      <c r="M43" s="164">
        <f t="shared" si="18"/>
        <v>8.1202055369433684E-3</v>
      </c>
    </row>
    <row r="44" spans="2:13" x14ac:dyDescent="0.25">
      <c r="B44" s="162" t="s">
        <v>116</v>
      </c>
      <c r="C44" s="163">
        <v>23684</v>
      </c>
      <c r="D44" s="163">
        <v>24405</v>
      </c>
      <c r="E44" s="163">
        <v>9417</v>
      </c>
      <c r="F44" s="163">
        <v>27268</v>
      </c>
      <c r="G44" s="163">
        <v>28898</v>
      </c>
      <c r="H44" s="163">
        <v>29098</v>
      </c>
      <c r="I44" s="165">
        <f t="shared" si="22"/>
        <v>6.9208941795280143E-3</v>
      </c>
      <c r="J44" s="164">
        <f t="shared" si="19"/>
        <v>0.19229666052038508</v>
      </c>
      <c r="K44" s="163">
        <f t="shared" si="20"/>
        <v>200</v>
      </c>
      <c r="L44" s="163">
        <f t="shared" si="21"/>
        <v>4693</v>
      </c>
      <c r="M44" s="164">
        <f t="shared" si="18"/>
        <v>5.3095827220506981E-3</v>
      </c>
    </row>
    <row r="45" spans="2:13" x14ac:dyDescent="0.25">
      <c r="B45" s="162" t="s">
        <v>123</v>
      </c>
      <c r="C45" s="163">
        <v>55932</v>
      </c>
      <c r="D45" s="163">
        <v>53890</v>
      </c>
      <c r="E45" s="163">
        <v>13619</v>
      </c>
      <c r="F45" s="163">
        <v>57015</v>
      </c>
      <c r="G45" s="163">
        <v>55478</v>
      </c>
      <c r="H45" s="163">
        <v>57898</v>
      </c>
      <c r="I45" s="165">
        <f t="shared" si="22"/>
        <v>4.3620894769097696E-2</v>
      </c>
      <c r="J45" s="164">
        <f t="shared" si="19"/>
        <v>7.4373724253108175E-2</v>
      </c>
      <c r="K45" s="163">
        <f t="shared" si="20"/>
        <v>2420</v>
      </c>
      <c r="L45" s="163">
        <f t="shared" si="21"/>
        <v>4008</v>
      </c>
      <c r="M45" s="164">
        <f t="shared" si="18"/>
        <v>1.0564788660433408E-2</v>
      </c>
    </row>
    <row r="46" spans="2:13" x14ac:dyDescent="0.25">
      <c r="B46" s="162" t="s">
        <v>119</v>
      </c>
      <c r="C46" s="163">
        <v>41910</v>
      </c>
      <c r="D46" s="163">
        <v>41202</v>
      </c>
      <c r="E46" s="163">
        <v>14577</v>
      </c>
      <c r="F46" s="163">
        <v>38767</v>
      </c>
      <c r="G46" s="163">
        <v>44187</v>
      </c>
      <c r="H46" s="163">
        <v>44633</v>
      </c>
      <c r="I46" s="165">
        <f t="shared" si="22"/>
        <v>1.0093466404146101E-2</v>
      </c>
      <c r="J46" s="164">
        <f t="shared" si="19"/>
        <v>8.3272656667152001E-2</v>
      </c>
      <c r="K46" s="163">
        <f t="shared" si="20"/>
        <v>446</v>
      </c>
      <c r="L46" s="163">
        <f t="shared" si="21"/>
        <v>3431</v>
      </c>
      <c r="M46" s="164">
        <f t="shared" si="18"/>
        <v>8.1442918974942886E-3</v>
      </c>
    </row>
    <row r="47" spans="2:13" x14ac:dyDescent="0.25">
      <c r="B47" s="162" t="s">
        <v>128</v>
      </c>
      <c r="C47" s="163">
        <v>28055</v>
      </c>
      <c r="D47" s="163">
        <v>26919</v>
      </c>
      <c r="E47" s="163">
        <v>9714</v>
      </c>
      <c r="F47" s="163">
        <v>22457</v>
      </c>
      <c r="G47" s="163">
        <v>23505</v>
      </c>
      <c r="H47" s="163">
        <v>22219</v>
      </c>
      <c r="I47" s="165">
        <f t="shared" si="22"/>
        <v>-5.4711763454584172E-2</v>
      </c>
      <c r="J47" s="164">
        <f t="shared" si="19"/>
        <v>-0.17459786767710539</v>
      </c>
      <c r="K47" s="163">
        <f t="shared" si="20"/>
        <v>-1286</v>
      </c>
      <c r="L47" s="163">
        <f t="shared" si="21"/>
        <v>-4700</v>
      </c>
      <c r="M47" s="164">
        <f t="shared" si="18"/>
        <v>4.0543548869765777E-3</v>
      </c>
    </row>
    <row r="48" spans="2:13" x14ac:dyDescent="0.25">
      <c r="B48" s="162" t="s">
        <v>131</v>
      </c>
      <c r="C48" s="163">
        <v>50198</v>
      </c>
      <c r="D48" s="163">
        <v>42509</v>
      </c>
      <c r="E48" s="163">
        <v>16718</v>
      </c>
      <c r="F48" s="163">
        <v>22560</v>
      </c>
      <c r="G48" s="163">
        <v>26526</v>
      </c>
      <c r="H48" s="163">
        <v>24735</v>
      </c>
      <c r="I48" s="165">
        <f t="shared" si="22"/>
        <v>-6.7518660936439767E-2</v>
      </c>
      <c r="J48" s="164">
        <f t="shared" si="19"/>
        <v>-0.41812322096497212</v>
      </c>
      <c r="K48" s="163">
        <f t="shared" si="20"/>
        <v>-1791</v>
      </c>
      <c r="L48" s="163">
        <f t="shared" si="21"/>
        <v>-17774</v>
      </c>
      <c r="M48" s="164">
        <f t="shared" si="18"/>
        <v>4.5134555168714011E-3</v>
      </c>
    </row>
    <row r="49" spans="2:13" x14ac:dyDescent="0.25">
      <c r="B49" s="168" t="s">
        <v>145</v>
      </c>
      <c r="C49" s="169">
        <f t="shared" ref="C49:H49" si="23">C41-SUM(C42:C48)</f>
        <v>303491</v>
      </c>
      <c r="D49" s="169">
        <f t="shared" si="23"/>
        <v>289807</v>
      </c>
      <c r="E49" s="169">
        <f t="shared" si="23"/>
        <v>88913</v>
      </c>
      <c r="F49" s="169">
        <f t="shared" si="23"/>
        <v>330580</v>
      </c>
      <c r="G49" s="169">
        <f t="shared" si="23"/>
        <v>342594</v>
      </c>
      <c r="H49" s="169">
        <f t="shared" si="23"/>
        <v>366428</v>
      </c>
      <c r="I49" s="171">
        <f t="shared" si="22"/>
        <v>6.9569227715605031E-2</v>
      </c>
      <c r="J49" s="170">
        <f t="shared" si="19"/>
        <v>0.26438629846760087</v>
      </c>
      <c r="K49" s="169">
        <f>H49-G49</f>
        <v>23834</v>
      </c>
      <c r="L49" s="169">
        <f t="shared" si="21"/>
        <v>76621</v>
      </c>
      <c r="M49" s="170">
        <f t="shared" si="18"/>
        <v>6.6863006999642358E-2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47034</v>
      </c>
      <c r="D51" s="176">
        <v>45076</v>
      </c>
      <c r="E51" s="176">
        <v>12549</v>
      </c>
      <c r="F51" s="176">
        <v>37751</v>
      </c>
      <c r="G51" s="176">
        <v>51166</v>
      </c>
      <c r="H51" s="176">
        <v>43737</v>
      </c>
      <c r="I51" s="177">
        <f>IFERROR(H51/G51-1,"-")</f>
        <v>-0.14519407418989172</v>
      </c>
      <c r="J51" s="177">
        <f>IFERROR(H51/D51-1,"-")</f>
        <v>-2.9705386458425798E-2</v>
      </c>
      <c r="K51" s="176">
        <f>H51-G51</f>
        <v>-7429</v>
      </c>
      <c r="L51" s="176">
        <f>H51-D51</f>
        <v>-1339</v>
      </c>
      <c r="M51" s="177">
        <f t="shared" ref="M51:M63" si="24">H51/H$9</f>
        <v>7.9807966016334931E-3</v>
      </c>
    </row>
    <row r="52" spans="2:13" x14ac:dyDescent="0.25">
      <c r="B52" s="157" t="s">
        <v>97</v>
      </c>
      <c r="C52" s="158">
        <v>11661</v>
      </c>
      <c r="D52" s="158">
        <v>10509</v>
      </c>
      <c r="E52" s="158">
        <v>2335</v>
      </c>
      <c r="F52" s="158">
        <v>6762</v>
      </c>
      <c r="G52" s="158">
        <v>20250</v>
      </c>
      <c r="H52" s="158">
        <v>11054</v>
      </c>
      <c r="I52" s="160">
        <f>IFERROR(H52/G52-1,"-")</f>
        <v>-0.45412345679012345</v>
      </c>
      <c r="J52" s="159">
        <f t="shared" ref="J52:J63" si="25">IFERROR(H52/D52-1,"-")</f>
        <v>5.1860310210295912E-2</v>
      </c>
      <c r="K52" s="158">
        <f t="shared" ref="K52:K62" si="26">H52-G52</f>
        <v>-9196</v>
      </c>
      <c r="L52" s="158">
        <f t="shared" ref="L52:L63" si="27">H52-D52</f>
        <v>545</v>
      </c>
      <c r="M52" s="159">
        <f t="shared" si="24"/>
        <v>2.0170502237111974E-3</v>
      </c>
    </row>
    <row r="53" spans="2:13" x14ac:dyDescent="0.25">
      <c r="B53" s="162" t="s">
        <v>103</v>
      </c>
      <c r="C53" s="163">
        <v>7273</v>
      </c>
      <c r="D53" s="163">
        <v>5944</v>
      </c>
      <c r="E53" s="163">
        <v>1654</v>
      </c>
      <c r="F53" s="163">
        <v>3515</v>
      </c>
      <c r="G53" s="163">
        <v>14811</v>
      </c>
      <c r="H53" s="163">
        <v>7251</v>
      </c>
      <c r="I53" s="165">
        <f>IFERROR(H53/G53-1,"-")</f>
        <v>-0.51043143609479436</v>
      </c>
      <c r="J53" s="164">
        <f t="shared" si="25"/>
        <v>0.21988559892328396</v>
      </c>
      <c r="K53" s="163">
        <f t="shared" si="26"/>
        <v>-7560</v>
      </c>
      <c r="L53" s="163">
        <f t="shared" si="27"/>
        <v>1307</v>
      </c>
      <c r="M53" s="164">
        <f t="shared" si="24"/>
        <v>1.323107578444897E-3</v>
      </c>
    </row>
    <row r="54" spans="2:13" x14ac:dyDescent="0.25">
      <c r="B54" s="162" t="s">
        <v>100</v>
      </c>
      <c r="C54" s="163">
        <v>4388</v>
      </c>
      <c r="D54" s="163">
        <v>4565</v>
      </c>
      <c r="E54" s="163">
        <v>681</v>
      </c>
      <c r="F54" s="163">
        <v>3247</v>
      </c>
      <c r="G54" s="163">
        <v>5439</v>
      </c>
      <c r="H54" s="163">
        <v>3803</v>
      </c>
      <c r="I54" s="165">
        <f>IFERROR(H54/G54-1,"-")</f>
        <v>-0.30079058650487223</v>
      </c>
      <c r="J54" s="164">
        <f t="shared" si="25"/>
        <v>-0.16692223439211396</v>
      </c>
      <c r="K54" s="163">
        <f t="shared" si="26"/>
        <v>-1636</v>
      </c>
      <c r="L54" s="163">
        <f t="shared" si="27"/>
        <v>-762</v>
      </c>
      <c r="M54" s="164">
        <f t="shared" si="24"/>
        <v>6.9394264526630026E-4</v>
      </c>
    </row>
    <row r="55" spans="2:13" x14ac:dyDescent="0.25">
      <c r="B55" s="157" t="s">
        <v>107</v>
      </c>
      <c r="C55" s="158">
        <v>35373</v>
      </c>
      <c r="D55" s="158">
        <v>34567</v>
      </c>
      <c r="E55" s="158">
        <v>10214</v>
      </c>
      <c r="F55" s="158">
        <v>30989</v>
      </c>
      <c r="G55" s="158">
        <v>30916</v>
      </c>
      <c r="H55" s="158">
        <v>32683</v>
      </c>
      <c r="I55" s="160">
        <f>IFERROR(H55/G55-1,"-")</f>
        <v>5.7154871264070373E-2</v>
      </c>
      <c r="J55" s="159">
        <f t="shared" si="25"/>
        <v>-5.4502849538577203E-2</v>
      </c>
      <c r="K55" s="158">
        <f t="shared" si="26"/>
        <v>1767</v>
      </c>
      <c r="L55" s="158">
        <f t="shared" si="27"/>
        <v>-1884</v>
      </c>
      <c r="M55" s="159">
        <f t="shared" si="24"/>
        <v>5.9637463779222957E-3</v>
      </c>
    </row>
    <row r="56" spans="2:13" x14ac:dyDescent="0.25">
      <c r="B56" s="162" t="s">
        <v>110</v>
      </c>
      <c r="C56" s="163">
        <v>10066</v>
      </c>
      <c r="D56" s="163">
        <v>10275</v>
      </c>
      <c r="E56" s="163">
        <v>3043</v>
      </c>
      <c r="F56" s="163">
        <v>10352</v>
      </c>
      <c r="G56" s="163">
        <v>9308</v>
      </c>
      <c r="H56" s="163">
        <v>11037</v>
      </c>
      <c r="I56" s="165">
        <f t="shared" ref="I56:I63" si="28">IFERROR(H56/G56-1,"-")</f>
        <v>0.18575418994413417</v>
      </c>
      <c r="J56" s="164">
        <f t="shared" si="25"/>
        <v>7.416058394160574E-2</v>
      </c>
      <c r="K56" s="163">
        <f t="shared" si="26"/>
        <v>1729</v>
      </c>
      <c r="L56" s="163">
        <f t="shared" si="27"/>
        <v>762</v>
      </c>
      <c r="M56" s="164">
        <f t="shared" si="24"/>
        <v>2.013948192428124E-3</v>
      </c>
    </row>
    <row r="57" spans="2:13" x14ac:dyDescent="0.25">
      <c r="B57" s="162" t="s">
        <v>113</v>
      </c>
      <c r="C57" s="163">
        <v>10860</v>
      </c>
      <c r="D57" s="163">
        <v>9881</v>
      </c>
      <c r="E57" s="163">
        <v>2862</v>
      </c>
      <c r="F57" s="163">
        <v>6811</v>
      </c>
      <c r="G57" s="163">
        <v>6211</v>
      </c>
      <c r="H57" s="163">
        <v>6595</v>
      </c>
      <c r="I57" s="165">
        <f t="shared" si="28"/>
        <v>6.1825792947995506E-2</v>
      </c>
      <c r="J57" s="164">
        <f t="shared" si="25"/>
        <v>-0.33255743345815203</v>
      </c>
      <c r="K57" s="163">
        <f t="shared" si="26"/>
        <v>384</v>
      </c>
      <c r="L57" s="163">
        <f t="shared" si="27"/>
        <v>-3286</v>
      </c>
      <c r="M57" s="164">
        <f t="shared" si="24"/>
        <v>1.2034056654039575E-3</v>
      </c>
    </row>
    <row r="58" spans="2:13" x14ac:dyDescent="0.25">
      <c r="B58" s="162" t="s">
        <v>116</v>
      </c>
      <c r="C58" s="163">
        <v>2116</v>
      </c>
      <c r="D58" s="163">
        <v>2186</v>
      </c>
      <c r="E58" s="163">
        <v>529</v>
      </c>
      <c r="F58" s="163">
        <v>2746</v>
      </c>
      <c r="G58" s="163">
        <v>2942</v>
      </c>
      <c r="H58" s="163">
        <v>2300</v>
      </c>
      <c r="I58" s="165">
        <f t="shared" si="28"/>
        <v>-0.21821889870836164</v>
      </c>
      <c r="J58" s="164">
        <f t="shared" si="25"/>
        <v>5.2150045745654072E-2</v>
      </c>
      <c r="K58" s="163">
        <f t="shared" si="26"/>
        <v>-642</v>
      </c>
      <c r="L58" s="163">
        <f t="shared" si="27"/>
        <v>114</v>
      </c>
      <c r="M58" s="164">
        <f t="shared" si="24"/>
        <v>4.1968658535695259E-4</v>
      </c>
    </row>
    <row r="59" spans="2:13" x14ac:dyDescent="0.25">
      <c r="B59" s="162" t="s">
        <v>123</v>
      </c>
      <c r="C59" s="163">
        <v>663</v>
      </c>
      <c r="D59" s="163">
        <v>731</v>
      </c>
      <c r="E59" s="163">
        <v>272</v>
      </c>
      <c r="F59" s="163">
        <v>868</v>
      </c>
      <c r="G59" s="163">
        <v>832</v>
      </c>
      <c r="H59" s="163">
        <v>1093</v>
      </c>
      <c r="I59" s="165">
        <f t="shared" si="28"/>
        <v>0.31370192307692313</v>
      </c>
      <c r="J59" s="164">
        <f t="shared" si="25"/>
        <v>0.49521203830369354</v>
      </c>
      <c r="K59" s="163">
        <f t="shared" si="26"/>
        <v>261</v>
      </c>
      <c r="L59" s="163">
        <f t="shared" si="27"/>
        <v>362</v>
      </c>
      <c r="M59" s="164">
        <f t="shared" si="24"/>
        <v>1.994423642587605E-4</v>
      </c>
    </row>
    <row r="60" spans="2:13" x14ac:dyDescent="0.25">
      <c r="B60" s="162" t="s">
        <v>119</v>
      </c>
      <c r="C60" s="163">
        <v>617</v>
      </c>
      <c r="D60" s="163">
        <v>686</v>
      </c>
      <c r="E60" s="163">
        <v>227</v>
      </c>
      <c r="F60" s="163">
        <v>657</v>
      </c>
      <c r="G60" s="163">
        <v>709</v>
      </c>
      <c r="H60" s="163">
        <v>810</v>
      </c>
      <c r="I60" s="165">
        <f t="shared" si="28"/>
        <v>0.14245416078984485</v>
      </c>
      <c r="J60" s="164">
        <f t="shared" si="25"/>
        <v>0.18075801749271148</v>
      </c>
      <c r="K60" s="163">
        <f t="shared" si="26"/>
        <v>101</v>
      </c>
      <c r="L60" s="163">
        <f t="shared" si="27"/>
        <v>124</v>
      </c>
      <c r="M60" s="164">
        <f t="shared" si="24"/>
        <v>1.4780266701701372E-4</v>
      </c>
    </row>
    <row r="61" spans="2:13" x14ac:dyDescent="0.25">
      <c r="B61" s="162" t="s">
        <v>128</v>
      </c>
      <c r="C61" s="163">
        <v>436</v>
      </c>
      <c r="D61" s="163">
        <v>281</v>
      </c>
      <c r="E61" s="163">
        <v>136</v>
      </c>
      <c r="F61" s="163">
        <v>136</v>
      </c>
      <c r="G61" s="163">
        <v>243</v>
      </c>
      <c r="H61" s="163">
        <v>141</v>
      </c>
      <c r="I61" s="165">
        <f t="shared" si="28"/>
        <v>-0.41975308641975306</v>
      </c>
      <c r="J61" s="164">
        <f t="shared" si="25"/>
        <v>-0.49822064056939497</v>
      </c>
      <c r="K61" s="163">
        <f t="shared" si="26"/>
        <v>-102</v>
      </c>
      <c r="L61" s="163">
        <f t="shared" si="27"/>
        <v>-140</v>
      </c>
      <c r="M61" s="164">
        <f t="shared" si="24"/>
        <v>2.5728612406665352E-5</v>
      </c>
    </row>
    <row r="62" spans="2:13" x14ac:dyDescent="0.25">
      <c r="B62" s="162" t="s">
        <v>131</v>
      </c>
      <c r="C62" s="163">
        <v>568</v>
      </c>
      <c r="D62" s="163">
        <v>591</v>
      </c>
      <c r="E62" s="163">
        <v>215</v>
      </c>
      <c r="F62" s="163">
        <v>153</v>
      </c>
      <c r="G62" s="163">
        <v>195</v>
      </c>
      <c r="H62" s="163">
        <v>156</v>
      </c>
      <c r="I62" s="165">
        <f t="shared" si="28"/>
        <v>-0.19999999999999996</v>
      </c>
      <c r="J62" s="164">
        <f t="shared" si="25"/>
        <v>-0.73604060913705582</v>
      </c>
      <c r="K62" s="163">
        <f t="shared" si="26"/>
        <v>-39</v>
      </c>
      <c r="L62" s="163">
        <f t="shared" si="27"/>
        <v>-435</v>
      </c>
      <c r="M62" s="164">
        <f t="shared" si="24"/>
        <v>2.8465698832906347E-5</v>
      </c>
    </row>
    <row r="63" spans="2:13" x14ac:dyDescent="0.25">
      <c r="B63" s="168" t="s">
        <v>145</v>
      </c>
      <c r="C63" s="169">
        <f t="shared" ref="C63:H63" si="29">C55-SUM(C56:C62)</f>
        <v>10047</v>
      </c>
      <c r="D63" s="169">
        <f t="shared" si="29"/>
        <v>9936</v>
      </c>
      <c r="E63" s="169">
        <f t="shared" si="29"/>
        <v>2930</v>
      </c>
      <c r="F63" s="169">
        <f t="shared" si="29"/>
        <v>9266</v>
      </c>
      <c r="G63" s="169">
        <f t="shared" si="29"/>
        <v>10476</v>
      </c>
      <c r="H63" s="169">
        <f t="shared" si="29"/>
        <v>10551</v>
      </c>
      <c r="I63" s="171">
        <f t="shared" si="28"/>
        <v>7.1592210767468245E-3</v>
      </c>
      <c r="J63" s="170">
        <f t="shared" si="25"/>
        <v>6.1896135265700591E-2</v>
      </c>
      <c r="K63" s="169">
        <f>H63-G63</f>
        <v>75</v>
      </c>
      <c r="L63" s="169">
        <f t="shared" si="27"/>
        <v>615</v>
      </c>
      <c r="M63" s="170">
        <f t="shared" si="24"/>
        <v>1.9252665922179159E-3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136881</v>
      </c>
      <c r="D65" s="176">
        <v>137126</v>
      </c>
      <c r="E65" s="176">
        <v>52633</v>
      </c>
      <c r="F65" s="176">
        <v>161080</v>
      </c>
      <c r="G65" s="176">
        <v>179837</v>
      </c>
      <c r="H65" s="176">
        <v>231856</v>
      </c>
      <c r="I65" s="177">
        <f>IFERROR(H65/G65-1,"-")</f>
        <v>0.28925638216829674</v>
      </c>
      <c r="J65" s="177">
        <f>IFERROR(H65/D65-1,"-")</f>
        <v>0.69082449717777816</v>
      </c>
      <c r="K65" s="176">
        <f>H65-G65</f>
        <v>52019</v>
      </c>
      <c r="L65" s="176">
        <f>H65-D65</f>
        <v>94730</v>
      </c>
      <c r="M65" s="177">
        <f t="shared" ref="M65:M77" si="30">H65/H$9</f>
        <v>4.2307327362835476E-2</v>
      </c>
    </row>
    <row r="66" spans="2:13" x14ac:dyDescent="0.25">
      <c r="B66" s="157" t="s">
        <v>97</v>
      </c>
      <c r="C66" s="158">
        <v>35089</v>
      </c>
      <c r="D66" s="158">
        <v>41904</v>
      </c>
      <c r="E66" s="158">
        <v>22233</v>
      </c>
      <c r="F66" s="158">
        <v>32375</v>
      </c>
      <c r="G66" s="158">
        <v>47068</v>
      </c>
      <c r="H66" s="158">
        <v>61312</v>
      </c>
      <c r="I66" s="160">
        <f>IFERROR(H66/G66-1,"-")</f>
        <v>0.30262598793235318</v>
      </c>
      <c r="J66" s="159">
        <f t="shared" ref="J66:J77" si="31">IFERROR(H66/D66-1,"-")</f>
        <v>0.46315387552500953</v>
      </c>
      <c r="K66" s="158">
        <f t="shared" ref="K66:K76" si="32">H66-G66</f>
        <v>14244</v>
      </c>
      <c r="L66" s="158">
        <f t="shared" ref="L66:L77" si="33">H66-D66</f>
        <v>19408</v>
      </c>
      <c r="M66" s="159">
        <f t="shared" si="30"/>
        <v>1.1187749531045859E-2</v>
      </c>
    </row>
    <row r="67" spans="2:13" x14ac:dyDescent="0.25">
      <c r="B67" s="162" t="s">
        <v>103</v>
      </c>
      <c r="C67" s="163">
        <v>19683</v>
      </c>
      <c r="D67" s="163">
        <v>22752</v>
      </c>
      <c r="E67" s="163">
        <v>8022</v>
      </c>
      <c r="F67" s="163">
        <v>23338</v>
      </c>
      <c r="G67" s="163">
        <v>31999</v>
      </c>
      <c r="H67" s="163">
        <v>37562</v>
      </c>
      <c r="I67" s="165">
        <f>IFERROR(H67/G67-1,"-")</f>
        <v>0.17384918278696215</v>
      </c>
      <c r="J67" s="164">
        <f t="shared" si="31"/>
        <v>0.65093178621659642</v>
      </c>
      <c r="K67" s="163">
        <f t="shared" si="32"/>
        <v>5563</v>
      </c>
      <c r="L67" s="163">
        <f t="shared" si="33"/>
        <v>14810</v>
      </c>
      <c r="M67" s="164">
        <f t="shared" si="30"/>
        <v>6.8540293561642832E-3</v>
      </c>
    </row>
    <row r="68" spans="2:13" x14ac:dyDescent="0.25">
      <c r="B68" s="162" t="s">
        <v>100</v>
      </c>
      <c r="C68" s="163">
        <v>15406</v>
      </c>
      <c r="D68" s="163">
        <v>19152</v>
      </c>
      <c r="E68" s="163">
        <v>14211</v>
      </c>
      <c r="F68" s="163">
        <v>9037</v>
      </c>
      <c r="G68" s="163">
        <v>15069</v>
      </c>
      <c r="H68" s="163">
        <v>23750</v>
      </c>
      <c r="I68" s="165">
        <f>IFERROR(H68/G68-1,"-")</f>
        <v>0.57608334992368437</v>
      </c>
      <c r="J68" s="164">
        <f t="shared" si="31"/>
        <v>0.24007936507936511</v>
      </c>
      <c r="K68" s="163">
        <f t="shared" si="32"/>
        <v>8681</v>
      </c>
      <c r="L68" s="163">
        <f t="shared" si="33"/>
        <v>4598</v>
      </c>
      <c r="M68" s="164">
        <f t="shared" si="30"/>
        <v>4.3337201748815755E-3</v>
      </c>
    </row>
    <row r="69" spans="2:13" x14ac:dyDescent="0.25">
      <c r="B69" s="157" t="s">
        <v>107</v>
      </c>
      <c r="C69" s="158">
        <v>101792</v>
      </c>
      <c r="D69" s="158">
        <v>95222</v>
      </c>
      <c r="E69" s="158">
        <v>30400</v>
      </c>
      <c r="F69" s="158">
        <v>128705</v>
      </c>
      <c r="G69" s="158">
        <v>132769</v>
      </c>
      <c r="H69" s="158">
        <v>170544</v>
      </c>
      <c r="I69" s="160">
        <f>IFERROR(H69/G69-1,"-")</f>
        <v>0.28451671700472247</v>
      </c>
      <c r="J69" s="159">
        <f t="shared" si="31"/>
        <v>0.79101468148117027</v>
      </c>
      <c r="K69" s="158">
        <f t="shared" si="32"/>
        <v>37775</v>
      </c>
      <c r="L69" s="158">
        <f t="shared" si="33"/>
        <v>75322</v>
      </c>
      <c r="M69" s="159">
        <f t="shared" si="30"/>
        <v>3.1119577831789615E-2</v>
      </c>
    </row>
    <row r="70" spans="2:13" x14ac:dyDescent="0.25">
      <c r="B70" s="162" t="s">
        <v>110</v>
      </c>
      <c r="C70" s="163">
        <v>46378</v>
      </c>
      <c r="D70" s="163">
        <v>41026</v>
      </c>
      <c r="E70" s="163">
        <v>13618</v>
      </c>
      <c r="F70" s="163">
        <v>56081</v>
      </c>
      <c r="G70" s="163">
        <v>50457</v>
      </c>
      <c r="H70" s="163">
        <v>73242</v>
      </c>
      <c r="I70" s="165">
        <f t="shared" ref="I70:I77" si="34">IFERROR(H70/G70-1,"-")</f>
        <v>0.45157262619656335</v>
      </c>
      <c r="J70" s="164">
        <f t="shared" si="31"/>
        <v>0.78525812899137137</v>
      </c>
      <c r="K70" s="163">
        <f t="shared" si="32"/>
        <v>22785</v>
      </c>
      <c r="L70" s="163">
        <f t="shared" si="33"/>
        <v>32216</v>
      </c>
      <c r="M70" s="164">
        <f t="shared" si="30"/>
        <v>1.336464560204953E-2</v>
      </c>
    </row>
    <row r="71" spans="2:13" x14ac:dyDescent="0.25">
      <c r="B71" s="162" t="s">
        <v>113</v>
      </c>
      <c r="C71" s="163">
        <v>13950</v>
      </c>
      <c r="D71" s="163">
        <v>11534</v>
      </c>
      <c r="E71" s="163">
        <v>3293</v>
      </c>
      <c r="F71" s="163">
        <v>7748</v>
      </c>
      <c r="G71" s="163">
        <v>10955</v>
      </c>
      <c r="H71" s="163">
        <v>10731</v>
      </c>
      <c r="I71" s="165">
        <f t="shared" si="34"/>
        <v>-2.0447284345047945E-2</v>
      </c>
      <c r="J71" s="164">
        <f t="shared" si="31"/>
        <v>-6.9620253164557E-2</v>
      </c>
      <c r="K71" s="163">
        <f t="shared" si="32"/>
        <v>-224</v>
      </c>
      <c r="L71" s="163">
        <f t="shared" si="33"/>
        <v>-803</v>
      </c>
      <c r="M71" s="164">
        <f t="shared" si="30"/>
        <v>1.9581116293328079E-3</v>
      </c>
    </row>
    <row r="72" spans="2:13" x14ac:dyDescent="0.25">
      <c r="B72" s="162" t="s">
        <v>116</v>
      </c>
      <c r="C72" s="163">
        <v>6528</v>
      </c>
      <c r="D72" s="163">
        <v>10880</v>
      </c>
      <c r="E72" s="163">
        <v>3415</v>
      </c>
      <c r="F72" s="163">
        <v>18047</v>
      </c>
      <c r="G72" s="163">
        <v>15837</v>
      </c>
      <c r="H72" s="163">
        <v>19123</v>
      </c>
      <c r="I72" s="165">
        <f t="shared" si="34"/>
        <v>0.20748879206920501</v>
      </c>
      <c r="J72" s="164">
        <f t="shared" si="31"/>
        <v>0.75762867647058818</v>
      </c>
      <c r="K72" s="163">
        <f t="shared" si="32"/>
        <v>3286</v>
      </c>
      <c r="L72" s="163">
        <f t="shared" si="33"/>
        <v>8243</v>
      </c>
      <c r="M72" s="164">
        <f t="shared" si="30"/>
        <v>3.4894202486004363E-3</v>
      </c>
    </row>
    <row r="73" spans="2:13" x14ac:dyDescent="0.25">
      <c r="B73" s="162" t="s">
        <v>123</v>
      </c>
      <c r="C73" s="163">
        <v>2344</v>
      </c>
      <c r="D73" s="163">
        <v>1784</v>
      </c>
      <c r="E73" s="163">
        <v>468</v>
      </c>
      <c r="F73" s="163">
        <v>3396</v>
      </c>
      <c r="G73" s="163">
        <v>3947</v>
      </c>
      <c r="H73" s="163">
        <v>6454</v>
      </c>
      <c r="I73" s="165">
        <f t="shared" si="34"/>
        <v>0.63516594882189015</v>
      </c>
      <c r="J73" s="164">
        <f t="shared" si="31"/>
        <v>2.6177130044843051</v>
      </c>
      <c r="K73" s="163">
        <f t="shared" si="32"/>
        <v>2507</v>
      </c>
      <c r="L73" s="163">
        <f t="shared" si="33"/>
        <v>4670</v>
      </c>
      <c r="M73" s="164">
        <f t="shared" si="30"/>
        <v>1.1776770529972921E-3</v>
      </c>
    </row>
    <row r="74" spans="2:13" x14ac:dyDescent="0.25">
      <c r="B74" s="162" t="s">
        <v>119</v>
      </c>
      <c r="C74" s="163">
        <v>2944</v>
      </c>
      <c r="D74" s="163">
        <v>2469</v>
      </c>
      <c r="E74" s="163">
        <v>1224</v>
      </c>
      <c r="F74" s="163">
        <v>3248</v>
      </c>
      <c r="G74" s="163">
        <v>2699</v>
      </c>
      <c r="H74" s="163">
        <v>4219</v>
      </c>
      <c r="I74" s="165">
        <f t="shared" si="34"/>
        <v>0.56317154501667277</v>
      </c>
      <c r="J74" s="164">
        <f t="shared" si="31"/>
        <v>0.70878898339408658</v>
      </c>
      <c r="K74" s="163">
        <f t="shared" si="32"/>
        <v>1520</v>
      </c>
      <c r="L74" s="163">
        <f t="shared" si="33"/>
        <v>1750</v>
      </c>
      <c r="M74" s="164">
        <f t="shared" si="30"/>
        <v>7.6985117548738385E-4</v>
      </c>
    </row>
    <row r="75" spans="2:13" x14ac:dyDescent="0.25">
      <c r="B75" s="162" t="s">
        <v>128</v>
      </c>
      <c r="C75" s="163">
        <v>1326</v>
      </c>
      <c r="D75" s="163">
        <v>2202</v>
      </c>
      <c r="E75" s="163">
        <v>683</v>
      </c>
      <c r="F75" s="163">
        <v>2875</v>
      </c>
      <c r="G75" s="163">
        <v>3786</v>
      </c>
      <c r="H75" s="163">
        <v>3186</v>
      </c>
      <c r="I75" s="165">
        <f t="shared" si="34"/>
        <v>-0.15847860538827263</v>
      </c>
      <c r="J75" s="164">
        <f t="shared" si="31"/>
        <v>0.44686648501362392</v>
      </c>
      <c r="K75" s="163">
        <f t="shared" si="32"/>
        <v>-600</v>
      </c>
      <c r="L75" s="163">
        <f t="shared" si="33"/>
        <v>984</v>
      </c>
      <c r="M75" s="164">
        <f t="shared" si="30"/>
        <v>5.8135715693358734E-4</v>
      </c>
    </row>
    <row r="76" spans="2:13" x14ac:dyDescent="0.25">
      <c r="B76" s="162" t="s">
        <v>131</v>
      </c>
      <c r="C76" s="163">
        <v>2597</v>
      </c>
      <c r="D76" s="163">
        <v>2302</v>
      </c>
      <c r="E76" s="163">
        <v>925</v>
      </c>
      <c r="F76" s="163">
        <v>967</v>
      </c>
      <c r="G76" s="163">
        <v>1128</v>
      </c>
      <c r="H76" s="163">
        <v>3135</v>
      </c>
      <c r="I76" s="165">
        <f t="shared" si="34"/>
        <v>1.7792553191489362</v>
      </c>
      <c r="J76" s="164">
        <f t="shared" si="31"/>
        <v>0.36185925282363152</v>
      </c>
      <c r="K76" s="163">
        <f t="shared" si="32"/>
        <v>2007</v>
      </c>
      <c r="L76" s="163">
        <f t="shared" si="33"/>
        <v>833</v>
      </c>
      <c r="M76" s="164">
        <f t="shared" si="30"/>
        <v>5.7205106308436799E-4</v>
      </c>
    </row>
    <row r="77" spans="2:13" x14ac:dyDescent="0.25">
      <c r="B77" s="168" t="s">
        <v>145</v>
      </c>
      <c r="C77" s="169">
        <f t="shared" ref="C77:H77" si="35">C69-SUM(C70:C76)</f>
        <v>25725</v>
      </c>
      <c r="D77" s="169">
        <f t="shared" si="35"/>
        <v>23025</v>
      </c>
      <c r="E77" s="169">
        <f t="shared" si="35"/>
        <v>6774</v>
      </c>
      <c r="F77" s="169">
        <f t="shared" si="35"/>
        <v>36343</v>
      </c>
      <c r="G77" s="169">
        <f t="shared" si="35"/>
        <v>43960</v>
      </c>
      <c r="H77" s="169">
        <f t="shared" si="35"/>
        <v>50454</v>
      </c>
      <c r="I77" s="171">
        <f t="shared" si="34"/>
        <v>0.14772520473157424</v>
      </c>
      <c r="J77" s="170">
        <f t="shared" si="31"/>
        <v>1.191270358306189</v>
      </c>
      <c r="K77" s="169">
        <f>H77-G77</f>
        <v>6494</v>
      </c>
      <c r="L77" s="169">
        <f t="shared" si="33"/>
        <v>27429</v>
      </c>
      <c r="M77" s="170">
        <f t="shared" si="30"/>
        <v>9.2064639033042107E-3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816835</v>
      </c>
      <c r="D79" s="176">
        <v>791721</v>
      </c>
      <c r="E79" s="176">
        <v>211451</v>
      </c>
      <c r="F79" s="176">
        <v>710225</v>
      </c>
      <c r="G79" s="176">
        <v>797848</v>
      </c>
      <c r="H79" s="176">
        <v>914356</v>
      </c>
      <c r="I79" s="177">
        <f>IFERROR(H79/G79-1,"-")</f>
        <v>0.14602781482187077</v>
      </c>
      <c r="J79" s="177">
        <f>IFERROR(H79/D79-1,"-")</f>
        <v>0.15489673761337652</v>
      </c>
      <c r="K79" s="176">
        <f>H79-G79</f>
        <v>116508</v>
      </c>
      <c r="L79" s="176">
        <f>H79-D79</f>
        <v>122635</v>
      </c>
      <c r="M79" s="177">
        <f t="shared" ref="M79:M91" si="36">H79/H$9</f>
        <v>0.16684475975680074</v>
      </c>
    </row>
    <row r="80" spans="2:13" x14ac:dyDescent="0.25">
      <c r="B80" s="157" t="s">
        <v>97</v>
      </c>
      <c r="C80" s="158">
        <v>356304</v>
      </c>
      <c r="D80" s="158">
        <v>356283</v>
      </c>
      <c r="E80" s="158">
        <v>94044</v>
      </c>
      <c r="F80" s="158">
        <v>342343</v>
      </c>
      <c r="G80" s="158">
        <v>341923</v>
      </c>
      <c r="H80" s="158">
        <v>382237</v>
      </c>
      <c r="I80" s="160">
        <f>IFERROR(H80/G80-1,"-")</f>
        <v>0.1179037385610211</v>
      </c>
      <c r="J80" s="159">
        <f t="shared" ref="J80:J91" si="37">IFERROR(H80/D80-1,"-")</f>
        <v>7.2846585439103162E-2</v>
      </c>
      <c r="K80" s="158">
        <f t="shared" ref="K80:K90" si="38">H80-G80</f>
        <v>40314</v>
      </c>
      <c r="L80" s="158">
        <f t="shared" ref="L80:L91" si="39">H80-D80</f>
        <v>25954</v>
      </c>
      <c r="M80" s="159">
        <f t="shared" si="36"/>
        <v>6.9747713620471941E-2</v>
      </c>
    </row>
    <row r="81" spans="2:13" x14ac:dyDescent="0.25">
      <c r="B81" s="162" t="s">
        <v>103</v>
      </c>
      <c r="C81" s="163">
        <v>89648</v>
      </c>
      <c r="D81" s="163">
        <v>72064</v>
      </c>
      <c r="E81" s="163">
        <v>25393</v>
      </c>
      <c r="F81" s="163">
        <v>97391</v>
      </c>
      <c r="G81" s="163">
        <v>92103</v>
      </c>
      <c r="H81" s="163">
        <v>106284</v>
      </c>
      <c r="I81" s="165">
        <f>IFERROR(H81/G81-1,"-")</f>
        <v>0.15396892609361257</v>
      </c>
      <c r="J81" s="164">
        <f t="shared" si="37"/>
        <v>0.4748556838365896</v>
      </c>
      <c r="K81" s="163">
        <f t="shared" si="38"/>
        <v>14181</v>
      </c>
      <c r="L81" s="163">
        <f t="shared" si="39"/>
        <v>34220</v>
      </c>
      <c r="M81" s="164">
        <f t="shared" si="36"/>
        <v>1.9393899581773195E-2</v>
      </c>
    </row>
    <row r="82" spans="2:13" x14ac:dyDescent="0.25">
      <c r="B82" s="162" t="s">
        <v>100</v>
      </c>
      <c r="C82" s="163">
        <v>266656</v>
      </c>
      <c r="D82" s="163">
        <v>284219</v>
      </c>
      <c r="E82" s="163">
        <v>68651</v>
      </c>
      <c r="F82" s="163">
        <v>244952</v>
      </c>
      <c r="G82" s="163">
        <v>249820</v>
      </c>
      <c r="H82" s="163">
        <v>275953</v>
      </c>
      <c r="I82" s="165">
        <f>IFERROR(H82/G82-1,"-")</f>
        <v>0.1046073172684332</v>
      </c>
      <c r="J82" s="164">
        <f t="shared" si="37"/>
        <v>-2.9083206963644193E-2</v>
      </c>
      <c r="K82" s="163">
        <f t="shared" si="38"/>
        <v>26133</v>
      </c>
      <c r="L82" s="163">
        <f t="shared" si="39"/>
        <v>-8266</v>
      </c>
      <c r="M82" s="164">
        <f t="shared" si="36"/>
        <v>5.0353814038698749E-2</v>
      </c>
    </row>
    <row r="83" spans="2:13" x14ac:dyDescent="0.25">
      <c r="B83" s="157" t="s">
        <v>107</v>
      </c>
      <c r="C83" s="158">
        <v>460531</v>
      </c>
      <c r="D83" s="158">
        <v>435438</v>
      </c>
      <c r="E83" s="158">
        <v>117407</v>
      </c>
      <c r="F83" s="158">
        <v>367882</v>
      </c>
      <c r="G83" s="158">
        <v>455925</v>
      </c>
      <c r="H83" s="158">
        <v>532119</v>
      </c>
      <c r="I83" s="160">
        <f>IFERROR(H83/G83-1,"-")</f>
        <v>0.16711959203816407</v>
      </c>
      <c r="J83" s="159">
        <f t="shared" si="37"/>
        <v>0.2220316095517616</v>
      </c>
      <c r="K83" s="158">
        <f t="shared" si="38"/>
        <v>76194</v>
      </c>
      <c r="L83" s="158">
        <f t="shared" si="39"/>
        <v>96681</v>
      </c>
      <c r="M83" s="159">
        <f t="shared" si="36"/>
        <v>9.7097046136328802E-2</v>
      </c>
    </row>
    <row r="84" spans="2:13" x14ac:dyDescent="0.25">
      <c r="B84" s="162" t="s">
        <v>110</v>
      </c>
      <c r="C84" s="163">
        <v>69266</v>
      </c>
      <c r="D84" s="163">
        <v>75049</v>
      </c>
      <c r="E84" s="163">
        <v>19977</v>
      </c>
      <c r="F84" s="163">
        <v>71554</v>
      </c>
      <c r="G84" s="163">
        <v>93860</v>
      </c>
      <c r="H84" s="163">
        <v>110313</v>
      </c>
      <c r="I84" s="165">
        <f t="shared" ref="I84:I91" si="40">IFERROR(H84/G84-1,"-")</f>
        <v>0.17529298955891748</v>
      </c>
      <c r="J84" s="164">
        <f t="shared" si="37"/>
        <v>0.46987967860997482</v>
      </c>
      <c r="K84" s="163">
        <f t="shared" si="38"/>
        <v>16453</v>
      </c>
      <c r="L84" s="163">
        <f t="shared" si="39"/>
        <v>35264</v>
      </c>
      <c r="M84" s="164">
        <f t="shared" si="36"/>
        <v>2.0129080995861526E-2</v>
      </c>
    </row>
    <row r="85" spans="2:13" x14ac:dyDescent="0.25">
      <c r="B85" s="162" t="s">
        <v>113</v>
      </c>
      <c r="C85" s="163">
        <v>194919</v>
      </c>
      <c r="D85" s="163">
        <v>159354</v>
      </c>
      <c r="E85" s="163">
        <v>38015</v>
      </c>
      <c r="F85" s="163">
        <v>113120</v>
      </c>
      <c r="G85" s="163">
        <v>127349</v>
      </c>
      <c r="H85" s="163">
        <v>141364</v>
      </c>
      <c r="I85" s="165">
        <f t="shared" si="40"/>
        <v>0.11005190460859526</v>
      </c>
      <c r="J85" s="164">
        <f t="shared" si="37"/>
        <v>-0.11289330672590581</v>
      </c>
      <c r="K85" s="163">
        <f t="shared" si="38"/>
        <v>14015</v>
      </c>
      <c r="L85" s="163">
        <f t="shared" si="39"/>
        <v>-17990</v>
      </c>
      <c r="M85" s="164">
        <f t="shared" si="36"/>
        <v>2.57950323706088E-2</v>
      </c>
    </row>
    <row r="86" spans="2:13" x14ac:dyDescent="0.25">
      <c r="B86" s="162" t="s">
        <v>116</v>
      </c>
      <c r="C86" s="163">
        <v>22836</v>
      </c>
      <c r="D86" s="163">
        <v>25447</v>
      </c>
      <c r="E86" s="163">
        <v>8127</v>
      </c>
      <c r="F86" s="163">
        <v>30758</v>
      </c>
      <c r="G86" s="163">
        <v>42539</v>
      </c>
      <c r="H86" s="163">
        <v>57925</v>
      </c>
      <c r="I86" s="165">
        <f t="shared" si="40"/>
        <v>0.36169162415665634</v>
      </c>
      <c r="J86" s="164">
        <f t="shared" si="37"/>
        <v>1.2762997602860846</v>
      </c>
      <c r="K86" s="163">
        <f t="shared" si="38"/>
        <v>15386</v>
      </c>
      <c r="L86" s="163">
        <f t="shared" si="39"/>
        <v>32478</v>
      </c>
      <c r="M86" s="164">
        <f t="shared" si="36"/>
        <v>1.0569715416000642E-2</v>
      </c>
    </row>
    <row r="87" spans="2:13" x14ac:dyDescent="0.25">
      <c r="B87" s="162" t="s">
        <v>123</v>
      </c>
      <c r="C87" s="163">
        <v>11686</v>
      </c>
      <c r="D87" s="163">
        <v>9296</v>
      </c>
      <c r="E87" s="163">
        <v>1893</v>
      </c>
      <c r="F87" s="163">
        <v>10713</v>
      </c>
      <c r="G87" s="163">
        <v>12911</v>
      </c>
      <c r="H87" s="163">
        <v>18498</v>
      </c>
      <c r="I87" s="165">
        <f t="shared" si="40"/>
        <v>0.43273177910309046</v>
      </c>
      <c r="J87" s="164">
        <f t="shared" si="37"/>
        <v>0.9898881239242685</v>
      </c>
      <c r="K87" s="163">
        <f t="shared" si="38"/>
        <v>5587</v>
      </c>
      <c r="L87" s="163">
        <f t="shared" si="39"/>
        <v>9202</v>
      </c>
      <c r="M87" s="164">
        <f t="shared" si="36"/>
        <v>3.375374980840395E-3</v>
      </c>
    </row>
    <row r="88" spans="2:13" x14ac:dyDescent="0.25">
      <c r="B88" s="162" t="s">
        <v>119</v>
      </c>
      <c r="C88" s="163">
        <v>6503</v>
      </c>
      <c r="D88" s="163">
        <v>6249</v>
      </c>
      <c r="E88" s="163">
        <v>2041</v>
      </c>
      <c r="F88" s="163">
        <v>5872</v>
      </c>
      <c r="G88" s="163">
        <v>6968</v>
      </c>
      <c r="H88" s="163">
        <v>8896</v>
      </c>
      <c r="I88" s="165">
        <f t="shared" si="40"/>
        <v>0.27669345579793347</v>
      </c>
      <c r="J88" s="164">
        <f t="shared" si="37"/>
        <v>0.42358777404384695</v>
      </c>
      <c r="K88" s="163">
        <f t="shared" si="38"/>
        <v>1928</v>
      </c>
      <c r="L88" s="163">
        <f t="shared" si="39"/>
        <v>2647</v>
      </c>
      <c r="M88" s="164">
        <f t="shared" si="36"/>
        <v>1.623274723189326E-3</v>
      </c>
    </row>
    <row r="89" spans="2:13" x14ac:dyDescent="0.25">
      <c r="B89" s="162" t="s">
        <v>128</v>
      </c>
      <c r="C89" s="163">
        <v>7425</v>
      </c>
      <c r="D89" s="163">
        <v>8520</v>
      </c>
      <c r="E89" s="163">
        <v>3044</v>
      </c>
      <c r="F89" s="163">
        <v>7581</v>
      </c>
      <c r="G89" s="163">
        <v>8524</v>
      </c>
      <c r="H89" s="163">
        <v>7383</v>
      </c>
      <c r="I89" s="165">
        <f t="shared" si="40"/>
        <v>-0.13385734396996718</v>
      </c>
      <c r="J89" s="164">
        <f t="shared" si="37"/>
        <v>-0.1334507042253521</v>
      </c>
      <c r="K89" s="163">
        <f t="shared" si="38"/>
        <v>-1141</v>
      </c>
      <c r="L89" s="163">
        <f t="shared" si="39"/>
        <v>-1137</v>
      </c>
      <c r="M89" s="164">
        <f t="shared" si="36"/>
        <v>1.3471939389958177E-3</v>
      </c>
    </row>
    <row r="90" spans="2:13" x14ac:dyDescent="0.25">
      <c r="B90" s="162" t="s">
        <v>131</v>
      </c>
      <c r="C90" s="163">
        <v>13371</v>
      </c>
      <c r="D90" s="163">
        <v>13181</v>
      </c>
      <c r="E90" s="163">
        <v>4830</v>
      </c>
      <c r="F90" s="163">
        <v>7599</v>
      </c>
      <c r="G90" s="163">
        <v>9961</v>
      </c>
      <c r="H90" s="163">
        <v>9541</v>
      </c>
      <c r="I90" s="165">
        <f t="shared" si="40"/>
        <v>-4.216444132115249E-2</v>
      </c>
      <c r="J90" s="164">
        <f t="shared" si="37"/>
        <v>-0.27615507169410514</v>
      </c>
      <c r="K90" s="163">
        <f t="shared" si="38"/>
        <v>-420</v>
      </c>
      <c r="L90" s="163">
        <f t="shared" si="39"/>
        <v>-3640</v>
      </c>
      <c r="M90" s="164">
        <f t="shared" si="36"/>
        <v>1.7409694395176889E-3</v>
      </c>
    </row>
    <row r="91" spans="2:13" x14ac:dyDescent="0.25">
      <c r="B91" s="168" t="s">
        <v>145</v>
      </c>
      <c r="C91" s="169">
        <f t="shared" ref="C91:H91" si="41">C83-SUM(C84:C90)</f>
        <v>134525</v>
      </c>
      <c r="D91" s="169">
        <f t="shared" si="41"/>
        <v>138342</v>
      </c>
      <c r="E91" s="169">
        <f t="shared" si="41"/>
        <v>39480</v>
      </c>
      <c r="F91" s="169">
        <f t="shared" si="41"/>
        <v>120685</v>
      </c>
      <c r="G91" s="169">
        <f t="shared" si="41"/>
        <v>153813</v>
      </c>
      <c r="H91" s="169">
        <f t="shared" si="41"/>
        <v>178199</v>
      </c>
      <c r="I91" s="171">
        <f t="shared" si="40"/>
        <v>0.15854316605228425</v>
      </c>
      <c r="J91" s="170">
        <f t="shared" si="37"/>
        <v>0.2881048416243801</v>
      </c>
      <c r="K91" s="169">
        <f>H91-G91</f>
        <v>24386</v>
      </c>
      <c r="L91" s="169">
        <f t="shared" si="39"/>
        <v>39857</v>
      </c>
      <c r="M91" s="170">
        <f t="shared" si="36"/>
        <v>3.2516404271314601E-2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53986</v>
      </c>
      <c r="D93" s="176">
        <v>55887</v>
      </c>
      <c r="E93" s="176">
        <v>22616</v>
      </c>
      <c r="F93" s="176">
        <v>51485</v>
      </c>
      <c r="G93" s="176">
        <v>58157</v>
      </c>
      <c r="H93" s="176"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42">H93/H$9</f>
        <v>1.0471727721941215E-2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43">IFERROR(H94/D94-1,"-")</f>
        <v>-3.4968614456208358E-2</v>
      </c>
      <c r="K94" s="158">
        <f t="shared" ref="K94:K104" si="44">H94-G94</f>
        <v>-1901</v>
      </c>
      <c r="L94" s="158">
        <f t="shared" ref="L94:L105" si="45">H94-D94</f>
        <v>-1298</v>
      </c>
      <c r="M94" s="159">
        <f t="shared" si="42"/>
        <v>6.5363448582919119E-3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43"/>
        <v>-0.37988826815642462</v>
      </c>
      <c r="K95" s="163">
        <f t="shared" si="44"/>
        <v>-147</v>
      </c>
      <c r="L95" s="163">
        <f t="shared" si="45"/>
        <v>-7276</v>
      </c>
      <c r="M95" s="164">
        <f t="shared" si="42"/>
        <v>2.1672250322976199E-3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43"/>
        <v>0.33273961928086382</v>
      </c>
      <c r="K96" s="163">
        <f t="shared" si="44"/>
        <v>-1754</v>
      </c>
      <c r="L96" s="163">
        <f t="shared" si="45"/>
        <v>5978</v>
      </c>
      <c r="M96" s="164">
        <f t="shared" si="42"/>
        <v>4.3691198259942924E-3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43"/>
        <v>0.14913682864450117</v>
      </c>
      <c r="K97" s="158">
        <f t="shared" si="44"/>
        <v>1132</v>
      </c>
      <c r="L97" s="158">
        <f t="shared" si="45"/>
        <v>2799</v>
      </c>
      <c r="M97" s="159">
        <f t="shared" si="42"/>
        <v>3.9353828636493025E-3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46">IFERROR(H98/G98-1,"-")</f>
        <v>8.4078711985688726E-2</v>
      </c>
      <c r="J98" s="164">
        <f t="shared" si="43"/>
        <v>0.25154894671623307</v>
      </c>
      <c r="K98" s="163">
        <f t="shared" si="44"/>
        <v>235</v>
      </c>
      <c r="L98" s="163">
        <f t="shared" si="45"/>
        <v>609</v>
      </c>
      <c r="M98" s="164">
        <f t="shared" si="42"/>
        <v>5.5289145810068099E-4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46"/>
        <v>0.11012060828526482</v>
      </c>
      <c r="J99" s="164">
        <f t="shared" si="43"/>
        <v>8.4250960307298284E-2</v>
      </c>
      <c r="K99" s="163">
        <f t="shared" si="44"/>
        <v>420</v>
      </c>
      <c r="L99" s="163">
        <f t="shared" si="45"/>
        <v>329</v>
      </c>
      <c r="M99" s="164">
        <f t="shared" si="42"/>
        <v>7.7258826191362485E-4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46"/>
        <v>-5.1480051480051525E-2</v>
      </c>
      <c r="J100" s="164">
        <f t="shared" si="43"/>
        <v>-4.3850544888427656E-2</v>
      </c>
      <c r="K100" s="163">
        <f t="shared" si="44"/>
        <v>-200</v>
      </c>
      <c r="L100" s="163">
        <f t="shared" si="45"/>
        <v>-169</v>
      </c>
      <c r="M100" s="164">
        <f t="shared" si="42"/>
        <v>6.7241089871320446E-4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46"/>
        <v>-5.3304904051172386E-3</v>
      </c>
      <c r="J101" s="164">
        <f t="shared" si="43"/>
        <v>0.33476394849785418</v>
      </c>
      <c r="K101" s="163">
        <f t="shared" si="44"/>
        <v>-5</v>
      </c>
      <c r="L101" s="163">
        <f t="shared" si="45"/>
        <v>234</v>
      </c>
      <c r="M101" s="164">
        <f t="shared" si="42"/>
        <v>1.7024677571218989E-4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46"/>
        <v>0.38923076923076927</v>
      </c>
      <c r="J102" s="164">
        <f t="shared" si="43"/>
        <v>0.73988439306358389</v>
      </c>
      <c r="K102" s="163">
        <f t="shared" si="44"/>
        <v>253</v>
      </c>
      <c r="L102" s="163">
        <f t="shared" si="45"/>
        <v>384</v>
      </c>
      <c r="M102" s="164">
        <f t="shared" si="42"/>
        <v>1.6477260285970789E-4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46"/>
        <v>0.50326797385620914</v>
      </c>
      <c r="J103" s="164">
        <f t="shared" si="43"/>
        <v>0.4838709677419355</v>
      </c>
      <c r="K103" s="163">
        <f t="shared" si="44"/>
        <v>77</v>
      </c>
      <c r="L103" s="163">
        <f t="shared" si="45"/>
        <v>75</v>
      </c>
      <c r="M103" s="164">
        <f t="shared" si="42"/>
        <v>4.1968658535695256E-5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46"/>
        <v>0.42222222222222228</v>
      </c>
      <c r="J104" s="164">
        <f t="shared" si="43"/>
        <v>0.41697416974169732</v>
      </c>
      <c r="K104" s="163">
        <f t="shared" si="44"/>
        <v>114</v>
      </c>
      <c r="L104" s="163">
        <f t="shared" si="45"/>
        <v>113</v>
      </c>
      <c r="M104" s="164">
        <f t="shared" si="42"/>
        <v>7.0069412511769477E-5</v>
      </c>
    </row>
    <row r="105" spans="2:13" x14ac:dyDescent="0.25">
      <c r="B105" s="168" t="s">
        <v>145</v>
      </c>
      <c r="C105" s="169">
        <f t="shared" ref="C105:H105" si="47">C97-SUM(C98:C104)</f>
        <v>7127</v>
      </c>
      <c r="D105" s="169">
        <f t="shared" si="47"/>
        <v>6944</v>
      </c>
      <c r="E105" s="169">
        <f t="shared" si="47"/>
        <v>2399</v>
      </c>
      <c r="F105" s="169">
        <f t="shared" si="47"/>
        <v>6087</v>
      </c>
      <c r="G105" s="169">
        <f t="shared" si="47"/>
        <v>7930</v>
      </c>
      <c r="H105" s="169">
        <f t="shared" si="47"/>
        <v>8168</v>
      </c>
      <c r="I105" s="171">
        <f t="shared" si="46"/>
        <v>3.0012610340479196E-2</v>
      </c>
      <c r="J105" s="170">
        <f t="shared" si="43"/>
        <v>0.17626728110599088</v>
      </c>
      <c r="K105" s="169">
        <f>H105-G105</f>
        <v>238</v>
      </c>
      <c r="L105" s="169">
        <f t="shared" si="45"/>
        <v>1224</v>
      </c>
      <c r="M105" s="170">
        <f t="shared" si="42"/>
        <v>1.4904347953024297E-3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146797</v>
      </c>
      <c r="D107" s="176">
        <v>142901</v>
      </c>
      <c r="E107" s="176">
        <v>76081</v>
      </c>
      <c r="F107" s="176">
        <v>198873</v>
      </c>
      <c r="G107" s="176">
        <v>252588</v>
      </c>
      <c r="H107" s="176">
        <v>239146</v>
      </c>
      <c r="I107" s="177">
        <f>IFERROR(H107/G107-1,"-")</f>
        <v>-5.3217096615832848E-2</v>
      </c>
      <c r="J107" s="177">
        <f>IFERROR(H107/D107-1,"-")</f>
        <v>0.67350823297247753</v>
      </c>
      <c r="K107" s="176">
        <f>H107-G107</f>
        <v>-13442</v>
      </c>
      <c r="L107" s="176">
        <f>H107-D107</f>
        <v>96245</v>
      </c>
      <c r="M107" s="177">
        <f t="shared" ref="M107:M119" si="48">H107/H$9</f>
        <v>4.3637551365988597E-2</v>
      </c>
    </row>
    <row r="108" spans="2:13" x14ac:dyDescent="0.25">
      <c r="B108" s="157" t="s">
        <v>97</v>
      </c>
      <c r="C108" s="158">
        <v>30125</v>
      </c>
      <c r="D108" s="158">
        <v>31009</v>
      </c>
      <c r="E108" s="158">
        <v>30342</v>
      </c>
      <c r="F108" s="158">
        <v>48630</v>
      </c>
      <c r="G108" s="158">
        <v>55684</v>
      </c>
      <c r="H108" s="158">
        <v>49807</v>
      </c>
      <c r="I108" s="160">
        <f>IFERROR(H108/G108-1,"-")</f>
        <v>-0.10554198692622652</v>
      </c>
      <c r="J108" s="159">
        <f t="shared" ref="J108:J119" si="49">IFERROR(H108/D108-1,"-")</f>
        <v>0.60621110000322487</v>
      </c>
      <c r="K108" s="158">
        <f t="shared" ref="K108:K118" si="50">H108-G108</f>
        <v>-5877</v>
      </c>
      <c r="L108" s="158">
        <f t="shared" ref="L108:L119" si="51">H108-D108</f>
        <v>18798</v>
      </c>
      <c r="M108" s="159">
        <f t="shared" si="48"/>
        <v>9.0884042421190154E-3</v>
      </c>
    </row>
    <row r="109" spans="2:13" x14ac:dyDescent="0.25">
      <c r="B109" s="162" t="s">
        <v>103</v>
      </c>
      <c r="C109" s="163">
        <v>13639</v>
      </c>
      <c r="D109" s="163">
        <v>11886</v>
      </c>
      <c r="E109" s="163">
        <v>4832</v>
      </c>
      <c r="F109" s="163">
        <v>16359</v>
      </c>
      <c r="G109" s="163">
        <v>19520</v>
      </c>
      <c r="H109" s="163">
        <v>16099</v>
      </c>
      <c r="I109" s="165">
        <f>IFERROR(H109/G109-1,"-")</f>
        <v>-0.17525614754098362</v>
      </c>
      <c r="J109" s="164">
        <f t="shared" si="49"/>
        <v>0.35445061416792867</v>
      </c>
      <c r="K109" s="163">
        <f t="shared" si="50"/>
        <v>-3421</v>
      </c>
      <c r="L109" s="163">
        <f t="shared" si="51"/>
        <v>4213</v>
      </c>
      <c r="M109" s="164">
        <f t="shared" si="48"/>
        <v>2.937623625070252E-3</v>
      </c>
    </row>
    <row r="110" spans="2:13" x14ac:dyDescent="0.25">
      <c r="B110" s="162" t="s">
        <v>100</v>
      </c>
      <c r="C110" s="163">
        <v>16486</v>
      </c>
      <c r="D110" s="163">
        <v>19123</v>
      </c>
      <c r="E110" s="163">
        <v>25510</v>
      </c>
      <c r="F110" s="163">
        <v>32271</v>
      </c>
      <c r="G110" s="163">
        <v>36164</v>
      </c>
      <c r="H110" s="163">
        <v>33708</v>
      </c>
      <c r="I110" s="165">
        <f>IFERROR(H110/G110-1,"-")</f>
        <v>-6.791284149983412E-2</v>
      </c>
      <c r="J110" s="164">
        <f t="shared" si="49"/>
        <v>0.7626941379490666</v>
      </c>
      <c r="K110" s="163">
        <f t="shared" si="50"/>
        <v>-2456</v>
      </c>
      <c r="L110" s="163">
        <f t="shared" si="51"/>
        <v>14585</v>
      </c>
      <c r="M110" s="164">
        <f t="shared" si="48"/>
        <v>6.1507806170487643E-3</v>
      </c>
    </row>
    <row r="111" spans="2:13" x14ac:dyDescent="0.25">
      <c r="B111" s="157" t="s">
        <v>107</v>
      </c>
      <c r="C111" s="158">
        <v>116672</v>
      </c>
      <c r="D111" s="158">
        <v>111892</v>
      </c>
      <c r="E111" s="158">
        <v>45739</v>
      </c>
      <c r="F111" s="158">
        <v>150243</v>
      </c>
      <c r="G111" s="158">
        <v>196904</v>
      </c>
      <c r="H111" s="158">
        <v>189339</v>
      </c>
      <c r="I111" s="160">
        <f>IFERROR(H111/G111-1,"-")</f>
        <v>-3.841973753707395E-2</v>
      </c>
      <c r="J111" s="159">
        <f t="shared" si="49"/>
        <v>0.69215850999177775</v>
      </c>
      <c r="K111" s="158">
        <f t="shared" si="50"/>
        <v>-7565</v>
      </c>
      <c r="L111" s="158">
        <f t="shared" si="51"/>
        <v>77447</v>
      </c>
      <c r="M111" s="159">
        <f t="shared" si="48"/>
        <v>3.4549147123869584E-2</v>
      </c>
    </row>
    <row r="112" spans="2:13" x14ac:dyDescent="0.25">
      <c r="B112" s="162" t="s">
        <v>110</v>
      </c>
      <c r="C112" s="163">
        <v>63356</v>
      </c>
      <c r="D112" s="163">
        <v>61414</v>
      </c>
      <c r="E112" s="163">
        <v>25534</v>
      </c>
      <c r="F112" s="163">
        <v>90804</v>
      </c>
      <c r="G112" s="163">
        <v>128108</v>
      </c>
      <c r="H112" s="163">
        <v>116734</v>
      </c>
      <c r="I112" s="165">
        <f t="shared" ref="I112:I119" si="52">IFERROR(H112/G112-1,"-")</f>
        <v>-8.8784463109251588E-2</v>
      </c>
      <c r="J112" s="164">
        <f t="shared" si="49"/>
        <v>0.90077181098772274</v>
      </c>
      <c r="K112" s="163">
        <f t="shared" si="50"/>
        <v>-11374</v>
      </c>
      <c r="L112" s="163">
        <f t="shared" si="51"/>
        <v>55320</v>
      </c>
      <c r="M112" s="164">
        <f t="shared" si="48"/>
        <v>2.1300736458721086E-2</v>
      </c>
    </row>
    <row r="113" spans="2:13" x14ac:dyDescent="0.25">
      <c r="B113" s="162" t="s">
        <v>113</v>
      </c>
      <c r="C113" s="163">
        <v>12662</v>
      </c>
      <c r="D113" s="163">
        <v>9783</v>
      </c>
      <c r="E113" s="163">
        <v>3175</v>
      </c>
      <c r="F113" s="163">
        <v>6944</v>
      </c>
      <c r="G113" s="163">
        <v>8880</v>
      </c>
      <c r="H113" s="163">
        <v>8516</v>
      </c>
      <c r="I113" s="165">
        <f t="shared" si="52"/>
        <v>-4.0990990990991016E-2</v>
      </c>
      <c r="J113" s="164">
        <f t="shared" si="49"/>
        <v>-0.12951037514054997</v>
      </c>
      <c r="K113" s="163">
        <f t="shared" si="50"/>
        <v>-364</v>
      </c>
      <c r="L113" s="163">
        <f t="shared" si="51"/>
        <v>-1267</v>
      </c>
      <c r="M113" s="164">
        <f t="shared" si="48"/>
        <v>1.553935200391221E-3</v>
      </c>
    </row>
    <row r="114" spans="2:13" x14ac:dyDescent="0.25">
      <c r="B114" s="162" t="s">
        <v>116</v>
      </c>
      <c r="C114" s="163">
        <v>13476</v>
      </c>
      <c r="D114" s="163">
        <v>11371</v>
      </c>
      <c r="E114" s="163">
        <v>2482</v>
      </c>
      <c r="F114" s="163">
        <v>9830</v>
      </c>
      <c r="G114" s="163">
        <v>13414</v>
      </c>
      <c r="H114" s="163">
        <v>14245</v>
      </c>
      <c r="I114" s="165">
        <f t="shared" si="52"/>
        <v>6.1950201282242379E-2</v>
      </c>
      <c r="J114" s="164">
        <f t="shared" si="49"/>
        <v>0.25274821915398826</v>
      </c>
      <c r="K114" s="163">
        <f t="shared" si="50"/>
        <v>831</v>
      </c>
      <c r="L114" s="163">
        <f t="shared" si="51"/>
        <v>2874</v>
      </c>
      <c r="M114" s="164">
        <f t="shared" si="48"/>
        <v>2.5993197427868651E-3</v>
      </c>
    </row>
    <row r="115" spans="2:13" x14ac:dyDescent="0.25">
      <c r="B115" s="162" t="s">
        <v>123</v>
      </c>
      <c r="C115" s="163">
        <v>2503</v>
      </c>
      <c r="D115" s="163">
        <v>2496</v>
      </c>
      <c r="E115" s="163">
        <v>1262</v>
      </c>
      <c r="F115" s="163">
        <v>6290</v>
      </c>
      <c r="G115" s="163">
        <v>6514</v>
      </c>
      <c r="H115" s="163">
        <v>6482</v>
      </c>
      <c r="I115" s="165">
        <f t="shared" si="52"/>
        <v>-4.912496162112423E-3</v>
      </c>
      <c r="J115" s="164">
        <f t="shared" si="49"/>
        <v>1.5969551282051282</v>
      </c>
      <c r="K115" s="163">
        <f t="shared" si="50"/>
        <v>-32</v>
      </c>
      <c r="L115" s="163">
        <f t="shared" si="51"/>
        <v>3986</v>
      </c>
      <c r="M115" s="164">
        <f t="shared" si="48"/>
        <v>1.1827862809929419E-3</v>
      </c>
    </row>
    <row r="116" spans="2:13" x14ac:dyDescent="0.25">
      <c r="B116" s="162" t="s">
        <v>119</v>
      </c>
      <c r="C116" s="163">
        <v>3813</v>
      </c>
      <c r="D116" s="163">
        <v>3749</v>
      </c>
      <c r="E116" s="163">
        <v>2813</v>
      </c>
      <c r="F116" s="163">
        <v>4750</v>
      </c>
      <c r="G116" s="163">
        <v>5340</v>
      </c>
      <c r="H116" s="163">
        <v>5146</v>
      </c>
      <c r="I116" s="165">
        <f t="shared" si="52"/>
        <v>-3.6329588014981318E-2</v>
      </c>
      <c r="J116" s="164">
        <f t="shared" si="49"/>
        <v>0.3726327020538811</v>
      </c>
      <c r="K116" s="163">
        <f t="shared" si="50"/>
        <v>-194</v>
      </c>
      <c r="L116" s="163">
        <f t="shared" si="51"/>
        <v>1397</v>
      </c>
      <c r="M116" s="164">
        <f t="shared" si="48"/>
        <v>9.3900311662907738E-4</v>
      </c>
    </row>
    <row r="117" spans="2:13" x14ac:dyDescent="0.25">
      <c r="B117" s="162" t="s">
        <v>128</v>
      </c>
      <c r="C117" s="163">
        <v>742</v>
      </c>
      <c r="D117" s="163">
        <v>826</v>
      </c>
      <c r="E117" s="163">
        <v>406</v>
      </c>
      <c r="F117" s="163">
        <v>1261</v>
      </c>
      <c r="G117" s="163">
        <v>1457</v>
      </c>
      <c r="H117" s="163">
        <v>1177</v>
      </c>
      <c r="I117" s="165">
        <f t="shared" si="52"/>
        <v>-0.19217570350034319</v>
      </c>
      <c r="J117" s="164">
        <f t="shared" si="49"/>
        <v>0.42493946731234877</v>
      </c>
      <c r="K117" s="163">
        <f t="shared" si="50"/>
        <v>-280</v>
      </c>
      <c r="L117" s="163">
        <f t="shared" si="51"/>
        <v>351</v>
      </c>
      <c r="M117" s="164">
        <f t="shared" si="48"/>
        <v>2.1477004824571009E-4</v>
      </c>
    </row>
    <row r="118" spans="2:13" x14ac:dyDescent="0.25">
      <c r="B118" s="162" t="s">
        <v>131</v>
      </c>
      <c r="C118" s="163">
        <v>1872</v>
      </c>
      <c r="D118" s="163">
        <v>1664</v>
      </c>
      <c r="E118" s="163">
        <v>932</v>
      </c>
      <c r="F118" s="163">
        <v>980</v>
      </c>
      <c r="G118" s="163">
        <v>944</v>
      </c>
      <c r="H118" s="163">
        <v>1508</v>
      </c>
      <c r="I118" s="165">
        <f t="shared" si="52"/>
        <v>0.59745762711864403</v>
      </c>
      <c r="J118" s="164">
        <f t="shared" si="49"/>
        <v>-9.375E-2</v>
      </c>
      <c r="K118" s="163">
        <f t="shared" si="50"/>
        <v>564</v>
      </c>
      <c r="L118" s="163">
        <f t="shared" si="51"/>
        <v>-156</v>
      </c>
      <c r="M118" s="164">
        <f t="shared" si="48"/>
        <v>2.7516842205142805E-4</v>
      </c>
    </row>
    <row r="119" spans="2:13" x14ac:dyDescent="0.25">
      <c r="B119" s="168" t="s">
        <v>145</v>
      </c>
      <c r="C119" s="169">
        <f t="shared" ref="C119:H119" si="53">C111-SUM(C112:C118)</f>
        <v>18248</v>
      </c>
      <c r="D119" s="169">
        <f t="shared" si="53"/>
        <v>20589</v>
      </c>
      <c r="E119" s="169">
        <f t="shared" si="53"/>
        <v>9135</v>
      </c>
      <c r="F119" s="169">
        <f t="shared" si="53"/>
        <v>29384</v>
      </c>
      <c r="G119" s="169">
        <f t="shared" si="53"/>
        <v>32247</v>
      </c>
      <c r="H119" s="169">
        <f t="shared" si="53"/>
        <v>35531</v>
      </c>
      <c r="I119" s="171">
        <f t="shared" si="52"/>
        <v>0.10183893075324835</v>
      </c>
      <c r="J119" s="170">
        <f t="shared" si="49"/>
        <v>0.72572733012773805</v>
      </c>
      <c r="K119" s="169">
        <f>H119-G119</f>
        <v>3284</v>
      </c>
      <c r="L119" s="169">
        <f t="shared" si="51"/>
        <v>14942</v>
      </c>
      <c r="M119" s="170">
        <f t="shared" si="48"/>
        <v>6.4834278540512533E-3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232309</v>
      </c>
      <c r="D121" s="176">
        <v>220415</v>
      </c>
      <c r="E121" s="176">
        <v>91416</v>
      </c>
      <c r="F121" s="176">
        <v>229131</v>
      </c>
      <c r="G121" s="176">
        <v>239109</v>
      </c>
      <c r="H121" s="176"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54">H121/H$9</f>
        <v>4.5777040589166977E-2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55">IFERROR(H122/D122-1,"-")</f>
        <v>0.30317457675084492</v>
      </c>
      <c r="K122" s="158">
        <f t="shared" ref="K122:K132" si="56">H122-G122</f>
        <v>10136</v>
      </c>
      <c r="L122" s="158">
        <f t="shared" ref="L122:L133" si="57">H122-D122</f>
        <v>36424</v>
      </c>
      <c r="M122" s="159">
        <f t="shared" si="54"/>
        <v>2.8568978227389841E-2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55"/>
        <v>0.24096208003143627</v>
      </c>
      <c r="K123" s="163">
        <f t="shared" si="56"/>
        <v>9672</v>
      </c>
      <c r="L123" s="163">
        <f t="shared" si="57"/>
        <v>14717</v>
      </c>
      <c r="M123" s="164">
        <f t="shared" si="54"/>
        <v>1.3830132766938915E-2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55"/>
        <v>0.36750414790234642</v>
      </c>
      <c r="K124" s="163">
        <f t="shared" si="56"/>
        <v>464</v>
      </c>
      <c r="L124" s="163">
        <f t="shared" si="57"/>
        <v>21707</v>
      </c>
      <c r="M124" s="164">
        <f t="shared" si="54"/>
        <v>1.4738845460450926E-2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55"/>
        <v>-5.9517517178103829E-2</v>
      </c>
      <c r="K125" s="158">
        <f t="shared" si="56"/>
        <v>1626</v>
      </c>
      <c r="L125" s="158">
        <f t="shared" si="57"/>
        <v>-5968</v>
      </c>
      <c r="M125" s="159">
        <f t="shared" si="54"/>
        <v>1.7208062361777136E-2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58">IFERROR(H126/G126-1,"-")</f>
        <v>-8.5007727975270453E-2</v>
      </c>
      <c r="J126" s="164">
        <f t="shared" si="55"/>
        <v>1.8738049713193039E-2</v>
      </c>
      <c r="K126" s="163">
        <f t="shared" si="56"/>
        <v>-990</v>
      </c>
      <c r="L126" s="163">
        <f t="shared" si="57"/>
        <v>196</v>
      </c>
      <c r="M126" s="164">
        <f t="shared" si="54"/>
        <v>1.9444261972016029E-3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58"/>
        <v>-1.4193451486932962E-2</v>
      </c>
      <c r="J127" s="164">
        <f t="shared" si="55"/>
        <v>0.37455497382198955</v>
      </c>
      <c r="K127" s="163">
        <f t="shared" si="56"/>
        <v>-189</v>
      </c>
      <c r="L127" s="163">
        <f t="shared" si="57"/>
        <v>3577</v>
      </c>
      <c r="M127" s="164">
        <f t="shared" si="54"/>
        <v>2.3953155678177029E-3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58"/>
        <v>-2.1585198720877163E-2</v>
      </c>
      <c r="J128" s="164">
        <f t="shared" si="55"/>
        <v>0.27694142197048732</v>
      </c>
      <c r="K128" s="163">
        <f t="shared" si="56"/>
        <v>-189</v>
      </c>
      <c r="L128" s="163">
        <f t="shared" si="57"/>
        <v>1858</v>
      </c>
      <c r="M128" s="164">
        <f t="shared" si="54"/>
        <v>1.5632412942404403E-3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58"/>
        <v>-0.10656048540007579</v>
      </c>
      <c r="J129" s="164">
        <f t="shared" si="55"/>
        <v>0.262593783494105</v>
      </c>
      <c r="K129" s="163">
        <f t="shared" si="56"/>
        <v>-281</v>
      </c>
      <c r="L129" s="163">
        <f t="shared" si="57"/>
        <v>490</v>
      </c>
      <c r="M129" s="164">
        <f t="shared" si="54"/>
        <v>4.2990504134825225E-4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58"/>
        <v>8.1178903826266913E-2</v>
      </c>
      <c r="J130" s="164">
        <f t="shared" si="55"/>
        <v>0.40902964959568733</v>
      </c>
      <c r="K130" s="163">
        <f t="shared" si="56"/>
        <v>157</v>
      </c>
      <c r="L130" s="163">
        <f t="shared" si="57"/>
        <v>607</v>
      </c>
      <c r="M130" s="164">
        <f t="shared" si="54"/>
        <v>3.815498478179947E-4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58"/>
        <v>-5.2199850857569396E-3</v>
      </c>
      <c r="J131" s="164">
        <f t="shared" si="55"/>
        <v>-0.17806531115218727</v>
      </c>
      <c r="K131" s="163">
        <f t="shared" si="56"/>
        <v>-7</v>
      </c>
      <c r="L131" s="163">
        <f t="shared" si="57"/>
        <v>-289</v>
      </c>
      <c r="M131" s="164">
        <f t="shared" si="54"/>
        <v>2.434182195070325E-4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58"/>
        <v>1.5478615071283119E-2</v>
      </c>
      <c r="J132" s="164">
        <f t="shared" si="55"/>
        <v>-7.0123088399850819E-2</v>
      </c>
      <c r="K132" s="163">
        <f t="shared" si="56"/>
        <v>38</v>
      </c>
      <c r="L132" s="163">
        <f t="shared" si="57"/>
        <v>-188</v>
      </c>
      <c r="M132" s="164">
        <f t="shared" si="54"/>
        <v>4.5490376404125338E-4</v>
      </c>
    </row>
    <row r="133" spans="2:13" x14ac:dyDescent="0.25">
      <c r="B133" s="168" t="s">
        <v>145</v>
      </c>
      <c r="C133" s="169">
        <f t="shared" ref="C133:H133" si="59">C125-SUM(C126:C132)</f>
        <v>59498</v>
      </c>
      <c r="D133" s="169">
        <f t="shared" si="59"/>
        <v>65900</v>
      </c>
      <c r="E133" s="169">
        <f t="shared" si="59"/>
        <v>24958</v>
      </c>
      <c r="F133" s="169">
        <f t="shared" si="59"/>
        <v>57174</v>
      </c>
      <c r="G133" s="169">
        <f t="shared" si="59"/>
        <v>50594</v>
      </c>
      <c r="H133" s="169">
        <f t="shared" si="59"/>
        <v>53681</v>
      </c>
      <c r="I133" s="171">
        <f t="shared" si="58"/>
        <v>6.1015140135193935E-2</v>
      </c>
      <c r="J133" s="170">
        <f t="shared" si="55"/>
        <v>-0.18541729893778447</v>
      </c>
      <c r="K133" s="169">
        <f>H133-G133</f>
        <v>3087</v>
      </c>
      <c r="L133" s="169">
        <f t="shared" si="57"/>
        <v>-12219</v>
      </c>
      <c r="M133" s="170">
        <f t="shared" si="54"/>
        <v>9.795302429802857E-3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272428</v>
      </c>
      <c r="D135" s="176">
        <v>250224</v>
      </c>
      <c r="E135" s="176">
        <v>89173</v>
      </c>
      <c r="F135" s="176">
        <v>257117</v>
      </c>
      <c r="G135" s="176">
        <v>278594</v>
      </c>
      <c r="H135" s="176">
        <v>287810</v>
      </c>
      <c r="I135" s="177">
        <f>IFERROR(H135/G135-1,"-")</f>
        <v>3.3080396562739978E-2</v>
      </c>
      <c r="J135" s="177">
        <f>IFERROR(H135/D135-1,"-")</f>
        <v>0.15020941236651963</v>
      </c>
      <c r="K135" s="176">
        <f>H135-G135</f>
        <v>9216</v>
      </c>
      <c r="L135" s="176">
        <f>H135-D135</f>
        <v>37586</v>
      </c>
      <c r="M135" s="177">
        <f t="shared" ref="M135:M147" si="60">H135/H$9</f>
        <v>5.2517389622428051E-2</v>
      </c>
    </row>
    <row r="136" spans="2:13" x14ac:dyDescent="0.25">
      <c r="B136" s="157" t="s">
        <v>97</v>
      </c>
      <c r="C136" s="158">
        <v>51968</v>
      </c>
      <c r="D136" s="158">
        <v>45577</v>
      </c>
      <c r="E136" s="158">
        <v>21825</v>
      </c>
      <c r="F136" s="158">
        <v>29061</v>
      </c>
      <c r="G136" s="158">
        <v>32018</v>
      </c>
      <c r="H136" s="158">
        <v>29188</v>
      </c>
      <c r="I136" s="160">
        <f>IFERROR(H136/G136-1,"-")</f>
        <v>-8.838778187269658E-2</v>
      </c>
      <c r="J136" s="159">
        <f t="shared" ref="J136:J147" si="61">IFERROR(H136/D136-1,"-")</f>
        <v>-0.35958926651600587</v>
      </c>
      <c r="K136" s="158">
        <f t="shared" ref="K136:K146" si="62">H136-G136</f>
        <v>-2830</v>
      </c>
      <c r="L136" s="158">
        <f t="shared" ref="L136:L147" si="63">H136-D136</f>
        <v>-16389</v>
      </c>
      <c r="M136" s="159">
        <f t="shared" si="60"/>
        <v>5.3260052406081445E-3</v>
      </c>
    </row>
    <row r="137" spans="2:13" x14ac:dyDescent="0.25">
      <c r="B137" s="162" t="s">
        <v>103</v>
      </c>
      <c r="C137" s="163">
        <v>36715</v>
      </c>
      <c r="D137" s="163">
        <v>24890</v>
      </c>
      <c r="E137" s="163">
        <v>16209</v>
      </c>
      <c r="F137" s="163">
        <v>19943</v>
      </c>
      <c r="G137" s="163">
        <v>20738</v>
      </c>
      <c r="H137" s="163">
        <v>18376</v>
      </c>
      <c r="I137" s="165">
        <f>IFERROR(H137/G137-1,"-")</f>
        <v>-0.1138971935577201</v>
      </c>
      <c r="J137" s="164">
        <f t="shared" si="61"/>
        <v>-0.26171153073523501</v>
      </c>
      <c r="K137" s="163">
        <f t="shared" si="62"/>
        <v>-2362</v>
      </c>
      <c r="L137" s="163">
        <f t="shared" si="63"/>
        <v>-6514</v>
      </c>
      <c r="M137" s="164">
        <f t="shared" si="60"/>
        <v>3.3531133445736348E-3</v>
      </c>
    </row>
    <row r="138" spans="2:13" x14ac:dyDescent="0.25">
      <c r="B138" s="162" t="s">
        <v>100</v>
      </c>
      <c r="C138" s="163">
        <v>15253</v>
      </c>
      <c r="D138" s="163">
        <v>20687</v>
      </c>
      <c r="E138" s="163">
        <v>5616</v>
      </c>
      <c r="F138" s="163">
        <v>9118</v>
      </c>
      <c r="G138" s="163">
        <v>11280</v>
      </c>
      <c r="H138" s="163">
        <v>10812</v>
      </c>
      <c r="I138" s="165">
        <f>IFERROR(H138/G138-1,"-")</f>
        <v>-4.1489361702127692E-2</v>
      </c>
      <c r="J138" s="164">
        <f t="shared" si="61"/>
        <v>-0.4773529269589597</v>
      </c>
      <c r="K138" s="163">
        <f t="shared" si="62"/>
        <v>-468</v>
      </c>
      <c r="L138" s="163">
        <f t="shared" si="63"/>
        <v>-9875</v>
      </c>
      <c r="M138" s="164">
        <f t="shared" si="60"/>
        <v>1.9728918960345092E-3</v>
      </c>
    </row>
    <row r="139" spans="2:13" x14ac:dyDescent="0.25">
      <c r="B139" s="157" t="s">
        <v>107</v>
      </c>
      <c r="C139" s="158">
        <v>220460</v>
      </c>
      <c r="D139" s="158">
        <v>204647</v>
      </c>
      <c r="E139" s="158">
        <v>67348</v>
      </c>
      <c r="F139" s="158">
        <v>228056</v>
      </c>
      <c r="G139" s="158">
        <v>246576</v>
      </c>
      <c r="H139" s="158">
        <v>258622</v>
      </c>
      <c r="I139" s="160">
        <f>IFERROR(H139/G139-1,"-")</f>
        <v>4.8853091947310467E-2</v>
      </c>
      <c r="J139" s="159">
        <f t="shared" si="61"/>
        <v>0.26374684212326582</v>
      </c>
      <c r="K139" s="158">
        <f t="shared" si="62"/>
        <v>12046</v>
      </c>
      <c r="L139" s="158">
        <f t="shared" si="63"/>
        <v>53975</v>
      </c>
      <c r="M139" s="159">
        <f t="shared" si="60"/>
        <v>4.7191384381819905E-2</v>
      </c>
    </row>
    <row r="140" spans="2:13" x14ac:dyDescent="0.25">
      <c r="B140" s="162" t="s">
        <v>110</v>
      </c>
      <c r="C140" s="163">
        <v>111248</v>
      </c>
      <c r="D140" s="163">
        <v>100583</v>
      </c>
      <c r="E140" s="163">
        <v>25577</v>
      </c>
      <c r="F140" s="163">
        <v>96562</v>
      </c>
      <c r="G140" s="163">
        <v>105830</v>
      </c>
      <c r="H140" s="163">
        <v>116159</v>
      </c>
      <c r="I140" s="165">
        <f t="shared" ref="I140:I147" si="64">IFERROR(H140/G140-1,"-")</f>
        <v>9.7599924407067995E-2</v>
      </c>
      <c r="J140" s="164">
        <f t="shared" si="61"/>
        <v>0.15485718262529446</v>
      </c>
      <c r="K140" s="163">
        <f t="shared" si="62"/>
        <v>10329</v>
      </c>
      <c r="L140" s="163">
        <f t="shared" si="63"/>
        <v>15576</v>
      </c>
      <c r="M140" s="164">
        <f t="shared" si="60"/>
        <v>2.119581481238185E-2</v>
      </c>
    </row>
    <row r="141" spans="2:13" x14ac:dyDescent="0.25">
      <c r="B141" s="162" t="s">
        <v>113</v>
      </c>
      <c r="C141" s="163">
        <v>15410</v>
      </c>
      <c r="D141" s="163">
        <v>15093</v>
      </c>
      <c r="E141" s="163">
        <v>5557</v>
      </c>
      <c r="F141" s="163">
        <v>16587</v>
      </c>
      <c r="G141" s="163">
        <v>20785</v>
      </c>
      <c r="H141" s="163">
        <v>21459</v>
      </c>
      <c r="I141" s="165">
        <f t="shared" si="64"/>
        <v>3.2427231176329174E-2</v>
      </c>
      <c r="J141" s="164">
        <f t="shared" si="61"/>
        <v>0.42178493341284029</v>
      </c>
      <c r="K141" s="163">
        <f t="shared" si="62"/>
        <v>674</v>
      </c>
      <c r="L141" s="163">
        <f t="shared" si="63"/>
        <v>6366</v>
      </c>
      <c r="M141" s="164">
        <f t="shared" si="60"/>
        <v>3.9156758413803677E-3</v>
      </c>
    </row>
    <row r="142" spans="2:13" x14ac:dyDescent="0.25">
      <c r="B142" s="162" t="s">
        <v>116</v>
      </c>
      <c r="C142" s="163">
        <v>24474</v>
      </c>
      <c r="D142" s="163">
        <v>19622</v>
      </c>
      <c r="E142" s="163">
        <v>6364</v>
      </c>
      <c r="F142" s="163">
        <v>26940</v>
      </c>
      <c r="G142" s="163">
        <v>25089</v>
      </c>
      <c r="H142" s="163">
        <v>24579</v>
      </c>
      <c r="I142" s="165">
        <f t="shared" si="64"/>
        <v>-2.0327633624297459E-2</v>
      </c>
      <c r="J142" s="164">
        <f t="shared" si="61"/>
        <v>0.2526246050351646</v>
      </c>
      <c r="K142" s="163">
        <f t="shared" si="62"/>
        <v>-510</v>
      </c>
      <c r="L142" s="163">
        <f t="shared" si="63"/>
        <v>4957</v>
      </c>
      <c r="M142" s="164">
        <f t="shared" si="60"/>
        <v>4.4849898180384946E-3</v>
      </c>
    </row>
    <row r="143" spans="2:13" x14ac:dyDescent="0.25">
      <c r="B143" s="162" t="s">
        <v>123</v>
      </c>
      <c r="C143" s="163">
        <v>4413</v>
      </c>
      <c r="D143" s="163">
        <v>3955</v>
      </c>
      <c r="E143" s="163">
        <v>1150</v>
      </c>
      <c r="F143" s="163">
        <v>9965</v>
      </c>
      <c r="G143" s="163">
        <v>8878</v>
      </c>
      <c r="H143" s="163">
        <v>6534</v>
      </c>
      <c r="I143" s="165">
        <f t="shared" si="64"/>
        <v>-0.26402342870015771</v>
      </c>
      <c r="J143" s="164">
        <f t="shared" si="61"/>
        <v>0.65208596713021483</v>
      </c>
      <c r="K143" s="163">
        <f t="shared" si="62"/>
        <v>-2344</v>
      </c>
      <c r="L143" s="163">
        <f t="shared" si="63"/>
        <v>2579</v>
      </c>
      <c r="M143" s="164">
        <f t="shared" si="60"/>
        <v>1.1922748472705774E-3</v>
      </c>
    </row>
    <row r="144" spans="2:13" x14ac:dyDescent="0.25">
      <c r="B144" s="162" t="s">
        <v>119</v>
      </c>
      <c r="C144" s="163">
        <v>4348</v>
      </c>
      <c r="D144" s="163">
        <v>4225</v>
      </c>
      <c r="E144" s="163">
        <v>1849</v>
      </c>
      <c r="F144" s="163">
        <v>4569</v>
      </c>
      <c r="G144" s="163">
        <v>5490</v>
      </c>
      <c r="H144" s="163">
        <v>5563</v>
      </c>
      <c r="I144" s="165">
        <f t="shared" si="64"/>
        <v>1.3296903460837894E-2</v>
      </c>
      <c r="J144" s="164">
        <f t="shared" si="61"/>
        <v>0.31668639053254433</v>
      </c>
      <c r="K144" s="163">
        <f t="shared" si="62"/>
        <v>73</v>
      </c>
      <c r="L144" s="163">
        <f t="shared" si="63"/>
        <v>1338</v>
      </c>
      <c r="M144" s="164">
        <f t="shared" si="60"/>
        <v>1.0150941192785771E-3</v>
      </c>
    </row>
    <row r="145" spans="2:13" x14ac:dyDescent="0.25">
      <c r="B145" s="162" t="s">
        <v>128</v>
      </c>
      <c r="C145" s="163">
        <v>2096</v>
      </c>
      <c r="D145" s="163">
        <v>2428</v>
      </c>
      <c r="E145" s="163">
        <v>1974</v>
      </c>
      <c r="F145" s="163">
        <v>3324</v>
      </c>
      <c r="G145" s="163">
        <v>3691</v>
      </c>
      <c r="H145" s="163">
        <v>3402</v>
      </c>
      <c r="I145" s="165">
        <f t="shared" si="64"/>
        <v>-7.8298564074776533E-2</v>
      </c>
      <c r="J145" s="164">
        <f t="shared" si="61"/>
        <v>0.40115321252059299</v>
      </c>
      <c r="K145" s="163">
        <f t="shared" si="62"/>
        <v>-289</v>
      </c>
      <c r="L145" s="163">
        <f t="shared" si="63"/>
        <v>974</v>
      </c>
      <c r="M145" s="164">
        <f t="shared" si="60"/>
        <v>6.2077120147145768E-4</v>
      </c>
    </row>
    <row r="146" spans="2:13" x14ac:dyDescent="0.25">
      <c r="B146" s="162" t="s">
        <v>131</v>
      </c>
      <c r="C146" s="163">
        <v>10395</v>
      </c>
      <c r="D146" s="163">
        <v>6221</v>
      </c>
      <c r="E146" s="163">
        <v>4040</v>
      </c>
      <c r="F146" s="163">
        <v>2079</v>
      </c>
      <c r="G146" s="163">
        <v>2885</v>
      </c>
      <c r="H146" s="163">
        <v>2731</v>
      </c>
      <c r="I146" s="165">
        <f t="shared" si="64"/>
        <v>-5.3379549393414161E-2</v>
      </c>
      <c r="J146" s="164">
        <f t="shared" si="61"/>
        <v>-0.5610030541713551</v>
      </c>
      <c r="K146" s="163">
        <f t="shared" si="62"/>
        <v>-154</v>
      </c>
      <c r="L146" s="163">
        <f t="shared" si="63"/>
        <v>-3490</v>
      </c>
      <c r="M146" s="164">
        <f t="shared" si="60"/>
        <v>4.9833220200427711E-4</v>
      </c>
    </row>
    <row r="147" spans="2:13" x14ac:dyDescent="0.25">
      <c r="B147" s="168" t="s">
        <v>145</v>
      </c>
      <c r="C147" s="169">
        <f t="shared" ref="C147:H147" si="65">C139-SUM(C140:C146)</f>
        <v>48076</v>
      </c>
      <c r="D147" s="169">
        <f t="shared" si="65"/>
        <v>52520</v>
      </c>
      <c r="E147" s="169">
        <f t="shared" si="65"/>
        <v>20837</v>
      </c>
      <c r="F147" s="169">
        <f t="shared" si="65"/>
        <v>68030</v>
      </c>
      <c r="G147" s="169">
        <f t="shared" si="65"/>
        <v>73928</v>
      </c>
      <c r="H147" s="169">
        <f t="shared" si="65"/>
        <v>78195</v>
      </c>
      <c r="I147" s="171">
        <f t="shared" si="64"/>
        <v>5.7718320528081346E-2</v>
      </c>
      <c r="J147" s="170">
        <f t="shared" si="61"/>
        <v>0.48886138613861396</v>
      </c>
      <c r="K147" s="169">
        <f>H147-G147</f>
        <v>4267</v>
      </c>
      <c r="L147" s="169">
        <f t="shared" si="63"/>
        <v>25675</v>
      </c>
      <c r="M147" s="170">
        <f t="shared" si="60"/>
        <v>1.4268431539994306E-2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128565</v>
      </c>
      <c r="D149" s="176">
        <v>126097</v>
      </c>
      <c r="E149" s="176">
        <v>39372</v>
      </c>
      <c r="F149" s="176">
        <v>111437</v>
      </c>
      <c r="G149" s="176">
        <v>123198</v>
      </c>
      <c r="H149" s="176">
        <v>128395</v>
      </c>
      <c r="I149" s="177">
        <f>IFERROR(H149/G149-1,"-")</f>
        <v>4.2184126365687691E-2</v>
      </c>
      <c r="J149" s="177">
        <f>IFERROR(H149/D149-1,"-")</f>
        <v>1.8224065600291883E-2</v>
      </c>
      <c r="K149" s="176">
        <f>H149-G149</f>
        <v>5197</v>
      </c>
      <c r="L149" s="176">
        <f>H149-D149</f>
        <v>2298</v>
      </c>
      <c r="M149" s="177">
        <f t="shared" ref="M149:M161" si="66">H149/H$9</f>
        <v>2.3428547446480836E-2</v>
      </c>
    </row>
    <row r="150" spans="2:13" x14ac:dyDescent="0.25">
      <c r="B150" s="157" t="s">
        <v>97</v>
      </c>
      <c r="C150" s="158">
        <v>52082</v>
      </c>
      <c r="D150" s="158">
        <v>54208</v>
      </c>
      <c r="E150" s="158">
        <v>19465</v>
      </c>
      <c r="F150" s="158">
        <v>57756</v>
      </c>
      <c r="G150" s="158">
        <v>59696</v>
      </c>
      <c r="H150" s="158">
        <v>55970</v>
      </c>
      <c r="I150" s="160">
        <f>IFERROR(H150/G150-1,"-")</f>
        <v>-6.2416242294291102E-2</v>
      </c>
      <c r="J150" s="159">
        <f t="shared" ref="J150:J161" si="67">IFERROR(H150/D150-1,"-")</f>
        <v>3.2504427390791069E-2</v>
      </c>
      <c r="K150" s="158">
        <f t="shared" ref="K150:K160" si="68">H150-G150</f>
        <v>-3726</v>
      </c>
      <c r="L150" s="158">
        <f t="shared" ref="L150:L161" si="69">H150-D150</f>
        <v>1762</v>
      </c>
      <c r="M150" s="159">
        <f t="shared" si="66"/>
        <v>1.0212981818447233E-2</v>
      </c>
    </row>
    <row r="151" spans="2:13" x14ac:dyDescent="0.25">
      <c r="B151" s="162" t="s">
        <v>103</v>
      </c>
      <c r="C151" s="163">
        <v>31773</v>
      </c>
      <c r="D151" s="163">
        <v>32990</v>
      </c>
      <c r="E151" s="163">
        <v>12209</v>
      </c>
      <c r="F151" s="163">
        <v>41603</v>
      </c>
      <c r="G151" s="163">
        <v>44199</v>
      </c>
      <c r="H151" s="163">
        <v>37836</v>
      </c>
      <c r="I151" s="165">
        <f>IFERROR(H151/G151-1,"-")</f>
        <v>-0.14396253308898388</v>
      </c>
      <c r="J151" s="164">
        <f t="shared" si="67"/>
        <v>0.1468929978781448</v>
      </c>
      <c r="K151" s="163">
        <f t="shared" si="68"/>
        <v>-6363</v>
      </c>
      <c r="L151" s="163">
        <f t="shared" si="69"/>
        <v>4846</v>
      </c>
      <c r="M151" s="164">
        <f t="shared" si="66"/>
        <v>6.904026801550286E-3</v>
      </c>
    </row>
    <row r="152" spans="2:13" x14ac:dyDescent="0.25">
      <c r="B152" s="162" t="s">
        <v>100</v>
      </c>
      <c r="C152" s="163">
        <v>20309</v>
      </c>
      <c r="D152" s="163">
        <v>21218</v>
      </c>
      <c r="E152" s="163">
        <v>7256</v>
      </c>
      <c r="F152" s="163">
        <v>16153</v>
      </c>
      <c r="G152" s="163">
        <v>15497</v>
      </c>
      <c r="H152" s="163">
        <v>18134</v>
      </c>
      <c r="I152" s="165">
        <f>IFERROR(H152/G152-1,"-")</f>
        <v>0.17016196683229001</v>
      </c>
      <c r="J152" s="164">
        <f t="shared" si="67"/>
        <v>-0.14534828918842491</v>
      </c>
      <c r="K152" s="163">
        <f t="shared" si="68"/>
        <v>2637</v>
      </c>
      <c r="L152" s="163">
        <f t="shared" si="69"/>
        <v>-3084</v>
      </c>
      <c r="M152" s="164">
        <f t="shared" si="66"/>
        <v>3.3089550168969467E-3</v>
      </c>
    </row>
    <row r="153" spans="2:13" x14ac:dyDescent="0.25">
      <c r="B153" s="157" t="s">
        <v>107</v>
      </c>
      <c r="C153" s="158">
        <v>76483</v>
      </c>
      <c r="D153" s="158">
        <v>71889</v>
      </c>
      <c r="E153" s="158">
        <v>19907</v>
      </c>
      <c r="F153" s="158">
        <v>53681</v>
      </c>
      <c r="G153" s="158">
        <v>63502</v>
      </c>
      <c r="H153" s="158">
        <v>72425</v>
      </c>
      <c r="I153" s="160">
        <f>IFERROR(H153/G153-1,"-")</f>
        <v>0.14051525936190989</v>
      </c>
      <c r="J153" s="159">
        <f t="shared" si="67"/>
        <v>7.4559390170958473E-3</v>
      </c>
      <c r="K153" s="158">
        <f t="shared" si="68"/>
        <v>8923</v>
      </c>
      <c r="L153" s="158">
        <f t="shared" si="69"/>
        <v>536</v>
      </c>
      <c r="M153" s="159">
        <f t="shared" si="66"/>
        <v>1.3215565628033605E-2</v>
      </c>
    </row>
    <row r="154" spans="2:13" x14ac:dyDescent="0.25">
      <c r="B154" s="162" t="s">
        <v>110</v>
      </c>
      <c r="C154" s="163">
        <v>22776</v>
      </c>
      <c r="D154" s="163">
        <v>21798</v>
      </c>
      <c r="E154" s="163">
        <v>5535</v>
      </c>
      <c r="F154" s="163">
        <v>19238</v>
      </c>
      <c r="G154" s="163">
        <v>18996</v>
      </c>
      <c r="H154" s="163">
        <v>20085</v>
      </c>
      <c r="I154" s="165">
        <f t="shared" ref="I154:I161" si="70">IFERROR(H154/G154-1,"-")</f>
        <v>5.7327858496525552E-2</v>
      </c>
      <c r="J154" s="164">
        <f t="shared" si="67"/>
        <v>-7.8585191301954294E-2</v>
      </c>
      <c r="K154" s="163">
        <f t="shared" si="68"/>
        <v>1089</v>
      </c>
      <c r="L154" s="163">
        <f t="shared" si="69"/>
        <v>-1713</v>
      </c>
      <c r="M154" s="164">
        <f t="shared" si="66"/>
        <v>3.6649587247366924E-3</v>
      </c>
    </row>
    <row r="155" spans="2:13" x14ac:dyDescent="0.25">
      <c r="B155" s="162" t="s">
        <v>113</v>
      </c>
      <c r="C155" s="163">
        <v>22752</v>
      </c>
      <c r="D155" s="163">
        <v>18523</v>
      </c>
      <c r="E155" s="163">
        <v>4949</v>
      </c>
      <c r="F155" s="163">
        <v>11385</v>
      </c>
      <c r="G155" s="163">
        <v>12605</v>
      </c>
      <c r="H155" s="163">
        <v>13027</v>
      </c>
      <c r="I155" s="165">
        <f t="shared" si="70"/>
        <v>3.3478778262594266E-2</v>
      </c>
      <c r="J155" s="164">
        <f t="shared" si="67"/>
        <v>-0.29671219564865303</v>
      </c>
      <c r="K155" s="163">
        <f t="shared" si="68"/>
        <v>422</v>
      </c>
      <c r="L155" s="163">
        <f t="shared" si="69"/>
        <v>-5496</v>
      </c>
      <c r="M155" s="164">
        <f t="shared" si="66"/>
        <v>2.3770683249760959E-3</v>
      </c>
    </row>
    <row r="156" spans="2:13" x14ac:dyDescent="0.25">
      <c r="B156" s="162" t="s">
        <v>116</v>
      </c>
      <c r="C156" s="163">
        <v>11086</v>
      </c>
      <c r="D156" s="163">
        <v>9905</v>
      </c>
      <c r="E156" s="163">
        <v>2264</v>
      </c>
      <c r="F156" s="163">
        <v>6579</v>
      </c>
      <c r="G156" s="163">
        <v>10130</v>
      </c>
      <c r="H156" s="163">
        <v>12879</v>
      </c>
      <c r="I156" s="165">
        <f t="shared" si="70"/>
        <v>0.2713721618953604</v>
      </c>
      <c r="J156" s="164">
        <f t="shared" si="67"/>
        <v>0.30025239777889956</v>
      </c>
      <c r="K156" s="163">
        <f t="shared" si="68"/>
        <v>2749</v>
      </c>
      <c r="L156" s="163">
        <f t="shared" si="69"/>
        <v>2974</v>
      </c>
      <c r="M156" s="164">
        <f t="shared" si="66"/>
        <v>2.3500624055705181E-3</v>
      </c>
    </row>
    <row r="157" spans="2:13" x14ac:dyDescent="0.25">
      <c r="B157" s="162" t="s">
        <v>123</v>
      </c>
      <c r="C157" s="163">
        <v>1463</v>
      </c>
      <c r="D157" s="163">
        <v>1673</v>
      </c>
      <c r="E157" s="163">
        <v>592</v>
      </c>
      <c r="F157" s="163">
        <v>1690</v>
      </c>
      <c r="G157" s="163">
        <v>2031</v>
      </c>
      <c r="H157" s="163">
        <v>2829</v>
      </c>
      <c r="I157" s="165">
        <f t="shared" si="70"/>
        <v>0.39290989660265874</v>
      </c>
      <c r="J157" s="164">
        <f t="shared" si="67"/>
        <v>0.69097429766885843</v>
      </c>
      <c r="K157" s="163">
        <f t="shared" si="68"/>
        <v>798</v>
      </c>
      <c r="L157" s="163">
        <f t="shared" si="69"/>
        <v>1156</v>
      </c>
      <c r="M157" s="164">
        <f t="shared" si="66"/>
        <v>5.1621449998905165E-4</v>
      </c>
    </row>
    <row r="158" spans="2:13" x14ac:dyDescent="0.25">
      <c r="B158" s="162" t="s">
        <v>119</v>
      </c>
      <c r="C158" s="163">
        <v>2483</v>
      </c>
      <c r="D158" s="163">
        <v>3007</v>
      </c>
      <c r="E158" s="163">
        <v>1199</v>
      </c>
      <c r="F158" s="163">
        <v>2959</v>
      </c>
      <c r="G158" s="163">
        <v>3062</v>
      </c>
      <c r="H158" s="163">
        <v>3505</v>
      </c>
      <c r="I158" s="165">
        <f t="shared" si="70"/>
        <v>0.14467668190725025</v>
      </c>
      <c r="J158" s="164">
        <f t="shared" si="67"/>
        <v>0.16561356834053864</v>
      </c>
      <c r="K158" s="163">
        <f t="shared" si="68"/>
        <v>443</v>
      </c>
      <c r="L158" s="163">
        <f t="shared" si="69"/>
        <v>498</v>
      </c>
      <c r="M158" s="164">
        <f t="shared" si="66"/>
        <v>6.3956586159831248E-4</v>
      </c>
    </row>
    <row r="159" spans="2:13" x14ac:dyDescent="0.25">
      <c r="B159" s="162" t="s">
        <v>128</v>
      </c>
      <c r="C159" s="163">
        <v>443</v>
      </c>
      <c r="D159" s="163">
        <v>472</v>
      </c>
      <c r="E159" s="163">
        <v>352</v>
      </c>
      <c r="F159" s="163">
        <v>497</v>
      </c>
      <c r="G159" s="163">
        <v>676</v>
      </c>
      <c r="H159" s="163">
        <v>484</v>
      </c>
      <c r="I159" s="165">
        <f t="shared" si="70"/>
        <v>-0.28402366863905326</v>
      </c>
      <c r="J159" s="164">
        <f t="shared" si="67"/>
        <v>2.5423728813559254E-2</v>
      </c>
      <c r="K159" s="163">
        <f t="shared" si="68"/>
        <v>-192</v>
      </c>
      <c r="L159" s="163">
        <f t="shared" si="69"/>
        <v>12</v>
      </c>
      <c r="M159" s="164">
        <f t="shared" si="66"/>
        <v>8.8316655353376099E-5</v>
      </c>
    </row>
    <row r="160" spans="2:13" x14ac:dyDescent="0.25">
      <c r="B160" s="162" t="s">
        <v>131</v>
      </c>
      <c r="C160" s="163">
        <v>1135</v>
      </c>
      <c r="D160" s="163">
        <v>1062</v>
      </c>
      <c r="E160" s="163">
        <v>438</v>
      </c>
      <c r="F160" s="163">
        <v>656</v>
      </c>
      <c r="G160" s="163">
        <v>941</v>
      </c>
      <c r="H160" s="163">
        <v>796</v>
      </c>
      <c r="I160" s="165">
        <f t="shared" si="70"/>
        <v>-0.15409139213602552</v>
      </c>
      <c r="J160" s="164">
        <f t="shared" si="67"/>
        <v>-0.25047080979284364</v>
      </c>
      <c r="K160" s="163">
        <f t="shared" si="68"/>
        <v>-145</v>
      </c>
      <c r="L160" s="163">
        <f t="shared" si="69"/>
        <v>-266</v>
      </c>
      <c r="M160" s="164">
        <f t="shared" si="66"/>
        <v>1.4524805301918881E-4</v>
      </c>
    </row>
    <row r="161" spans="2:13" x14ac:dyDescent="0.25">
      <c r="B161" s="168" t="s">
        <v>145</v>
      </c>
      <c r="C161" s="169">
        <f t="shared" ref="C161:H161" si="71">C153-SUM(C154:C160)</f>
        <v>14345</v>
      </c>
      <c r="D161" s="169">
        <f t="shared" si="71"/>
        <v>15449</v>
      </c>
      <c r="E161" s="169">
        <f t="shared" si="71"/>
        <v>4578</v>
      </c>
      <c r="F161" s="169">
        <f t="shared" si="71"/>
        <v>10677</v>
      </c>
      <c r="G161" s="169">
        <f t="shared" si="71"/>
        <v>15061</v>
      </c>
      <c r="H161" s="169">
        <f t="shared" si="71"/>
        <v>18820</v>
      </c>
      <c r="I161" s="171">
        <f t="shared" si="70"/>
        <v>0.24958502091494594</v>
      </c>
      <c r="J161" s="170">
        <f t="shared" si="67"/>
        <v>0.21820182536086485</v>
      </c>
      <c r="K161" s="169">
        <f>H161-G161</f>
        <v>3759</v>
      </c>
      <c r="L161" s="169">
        <f t="shared" si="69"/>
        <v>3371</v>
      </c>
      <c r="M161" s="170">
        <f t="shared" si="66"/>
        <v>3.4341311027903682E-3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722F9-73CD-4DA6-AD1A-B9C44327EB1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254</v>
      </c>
      <c r="D7" s="172" t="s">
        <v>255</v>
      </c>
      <c r="E7" s="172" t="s">
        <v>256</v>
      </c>
      <c r="F7" s="172" t="s">
        <v>257</v>
      </c>
      <c r="G7" s="172" t="s">
        <v>258</v>
      </c>
      <c r="H7" s="172" t="s">
        <v>259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254</v>
      </c>
      <c r="R7" s="172" t="s">
        <v>255</v>
      </c>
      <c r="S7" s="172" t="s">
        <v>256</v>
      </c>
      <c r="T7" s="172" t="s">
        <v>257</v>
      </c>
      <c r="U7" s="172" t="s">
        <v>258</v>
      </c>
      <c r="V7" s="172" t="s">
        <v>259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3534922</v>
      </c>
      <c r="D9" s="176">
        <f t="shared" ref="D9:H9" si="0">D10+D13</f>
        <v>3568188</v>
      </c>
      <c r="E9" s="176">
        <f t="shared" si="0"/>
        <v>1195819</v>
      </c>
      <c r="F9" s="176">
        <f t="shared" si="0"/>
        <v>3776873</v>
      </c>
      <c r="G9" s="176">
        <f t="shared" si="0"/>
        <v>4088558</v>
      </c>
      <c r="H9" s="176">
        <f t="shared" si="0"/>
        <v>4279640</v>
      </c>
      <c r="I9" s="177">
        <f>IFERROR(H9/G9-1,"-")</f>
        <v>4.6735792912806939E-2</v>
      </c>
      <c r="J9" s="177">
        <f>IFERROR(H9/D9-1,"-")</f>
        <v>0.1993874762204233</v>
      </c>
      <c r="K9" s="176">
        <f>H9-G9</f>
        <v>191082</v>
      </c>
      <c r="L9" s="176">
        <f>H9-D9</f>
        <v>711452</v>
      </c>
      <c r="M9" s="177">
        <f t="shared" ref="M9:M21" si="1">H9/H$9</f>
        <v>1</v>
      </c>
      <c r="P9" s="154" t="s">
        <v>68</v>
      </c>
      <c r="Q9" s="176">
        <f>Q10+Q13</f>
        <v>85990</v>
      </c>
      <c r="R9" s="176">
        <f t="shared" ref="R9:V9" si="2">R10+R13</f>
        <v>82594</v>
      </c>
      <c r="S9" s="176">
        <f t="shared" si="2"/>
        <v>62298</v>
      </c>
      <c r="T9" s="176">
        <f t="shared" si="2"/>
        <v>169794</v>
      </c>
      <c r="U9" s="176">
        <f t="shared" si="2"/>
        <v>220761</v>
      </c>
      <c r="V9" s="176">
        <f t="shared" si="2"/>
        <v>207278</v>
      </c>
      <c r="W9" s="177">
        <f>IFERROR(V9/U9-1,"-")</f>
        <v>-6.1075099315549441E-2</v>
      </c>
      <c r="X9" s="177">
        <f>IFERROR(V9/R9-1,"-")</f>
        <v>1.5096011816838995</v>
      </c>
      <c r="Y9" s="176">
        <f>V9-U9</f>
        <v>-13483</v>
      </c>
      <c r="Z9" s="176">
        <f>V9-R9</f>
        <v>124684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831525</v>
      </c>
      <c r="D10" s="158">
        <v>862819</v>
      </c>
      <c r="E10" s="158">
        <v>373041</v>
      </c>
      <c r="F10" s="158">
        <v>862070</v>
      </c>
      <c r="G10" s="158">
        <v>881295</v>
      </c>
      <c r="H10" s="158">
        <v>888603</v>
      </c>
      <c r="I10" s="160">
        <f>IFERROR(H10/G10-1,"-")</f>
        <v>8.2923425186798294E-3</v>
      </c>
      <c r="J10" s="159">
        <f t="shared" ref="J10:J21" si="4">IFERROR(H10/D10-1,"-")</f>
        <v>2.9883440211678325E-2</v>
      </c>
      <c r="K10" s="157">
        <f t="shared" ref="K10:K20" si="5">H10-G10</f>
        <v>7308</v>
      </c>
      <c r="L10" s="158">
        <f t="shared" ref="L10:L21" si="6">H10-D10</f>
        <v>25784</v>
      </c>
      <c r="M10" s="159">
        <f t="shared" si="1"/>
        <v>0.207634987989644</v>
      </c>
      <c r="P10" s="157" t="s">
        <v>97</v>
      </c>
      <c r="Q10" s="158">
        <v>15599</v>
      </c>
      <c r="R10" s="158">
        <v>17569</v>
      </c>
      <c r="S10" s="158">
        <v>28280</v>
      </c>
      <c r="T10" s="158">
        <v>41132</v>
      </c>
      <c r="U10" s="158">
        <v>48543</v>
      </c>
      <c r="V10" s="158">
        <v>43479</v>
      </c>
      <c r="W10" s="160">
        <f>IFERROR(V10/U10-1,"-")</f>
        <v>-0.10431988134231507</v>
      </c>
      <c r="X10" s="159">
        <f t="shared" ref="X10:X21" si="7">IFERROR(V10/R10-1,"-")</f>
        <v>1.4747566736866071</v>
      </c>
      <c r="Y10" s="157">
        <f t="shared" ref="Y10:Y20" si="8">V10-U10</f>
        <v>-5064</v>
      </c>
      <c r="Z10" s="158">
        <f t="shared" ref="Z10:Z21" si="9">V10-R10</f>
        <v>25910</v>
      </c>
      <c r="AA10" s="159">
        <f t="shared" si="3"/>
        <v>0.20976176921815146</v>
      </c>
    </row>
    <row r="11" spans="1:27" x14ac:dyDescent="0.25">
      <c r="A11" s="161" t="s">
        <v>100</v>
      </c>
      <c r="B11" s="162" t="s">
        <v>103</v>
      </c>
      <c r="C11" s="163">
        <v>318204</v>
      </c>
      <c r="D11" s="163">
        <v>312414</v>
      </c>
      <c r="E11" s="163">
        <v>148750</v>
      </c>
      <c r="F11" s="163">
        <v>332869</v>
      </c>
      <c r="G11" s="163">
        <v>340070</v>
      </c>
      <c r="H11" s="163">
        <v>339331</v>
      </c>
      <c r="I11" s="165">
        <f>IFERROR(H11/G11-1,"-")</f>
        <v>-2.1730820125268613E-3</v>
      </c>
      <c r="J11" s="164">
        <f t="shared" si="4"/>
        <v>8.6158110712067915E-2</v>
      </c>
      <c r="K11" s="162">
        <f t="shared" si="5"/>
        <v>-739</v>
      </c>
      <c r="L11" s="163">
        <f t="shared" si="6"/>
        <v>26917</v>
      </c>
      <c r="M11" s="164">
        <f t="shared" si="1"/>
        <v>7.9289613145030885E-2</v>
      </c>
      <c r="P11" s="162" t="s">
        <v>103</v>
      </c>
      <c r="Q11" s="163">
        <v>2831</v>
      </c>
      <c r="R11" s="163">
        <v>3028</v>
      </c>
      <c r="S11" s="163">
        <v>3378</v>
      </c>
      <c r="T11" s="163">
        <v>11031</v>
      </c>
      <c r="U11" s="163">
        <v>14560</v>
      </c>
      <c r="V11" s="163">
        <v>12208</v>
      </c>
      <c r="W11" s="165">
        <f>IFERROR(V11/U11-1,"-")</f>
        <v>-0.16153846153846152</v>
      </c>
      <c r="X11" s="164">
        <f t="shared" si="7"/>
        <v>3.0317040951122856</v>
      </c>
      <c r="Y11" s="162">
        <f t="shared" si="8"/>
        <v>-2352</v>
      </c>
      <c r="Z11" s="163">
        <f t="shared" si="9"/>
        <v>9180</v>
      </c>
      <c r="AA11" s="164">
        <f>V11/V$9</f>
        <v>5.889674736344426E-2</v>
      </c>
    </row>
    <row r="12" spans="1:27" x14ac:dyDescent="0.25">
      <c r="A12" s="1"/>
      <c r="B12" s="162" t="s">
        <v>100</v>
      </c>
      <c r="C12" s="163">
        <v>513321</v>
      </c>
      <c r="D12" s="163">
        <v>550405</v>
      </c>
      <c r="E12" s="163">
        <v>224291</v>
      </c>
      <c r="F12" s="163">
        <v>529201</v>
      </c>
      <c r="G12" s="163">
        <v>541225</v>
      </c>
      <c r="H12" s="163">
        <v>549272</v>
      </c>
      <c r="I12" s="165">
        <f>IFERROR(H12/G12-1,"-")</f>
        <v>1.4868123238948705E-2</v>
      </c>
      <c r="J12" s="164">
        <f t="shared" si="4"/>
        <v>-2.0584842070838771E-3</v>
      </c>
      <c r="K12" s="162">
        <f t="shared" si="5"/>
        <v>8047</v>
      </c>
      <c r="L12" s="163">
        <f t="shared" si="6"/>
        <v>-1133</v>
      </c>
      <c r="M12" s="164">
        <f t="shared" si="1"/>
        <v>0.12834537484461309</v>
      </c>
      <c r="P12" s="162" t="s">
        <v>100</v>
      </c>
      <c r="Q12" s="163">
        <v>12768</v>
      </c>
      <c r="R12" s="163">
        <v>14541</v>
      </c>
      <c r="S12" s="163">
        <v>24902</v>
      </c>
      <c r="T12" s="163">
        <v>30101</v>
      </c>
      <c r="U12" s="163">
        <v>33983</v>
      </c>
      <c r="V12" s="163">
        <v>31271</v>
      </c>
      <c r="W12" s="165">
        <f>IFERROR(V12/U12-1,"-")</f>
        <v>-7.9804608186446191E-2</v>
      </c>
      <c r="X12" s="164">
        <f t="shared" si="7"/>
        <v>1.1505398528299291</v>
      </c>
      <c r="Y12" s="162">
        <f t="shared" si="8"/>
        <v>-2712</v>
      </c>
      <c r="Z12" s="163">
        <f t="shared" si="9"/>
        <v>16730</v>
      </c>
      <c r="AA12" s="164">
        <f t="shared" si="3"/>
        <v>0.15086502185470721</v>
      </c>
    </row>
    <row r="13" spans="1:27" s="56" customFormat="1" x14ac:dyDescent="0.25">
      <c r="B13" s="157" t="s">
        <v>107</v>
      </c>
      <c r="C13" s="158">
        <v>2703397</v>
      </c>
      <c r="D13" s="158">
        <v>2705369</v>
      </c>
      <c r="E13" s="158">
        <v>822778</v>
      </c>
      <c r="F13" s="158">
        <v>2914803</v>
      </c>
      <c r="G13" s="158">
        <v>3207263</v>
      </c>
      <c r="H13" s="158">
        <v>3391037</v>
      </c>
      <c r="I13" s="160">
        <f>IFERROR(H13/G13-1,"-")</f>
        <v>5.7299323441825534E-2</v>
      </c>
      <c r="J13" s="159">
        <f t="shared" si="4"/>
        <v>0.25344712680599213</v>
      </c>
      <c r="K13" s="157">
        <f t="shared" si="5"/>
        <v>183774</v>
      </c>
      <c r="L13" s="158">
        <f t="shared" si="6"/>
        <v>685668</v>
      </c>
      <c r="M13" s="159">
        <f t="shared" si="1"/>
        <v>0.79236501201035603</v>
      </c>
      <c r="P13" s="157" t="s">
        <v>107</v>
      </c>
      <c r="Q13" s="158">
        <v>70391</v>
      </c>
      <c r="R13" s="158">
        <v>65025</v>
      </c>
      <c r="S13" s="158">
        <v>34018</v>
      </c>
      <c r="T13" s="158">
        <v>128662</v>
      </c>
      <c r="U13" s="158">
        <v>172218</v>
      </c>
      <c r="V13" s="158">
        <v>163799</v>
      </c>
      <c r="W13" s="160">
        <f>IFERROR(V13/U13-1,"-")</f>
        <v>-4.8885714617519671E-2</v>
      </c>
      <c r="X13" s="159">
        <f t="shared" si="7"/>
        <v>1.5190157631680123</v>
      </c>
      <c r="Y13" s="157">
        <f t="shared" si="8"/>
        <v>-8419</v>
      </c>
      <c r="Z13" s="158">
        <f t="shared" si="9"/>
        <v>98774</v>
      </c>
      <c r="AA13" s="159">
        <f t="shared" si="3"/>
        <v>0.79023823078184852</v>
      </c>
    </row>
    <row r="14" spans="1:27" s="56" customFormat="1" x14ac:dyDescent="0.25">
      <c r="B14" s="162" t="s">
        <v>110</v>
      </c>
      <c r="C14" s="163">
        <v>1096071</v>
      </c>
      <c r="D14" s="163">
        <v>1154096</v>
      </c>
      <c r="E14" s="163">
        <v>316348</v>
      </c>
      <c r="F14" s="163">
        <v>1318096</v>
      </c>
      <c r="G14" s="163">
        <v>1459760</v>
      </c>
      <c r="H14" s="163">
        <v>1531805</v>
      </c>
      <c r="I14" s="165">
        <f t="shared" ref="I14:I21" si="10">IFERROR(H14/G14-1,"-")</f>
        <v>4.9354003397818813E-2</v>
      </c>
      <c r="J14" s="164">
        <f t="shared" si="4"/>
        <v>0.32727693363463706</v>
      </c>
      <c r="K14" s="162">
        <f t="shared" si="5"/>
        <v>72045</v>
      </c>
      <c r="L14" s="163">
        <f t="shared" si="6"/>
        <v>377709</v>
      </c>
      <c r="M14" s="164">
        <f t="shared" si="1"/>
        <v>0.35792847061902405</v>
      </c>
      <c r="P14" s="162" t="s">
        <v>110</v>
      </c>
      <c r="Q14" s="163">
        <v>36775</v>
      </c>
      <c r="R14" s="163">
        <v>36612</v>
      </c>
      <c r="S14" s="163">
        <v>19439</v>
      </c>
      <c r="T14" s="163">
        <v>77726</v>
      </c>
      <c r="U14" s="163">
        <v>113230</v>
      </c>
      <c r="V14" s="163">
        <v>102157</v>
      </c>
      <c r="W14" s="165">
        <f t="shared" ref="W14:W21" si="11">IFERROR(V14/U14-1,"-")</f>
        <v>-9.7792104565927795E-2</v>
      </c>
      <c r="X14" s="164">
        <f t="shared" si="7"/>
        <v>1.7902600240358351</v>
      </c>
      <c r="Y14" s="162">
        <f t="shared" si="8"/>
        <v>-11073</v>
      </c>
      <c r="Z14" s="163">
        <f t="shared" si="9"/>
        <v>65545</v>
      </c>
      <c r="AA14" s="164">
        <f t="shared" si="3"/>
        <v>0.49285018188133811</v>
      </c>
    </row>
    <row r="15" spans="1:27" x14ac:dyDescent="0.25">
      <c r="A15" s="1"/>
      <c r="B15" s="162" t="s">
        <v>113</v>
      </c>
      <c r="C15" s="163">
        <v>486325</v>
      </c>
      <c r="D15" s="163">
        <v>415961</v>
      </c>
      <c r="E15" s="163">
        <v>117027</v>
      </c>
      <c r="F15" s="163">
        <v>339027</v>
      </c>
      <c r="G15" s="163">
        <v>381795</v>
      </c>
      <c r="H15" s="163">
        <v>390913</v>
      </c>
      <c r="I15" s="165">
        <f t="shared" si="10"/>
        <v>2.388192616456486E-2</v>
      </c>
      <c r="J15" s="164">
        <f t="shared" si="4"/>
        <v>-6.0217183822521836E-2</v>
      </c>
      <c r="K15" s="162">
        <f t="shared" si="5"/>
        <v>9118</v>
      </c>
      <c r="L15" s="163">
        <f t="shared" si="6"/>
        <v>-25048</v>
      </c>
      <c r="M15" s="164">
        <f t="shared" si="1"/>
        <v>9.1342496097802622E-2</v>
      </c>
      <c r="P15" s="162" t="s">
        <v>113</v>
      </c>
      <c r="Q15" s="163">
        <v>5585</v>
      </c>
      <c r="R15" s="163">
        <v>4407</v>
      </c>
      <c r="S15" s="163">
        <v>2695</v>
      </c>
      <c r="T15" s="163">
        <v>5917</v>
      </c>
      <c r="U15" s="163">
        <v>7594</v>
      </c>
      <c r="V15" s="163">
        <v>7215</v>
      </c>
      <c r="W15" s="165">
        <f t="shared" si="11"/>
        <v>-4.9907821964708998E-2</v>
      </c>
      <c r="X15" s="164">
        <f t="shared" si="7"/>
        <v>0.63716814159292046</v>
      </c>
      <c r="Y15" s="162">
        <f t="shared" si="8"/>
        <v>-379</v>
      </c>
      <c r="Z15" s="163">
        <f t="shared" si="9"/>
        <v>2808</v>
      </c>
      <c r="AA15" s="164">
        <f t="shared" si="3"/>
        <v>3.4808325051380269E-2</v>
      </c>
    </row>
    <row r="16" spans="1:27" x14ac:dyDescent="0.25">
      <c r="A16" s="1"/>
      <c r="B16" s="162" t="s">
        <v>116</v>
      </c>
      <c r="C16" s="163">
        <v>133143</v>
      </c>
      <c r="D16" s="163">
        <v>139070</v>
      </c>
      <c r="E16" s="163">
        <v>48758</v>
      </c>
      <c r="F16" s="163">
        <v>166430</v>
      </c>
      <c r="G16" s="163">
        <v>177305</v>
      </c>
      <c r="H16" s="163">
        <v>192525</v>
      </c>
      <c r="I16" s="165">
        <f t="shared" si="10"/>
        <v>8.5840782831843487E-2</v>
      </c>
      <c r="J16" s="164">
        <f t="shared" si="4"/>
        <v>0.384374775293018</v>
      </c>
      <c r="K16" s="162">
        <f t="shared" si="5"/>
        <v>15220</v>
      </c>
      <c r="L16" s="163">
        <f t="shared" si="6"/>
        <v>53455</v>
      </c>
      <c r="M16" s="164">
        <f t="shared" si="1"/>
        <v>4.4986260526586351E-2</v>
      </c>
      <c r="P16" s="162" t="s">
        <v>116</v>
      </c>
      <c r="Q16" s="163">
        <v>12015</v>
      </c>
      <c r="R16" s="163">
        <v>8908</v>
      </c>
      <c r="S16" s="163">
        <v>1859</v>
      </c>
      <c r="T16" s="163">
        <v>8638</v>
      </c>
      <c r="U16" s="163">
        <v>12056</v>
      </c>
      <c r="V16" s="163">
        <v>12800</v>
      </c>
      <c r="W16" s="165">
        <f t="shared" si="11"/>
        <v>6.1712010617120061E-2</v>
      </c>
      <c r="X16" s="164">
        <f t="shared" si="7"/>
        <v>0.4369106421194433</v>
      </c>
      <c r="Y16" s="162">
        <f t="shared" si="8"/>
        <v>744</v>
      </c>
      <c r="Z16" s="163">
        <f t="shared" si="9"/>
        <v>3892</v>
      </c>
      <c r="AA16" s="164">
        <f t="shared" si="3"/>
        <v>6.1752815059967769E-2</v>
      </c>
    </row>
    <row r="17" spans="1:27" x14ac:dyDescent="0.25">
      <c r="A17" s="1"/>
      <c r="B17" s="162" t="s">
        <v>123</v>
      </c>
      <c r="C17" s="163">
        <v>100344</v>
      </c>
      <c r="D17" s="163">
        <v>91758</v>
      </c>
      <c r="E17" s="163">
        <v>27542</v>
      </c>
      <c r="F17" s="163">
        <v>123451</v>
      </c>
      <c r="G17" s="163">
        <v>117653</v>
      </c>
      <c r="H17" s="163">
        <v>127577</v>
      </c>
      <c r="I17" s="165">
        <f t="shared" si="10"/>
        <v>8.4349740338112822E-2</v>
      </c>
      <c r="J17" s="164">
        <f t="shared" si="4"/>
        <v>0.39036378299439822</v>
      </c>
      <c r="K17" s="162">
        <f t="shared" si="5"/>
        <v>9924</v>
      </c>
      <c r="L17" s="163">
        <f t="shared" si="6"/>
        <v>35819</v>
      </c>
      <c r="M17" s="164">
        <f t="shared" si="1"/>
        <v>2.9810217681861092E-2</v>
      </c>
      <c r="P17" s="162" t="s">
        <v>123</v>
      </c>
      <c r="Q17" s="163">
        <v>1509</v>
      </c>
      <c r="R17" s="163">
        <v>1114</v>
      </c>
      <c r="S17" s="163">
        <v>1095</v>
      </c>
      <c r="T17" s="163">
        <v>5894</v>
      </c>
      <c r="U17" s="163">
        <v>6032</v>
      </c>
      <c r="V17" s="163">
        <v>5918</v>
      </c>
      <c r="W17" s="165">
        <f t="shared" si="11"/>
        <v>-1.8899204244031798E-2</v>
      </c>
      <c r="X17" s="164">
        <f t="shared" si="7"/>
        <v>4.3123877917414726</v>
      </c>
      <c r="Y17" s="162">
        <f t="shared" si="8"/>
        <v>-114</v>
      </c>
      <c r="Z17" s="163">
        <f t="shared" si="9"/>
        <v>4804</v>
      </c>
      <c r="AA17" s="164">
        <f t="shared" si="3"/>
        <v>2.8551028087881975E-2</v>
      </c>
    </row>
    <row r="18" spans="1:27" x14ac:dyDescent="0.25">
      <c r="A18" s="1"/>
      <c r="B18" s="162" t="s">
        <v>119</v>
      </c>
      <c r="C18" s="163">
        <v>120143</v>
      </c>
      <c r="D18" s="163">
        <v>118854</v>
      </c>
      <c r="E18" s="163">
        <v>48643</v>
      </c>
      <c r="F18" s="163">
        <v>130508</v>
      </c>
      <c r="G18" s="163">
        <v>134410</v>
      </c>
      <c r="H18" s="163">
        <v>140290</v>
      </c>
      <c r="I18" s="165">
        <f t="shared" si="10"/>
        <v>4.3746745033851564E-2</v>
      </c>
      <c r="J18" s="164">
        <f t="shared" si="4"/>
        <v>0.18035573056018306</v>
      </c>
      <c r="K18" s="162">
        <f t="shared" si="5"/>
        <v>5880</v>
      </c>
      <c r="L18" s="163">
        <f t="shared" si="6"/>
        <v>21436</v>
      </c>
      <c r="M18" s="164">
        <f t="shared" si="1"/>
        <v>3.2780794646278658E-2</v>
      </c>
      <c r="P18" s="162" t="s">
        <v>119</v>
      </c>
      <c r="Q18" s="163">
        <v>2993</v>
      </c>
      <c r="R18" s="163">
        <v>2915</v>
      </c>
      <c r="S18" s="163">
        <v>2545</v>
      </c>
      <c r="T18" s="163">
        <v>4317</v>
      </c>
      <c r="U18" s="163">
        <v>4916</v>
      </c>
      <c r="V18" s="163">
        <v>4686</v>
      </c>
      <c r="W18" s="165">
        <f t="shared" si="11"/>
        <v>-4.6786004882017895E-2</v>
      </c>
      <c r="X18" s="164">
        <f t="shared" si="7"/>
        <v>0.60754716981132084</v>
      </c>
      <c r="Y18" s="162">
        <f t="shared" si="8"/>
        <v>-230</v>
      </c>
      <c r="Z18" s="163">
        <f t="shared" si="9"/>
        <v>1771</v>
      </c>
      <c r="AA18" s="164">
        <f t="shared" si="3"/>
        <v>2.2607319638360077E-2</v>
      </c>
    </row>
    <row r="19" spans="1:27" x14ac:dyDescent="0.25">
      <c r="A19" s="161" t="s">
        <v>144</v>
      </c>
      <c r="B19" s="162" t="s">
        <v>128</v>
      </c>
      <c r="C19" s="163">
        <v>40543</v>
      </c>
      <c r="D19" s="163">
        <v>44463</v>
      </c>
      <c r="E19" s="163">
        <v>18278</v>
      </c>
      <c r="F19" s="163">
        <v>40935</v>
      </c>
      <c r="G19" s="163">
        <v>44457</v>
      </c>
      <c r="H19" s="163">
        <v>41551</v>
      </c>
      <c r="I19" s="165">
        <f t="shared" si="10"/>
        <v>-6.5366533954157924E-2</v>
      </c>
      <c r="J19" s="164">
        <f t="shared" si="4"/>
        <v>-6.5492656815779426E-2</v>
      </c>
      <c r="K19" s="162">
        <f t="shared" si="5"/>
        <v>-2906</v>
      </c>
      <c r="L19" s="163">
        <f t="shared" si="6"/>
        <v>-2912</v>
      </c>
      <c r="M19" s="164">
        <f t="shared" si="1"/>
        <v>9.7089942144666375E-3</v>
      </c>
      <c r="P19" s="162" t="s">
        <v>128</v>
      </c>
      <c r="Q19" s="163">
        <v>478</v>
      </c>
      <c r="R19" s="163">
        <v>419</v>
      </c>
      <c r="S19" s="163">
        <v>226</v>
      </c>
      <c r="T19" s="163">
        <v>1123</v>
      </c>
      <c r="U19" s="163">
        <v>1300</v>
      </c>
      <c r="V19" s="163">
        <v>1069</v>
      </c>
      <c r="W19" s="165">
        <f t="shared" si="11"/>
        <v>-0.1776923076923077</v>
      </c>
      <c r="X19" s="164">
        <f t="shared" si="7"/>
        <v>1.5513126491646778</v>
      </c>
      <c r="Y19" s="162">
        <f t="shared" si="8"/>
        <v>-231</v>
      </c>
      <c r="Z19" s="163">
        <f t="shared" si="9"/>
        <v>650</v>
      </c>
      <c r="AA19" s="164">
        <f t="shared" si="3"/>
        <v>5.1573249452426207E-3</v>
      </c>
    </row>
    <row r="20" spans="1:27" x14ac:dyDescent="0.25">
      <c r="A20" s="167" t="s">
        <v>145</v>
      </c>
      <c r="B20" s="162" t="s">
        <v>131</v>
      </c>
      <c r="C20" s="163">
        <v>67559</v>
      </c>
      <c r="D20" s="163">
        <v>60101</v>
      </c>
      <c r="E20" s="163">
        <v>25539</v>
      </c>
      <c r="F20" s="163">
        <v>35274</v>
      </c>
      <c r="G20" s="163">
        <v>44718</v>
      </c>
      <c r="H20" s="163">
        <v>40773</v>
      </c>
      <c r="I20" s="165">
        <f t="shared" si="10"/>
        <v>-8.8219508922581458E-2</v>
      </c>
      <c r="J20" s="164">
        <f t="shared" si="4"/>
        <v>-0.32159198682218271</v>
      </c>
      <c r="K20" s="162">
        <f t="shared" si="5"/>
        <v>-3945</v>
      </c>
      <c r="L20" s="163">
        <f t="shared" si="6"/>
        <v>-19328</v>
      </c>
      <c r="M20" s="164">
        <f t="shared" si="1"/>
        <v>9.5272032227009754E-3</v>
      </c>
      <c r="P20" s="162" t="s">
        <v>131</v>
      </c>
      <c r="Q20" s="163">
        <v>1389</v>
      </c>
      <c r="R20" s="163">
        <v>1123</v>
      </c>
      <c r="S20" s="163">
        <v>549</v>
      </c>
      <c r="T20" s="163">
        <v>840</v>
      </c>
      <c r="U20" s="163">
        <v>770</v>
      </c>
      <c r="V20" s="163">
        <v>1368</v>
      </c>
      <c r="W20" s="165">
        <f t="shared" si="11"/>
        <v>0.77662337662337655</v>
      </c>
      <c r="X20" s="164">
        <f t="shared" si="7"/>
        <v>0.21816562778272486</v>
      </c>
      <c r="Y20" s="162">
        <f t="shared" si="8"/>
        <v>598</v>
      </c>
      <c r="Z20" s="163">
        <f t="shared" si="9"/>
        <v>245</v>
      </c>
      <c r="AA20" s="164">
        <f t="shared" si="3"/>
        <v>6.5998321095340554E-3</v>
      </c>
    </row>
    <row r="21" spans="1:27" x14ac:dyDescent="0.25">
      <c r="B21" s="168" t="s">
        <v>145</v>
      </c>
      <c r="C21" s="169">
        <f t="shared" ref="C21:H21" si="12">C13-SUM(C14:C20)</f>
        <v>659269</v>
      </c>
      <c r="D21" s="169">
        <f t="shared" si="12"/>
        <v>681066</v>
      </c>
      <c r="E21" s="169">
        <f t="shared" si="12"/>
        <v>220643</v>
      </c>
      <c r="F21" s="169">
        <f t="shared" si="12"/>
        <v>761082</v>
      </c>
      <c r="G21" s="169">
        <f t="shared" si="12"/>
        <v>847165</v>
      </c>
      <c r="H21" s="169">
        <f t="shared" si="12"/>
        <v>925603</v>
      </c>
      <c r="I21" s="171">
        <f t="shared" si="10"/>
        <v>9.258881091640947E-2</v>
      </c>
      <c r="J21" s="170">
        <f t="shared" si="4"/>
        <v>0.35905037103599358</v>
      </c>
      <c r="K21" s="168">
        <f>H21-G21</f>
        <v>78438</v>
      </c>
      <c r="L21" s="169">
        <f t="shared" si="6"/>
        <v>244537</v>
      </c>
      <c r="M21" s="170">
        <f t="shared" si="1"/>
        <v>0.21628057500163564</v>
      </c>
      <c r="P21" s="168" t="s">
        <v>145</v>
      </c>
      <c r="Q21" s="169">
        <f t="shared" ref="Q21:V21" si="13">Q13-SUM(Q14:Q20)</f>
        <v>9647</v>
      </c>
      <c r="R21" s="169">
        <f t="shared" si="13"/>
        <v>9527</v>
      </c>
      <c r="S21" s="169">
        <f t="shared" si="13"/>
        <v>5610</v>
      </c>
      <c r="T21" s="169">
        <f t="shared" si="13"/>
        <v>24207</v>
      </c>
      <c r="U21" s="169">
        <f t="shared" si="13"/>
        <v>26320</v>
      </c>
      <c r="V21" s="169">
        <f t="shared" si="13"/>
        <v>28586</v>
      </c>
      <c r="W21" s="171">
        <f t="shared" si="11"/>
        <v>8.6094224924012197E-2</v>
      </c>
      <c r="X21" s="170">
        <f t="shared" si="7"/>
        <v>2.0005248241838984</v>
      </c>
      <c r="Y21" s="168">
        <f>V21-U21</f>
        <v>2266</v>
      </c>
      <c r="Z21" s="169">
        <f t="shared" si="9"/>
        <v>19059</v>
      </c>
      <c r="AA21" s="170">
        <f t="shared" si="3"/>
        <v>0.13791140400814364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1336905</v>
      </c>
      <c r="D23" s="176">
        <f t="shared" ref="D23:H23" si="14">D24+D27</f>
        <v>1371352</v>
      </c>
      <c r="E23" s="176">
        <f t="shared" si="14"/>
        <v>414401</v>
      </c>
      <c r="F23" s="176">
        <f t="shared" si="14"/>
        <v>1490629</v>
      </c>
      <c r="G23" s="176">
        <f t="shared" si="14"/>
        <v>1543103</v>
      </c>
      <c r="H23" s="176">
        <f t="shared" si="14"/>
        <v>1573889</v>
      </c>
      <c r="I23" s="177">
        <f>IFERROR(H23/G23-1,"-")</f>
        <v>1.9950709706351377E-2</v>
      </c>
      <c r="J23" s="177">
        <f>IFERROR(H23/D23-1,"-")</f>
        <v>0.14769147527403614</v>
      </c>
      <c r="K23" s="176">
        <f>H23-G23</f>
        <v>30786</v>
      </c>
      <c r="L23" s="176">
        <f>H23-D23</f>
        <v>202537</v>
      </c>
      <c r="M23" s="177">
        <f t="shared" ref="M23:M35" si="15">H23/H$9</f>
        <v>0.36776200801936609</v>
      </c>
    </row>
    <row r="24" spans="1:27" x14ac:dyDescent="0.25">
      <c r="B24" s="157" t="s">
        <v>97</v>
      </c>
      <c r="C24" s="158">
        <v>161097</v>
      </c>
      <c r="D24" s="158">
        <v>182915</v>
      </c>
      <c r="E24" s="158">
        <v>81713</v>
      </c>
      <c r="F24" s="158">
        <v>174061</v>
      </c>
      <c r="G24" s="158">
        <v>142842</v>
      </c>
      <c r="H24" s="158">
        <v>128364</v>
      </c>
      <c r="I24" s="160">
        <f>IFERROR(H24/G24-1,"-")</f>
        <v>-0.10135674381484439</v>
      </c>
      <c r="J24" s="159">
        <f t="shared" ref="J24:J35" si="16">IFERROR(H24/D24-1,"-")</f>
        <v>-0.29823141896509309</v>
      </c>
      <c r="K24" s="157">
        <f t="shared" ref="K24:K34" si="17">H24-G24</f>
        <v>-14478</v>
      </c>
      <c r="L24" s="158">
        <f t="shared" ref="L24:L35" si="18">H24-D24</f>
        <v>-54551</v>
      </c>
      <c r="M24" s="159">
        <f t="shared" si="15"/>
        <v>2.9994111654251292E-2</v>
      </c>
    </row>
    <row r="25" spans="1:27" x14ac:dyDescent="0.25">
      <c r="B25" s="162" t="s">
        <v>103</v>
      </c>
      <c r="C25" s="163">
        <v>70692</v>
      </c>
      <c r="D25" s="163">
        <v>84229</v>
      </c>
      <c r="E25" s="163">
        <v>41419</v>
      </c>
      <c r="F25" s="163">
        <v>68469</v>
      </c>
      <c r="G25" s="163">
        <v>54932</v>
      </c>
      <c r="H25" s="163">
        <v>43983</v>
      </c>
      <c r="I25" s="165">
        <f>IFERROR(H25/G25-1,"-")</f>
        <v>-0.19931915823199597</v>
      </c>
      <c r="J25" s="164">
        <f t="shared" si="16"/>
        <v>-0.4778164290208835</v>
      </c>
      <c r="K25" s="162">
        <f t="shared" si="17"/>
        <v>-10949</v>
      </c>
      <c r="L25" s="163">
        <f t="shared" si="18"/>
        <v>-40246</v>
      </c>
      <c r="M25" s="164">
        <f t="shared" si="15"/>
        <v>1.027726631211971E-2</v>
      </c>
    </row>
    <row r="26" spans="1:27" x14ac:dyDescent="0.25">
      <c r="B26" s="162" t="s">
        <v>100</v>
      </c>
      <c r="C26" s="163">
        <v>90405</v>
      </c>
      <c r="D26" s="163">
        <v>98686</v>
      </c>
      <c r="E26" s="163">
        <v>40294</v>
      </c>
      <c r="F26" s="163">
        <v>105592</v>
      </c>
      <c r="G26" s="163">
        <v>87910</v>
      </c>
      <c r="H26" s="163">
        <v>84381</v>
      </c>
      <c r="I26" s="165">
        <f>IFERROR(H26/G26-1,"-")</f>
        <v>-4.014332840404955E-2</v>
      </c>
      <c r="J26" s="164">
        <f t="shared" si="16"/>
        <v>-0.14495470482135253</v>
      </c>
      <c r="K26" s="162">
        <f t="shared" si="17"/>
        <v>-3529</v>
      </c>
      <c r="L26" s="163">
        <f t="shared" si="18"/>
        <v>-14305</v>
      </c>
      <c r="M26" s="164">
        <f t="shared" si="15"/>
        <v>1.971684534213158E-2</v>
      </c>
    </row>
    <row r="27" spans="1:27" x14ac:dyDescent="0.25">
      <c r="B27" s="157" t="s">
        <v>107</v>
      </c>
      <c r="C27" s="158">
        <v>1175808</v>
      </c>
      <c r="D27" s="158">
        <v>1188437</v>
      </c>
      <c r="E27" s="158">
        <v>332688</v>
      </c>
      <c r="F27" s="158">
        <v>1316568</v>
      </c>
      <c r="G27" s="158">
        <v>1400261</v>
      </c>
      <c r="H27" s="158">
        <v>1445525</v>
      </c>
      <c r="I27" s="160">
        <f>IFERROR(H27/G27-1,"-")</f>
        <v>3.232540219287694E-2</v>
      </c>
      <c r="J27" s="159">
        <f t="shared" si="16"/>
        <v>0.21632446650516601</v>
      </c>
      <c r="K27" s="157">
        <f t="shared" si="17"/>
        <v>45264</v>
      </c>
      <c r="L27" s="158">
        <f t="shared" si="18"/>
        <v>257088</v>
      </c>
      <c r="M27" s="159">
        <f t="shared" si="15"/>
        <v>0.33776789636511484</v>
      </c>
    </row>
    <row r="28" spans="1:27" x14ac:dyDescent="0.25">
      <c r="B28" s="162" t="s">
        <v>110</v>
      </c>
      <c r="C28" s="163">
        <v>526508</v>
      </c>
      <c r="D28" s="163">
        <v>549781</v>
      </c>
      <c r="E28" s="163">
        <v>138327</v>
      </c>
      <c r="F28" s="163">
        <v>657205</v>
      </c>
      <c r="G28" s="163">
        <v>709893</v>
      </c>
      <c r="H28" s="163">
        <v>733382</v>
      </c>
      <c r="I28" s="165">
        <f t="shared" ref="I28:I35" si="19">IFERROR(H28/G28-1,"-")</f>
        <v>3.3088085105783538E-2</v>
      </c>
      <c r="J28" s="164">
        <f t="shared" si="16"/>
        <v>0.33395297400237545</v>
      </c>
      <c r="K28" s="162">
        <f t="shared" si="17"/>
        <v>23489</v>
      </c>
      <c r="L28" s="163">
        <f t="shared" si="18"/>
        <v>183601</v>
      </c>
      <c r="M28" s="164">
        <f t="shared" si="15"/>
        <v>0.17136534848725593</v>
      </c>
    </row>
    <row r="29" spans="1:27" x14ac:dyDescent="0.25">
      <c r="B29" s="162" t="s">
        <v>113</v>
      </c>
      <c r="C29" s="163">
        <v>189679</v>
      </c>
      <c r="D29" s="163">
        <v>172335</v>
      </c>
      <c r="E29" s="163">
        <v>45501</v>
      </c>
      <c r="F29" s="163">
        <v>155893</v>
      </c>
      <c r="G29" s="163">
        <v>167555</v>
      </c>
      <c r="H29" s="163">
        <v>166862</v>
      </c>
      <c r="I29" s="165">
        <f t="shared" si="19"/>
        <v>-4.1359553579422004E-3</v>
      </c>
      <c r="J29" s="164">
        <f t="shared" si="16"/>
        <v>-3.175791336640843E-2</v>
      </c>
      <c r="K29" s="162">
        <f t="shared" si="17"/>
        <v>-693</v>
      </c>
      <c r="L29" s="163">
        <f t="shared" si="18"/>
        <v>-5473</v>
      </c>
      <c r="M29" s="164">
        <f t="shared" si="15"/>
        <v>3.8989728107971695E-2</v>
      </c>
    </row>
    <row r="30" spans="1:27" x14ac:dyDescent="0.25">
      <c r="B30" s="162" t="s">
        <v>116</v>
      </c>
      <c r="C30" s="163">
        <v>41732</v>
      </c>
      <c r="D30" s="163">
        <v>43289</v>
      </c>
      <c r="E30" s="163">
        <v>16544</v>
      </c>
      <c r="F30" s="163">
        <v>52360</v>
      </c>
      <c r="G30" s="163">
        <v>46471</v>
      </c>
      <c r="H30" s="163">
        <v>42171</v>
      </c>
      <c r="I30" s="165">
        <f t="shared" si="19"/>
        <v>-9.2530825676228168E-2</v>
      </c>
      <c r="J30" s="164">
        <f t="shared" si="16"/>
        <v>-2.5826422416780237E-2</v>
      </c>
      <c r="K30" s="162">
        <f t="shared" si="17"/>
        <v>-4300</v>
      </c>
      <c r="L30" s="163">
        <f t="shared" si="18"/>
        <v>-1118</v>
      </c>
      <c r="M30" s="164">
        <f t="shared" si="15"/>
        <v>9.8538662130459569E-3</v>
      </c>
    </row>
    <row r="31" spans="1:27" x14ac:dyDescent="0.25">
      <c r="B31" s="162" t="s">
        <v>123</v>
      </c>
      <c r="C31" s="163">
        <v>53584</v>
      </c>
      <c r="D31" s="163">
        <v>48135</v>
      </c>
      <c r="E31" s="163">
        <v>13391</v>
      </c>
      <c r="F31" s="163">
        <v>64395</v>
      </c>
      <c r="G31" s="163">
        <v>57474</v>
      </c>
      <c r="H31" s="163">
        <v>61051</v>
      </c>
      <c r="I31" s="165">
        <f t="shared" si="19"/>
        <v>6.2236837526533639E-2</v>
      </c>
      <c r="J31" s="164">
        <f t="shared" si="16"/>
        <v>0.26832865897995228</v>
      </c>
      <c r="K31" s="162">
        <f t="shared" si="17"/>
        <v>3577</v>
      </c>
      <c r="L31" s="163">
        <f t="shared" si="18"/>
        <v>12916</v>
      </c>
      <c r="M31" s="164">
        <f t="shared" si="15"/>
        <v>1.4265452234300081E-2</v>
      </c>
    </row>
    <row r="32" spans="1:27" x14ac:dyDescent="0.25">
      <c r="B32" s="162" t="s">
        <v>119</v>
      </c>
      <c r="C32" s="163">
        <v>66617</v>
      </c>
      <c r="D32" s="163">
        <v>65068</v>
      </c>
      <c r="E32" s="163">
        <v>24404</v>
      </c>
      <c r="F32" s="163">
        <v>77679</v>
      </c>
      <c r="G32" s="163">
        <v>74613</v>
      </c>
      <c r="H32" s="163">
        <v>76395</v>
      </c>
      <c r="I32" s="165">
        <f t="shared" si="19"/>
        <v>2.3883237505528454E-2</v>
      </c>
      <c r="J32" s="164">
        <f t="shared" si="16"/>
        <v>0.1740794246019548</v>
      </c>
      <c r="K32" s="162">
        <f t="shared" si="17"/>
        <v>1782</v>
      </c>
      <c r="L32" s="163">
        <f t="shared" si="18"/>
        <v>11327</v>
      </c>
      <c r="M32" s="164">
        <f t="shared" si="15"/>
        <v>1.7850800534624407E-2</v>
      </c>
    </row>
    <row r="33" spans="2:13" x14ac:dyDescent="0.25">
      <c r="B33" s="162" t="s">
        <v>128</v>
      </c>
      <c r="C33" s="163">
        <v>22613</v>
      </c>
      <c r="D33" s="163">
        <v>26148</v>
      </c>
      <c r="E33" s="163">
        <v>9562</v>
      </c>
      <c r="F33" s="163">
        <v>20065</v>
      </c>
      <c r="G33" s="163">
        <v>20977</v>
      </c>
      <c r="H33" s="163">
        <v>20850</v>
      </c>
      <c r="I33" s="165">
        <f t="shared" si="19"/>
        <v>-6.054249892739616E-3</v>
      </c>
      <c r="J33" s="164">
        <f t="shared" si="16"/>
        <v>-0.20261587884350618</v>
      </c>
      <c r="K33" s="162">
        <f t="shared" si="17"/>
        <v>-127</v>
      </c>
      <c r="L33" s="163">
        <f t="shared" si="18"/>
        <v>-5298</v>
      </c>
      <c r="M33" s="164">
        <f t="shared" si="15"/>
        <v>4.8719051135142208E-3</v>
      </c>
    </row>
    <row r="34" spans="2:13" x14ac:dyDescent="0.25">
      <c r="B34" s="162" t="s">
        <v>131</v>
      </c>
      <c r="C34" s="163">
        <v>30555</v>
      </c>
      <c r="D34" s="163">
        <v>29275</v>
      </c>
      <c r="E34" s="163">
        <v>11542</v>
      </c>
      <c r="F34" s="163">
        <v>17276</v>
      </c>
      <c r="G34" s="163">
        <v>22032</v>
      </c>
      <c r="H34" s="163">
        <v>19998</v>
      </c>
      <c r="I34" s="165">
        <f t="shared" si="19"/>
        <v>-9.2320261437908502E-2</v>
      </c>
      <c r="J34" s="164">
        <f t="shared" si="16"/>
        <v>-0.3168915456874466</v>
      </c>
      <c r="K34" s="162">
        <f t="shared" si="17"/>
        <v>-2034</v>
      </c>
      <c r="L34" s="163">
        <f t="shared" si="18"/>
        <v>-9277</v>
      </c>
      <c r="M34" s="164">
        <f t="shared" si="15"/>
        <v>4.6728229477245751E-3</v>
      </c>
    </row>
    <row r="35" spans="2:13" x14ac:dyDescent="0.25">
      <c r="B35" s="168" t="s">
        <v>145</v>
      </c>
      <c r="C35" s="169">
        <f t="shared" ref="C35:H35" si="20">C27-SUM(C28:C34)</f>
        <v>244520</v>
      </c>
      <c r="D35" s="169">
        <f t="shared" si="20"/>
        <v>254406</v>
      </c>
      <c r="E35" s="169">
        <f t="shared" si="20"/>
        <v>73417</v>
      </c>
      <c r="F35" s="169">
        <f t="shared" si="20"/>
        <v>271695</v>
      </c>
      <c r="G35" s="169">
        <f t="shared" si="20"/>
        <v>301246</v>
      </c>
      <c r="H35" s="169">
        <f t="shared" si="20"/>
        <v>324816</v>
      </c>
      <c r="I35" s="171">
        <f t="shared" si="19"/>
        <v>7.8241702794394019E-2</v>
      </c>
      <c r="J35" s="170">
        <f t="shared" si="16"/>
        <v>0.27676234051083703</v>
      </c>
      <c r="K35" s="168">
        <f>H35-G35</f>
        <v>23570</v>
      </c>
      <c r="L35" s="169">
        <f t="shared" si="18"/>
        <v>70410</v>
      </c>
      <c r="M35" s="170">
        <f t="shared" si="15"/>
        <v>7.5897972726677948E-2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708603</v>
      </c>
      <c r="D37" s="176">
        <f t="shared" ref="D37:H37" si="21">D38+D41</f>
        <v>729995</v>
      </c>
      <c r="E37" s="176">
        <f t="shared" si="21"/>
        <v>195507</v>
      </c>
      <c r="F37" s="176">
        <f t="shared" si="21"/>
        <v>752557</v>
      </c>
      <c r="G37" s="176">
        <f t="shared" si="21"/>
        <v>810513</v>
      </c>
      <c r="H37" s="176">
        <f t="shared" si="21"/>
        <v>861467</v>
      </c>
      <c r="I37" s="177">
        <f>IFERROR(H37/G37-1,"-")</f>
        <v>6.2866357479768986E-2</v>
      </c>
      <c r="J37" s="177">
        <f>IFERROR(H37/D37-1,"-")</f>
        <v>0.18009986369769648</v>
      </c>
      <c r="K37" s="176">
        <f>H37-G37</f>
        <v>50954</v>
      </c>
      <c r="L37" s="176">
        <f>H37-D37</f>
        <v>131472</v>
      </c>
      <c r="M37" s="177">
        <f t="shared" ref="M37:M49" si="22">H37/H$9</f>
        <v>0.20129426774214654</v>
      </c>
    </row>
    <row r="38" spans="2:13" x14ac:dyDescent="0.25">
      <c r="B38" s="157" t="s">
        <v>97</v>
      </c>
      <c r="C38" s="158">
        <v>78119</v>
      </c>
      <c r="D38" s="158">
        <v>80952</v>
      </c>
      <c r="E38" s="158">
        <v>21989</v>
      </c>
      <c r="F38" s="158">
        <v>83088</v>
      </c>
      <c r="G38" s="158">
        <v>81141</v>
      </c>
      <c r="H38" s="158">
        <v>80807</v>
      </c>
      <c r="I38" s="160">
        <f>IFERROR(H38/G38-1,"-")</f>
        <v>-4.1162913939931656E-3</v>
      </c>
      <c r="J38" s="159">
        <f t="shared" ref="J38:J49" si="23">IFERROR(H38/D38-1,"-")</f>
        <v>-1.7911848996936541E-3</v>
      </c>
      <c r="K38" s="157">
        <f t="shared" ref="K38:K48" si="24">H38-G38</f>
        <v>-334</v>
      </c>
      <c r="L38" s="158">
        <f t="shared" ref="L38:L49" si="25">H38-D38</f>
        <v>-145</v>
      </c>
      <c r="M38" s="159">
        <f t="shared" si="22"/>
        <v>1.8881728369675953E-2</v>
      </c>
    </row>
    <row r="39" spans="2:13" x14ac:dyDescent="0.25">
      <c r="B39" s="162" t="s">
        <v>103</v>
      </c>
      <c r="C39" s="163">
        <v>11532</v>
      </c>
      <c r="D39" s="163">
        <v>18179</v>
      </c>
      <c r="E39" s="163">
        <v>3617</v>
      </c>
      <c r="F39" s="163">
        <v>18678</v>
      </c>
      <c r="G39" s="163">
        <v>28925</v>
      </c>
      <c r="H39" s="163">
        <v>31401</v>
      </c>
      <c r="I39" s="165">
        <f>IFERROR(H39/G39-1,"-")</f>
        <v>8.5600691443388E-2</v>
      </c>
      <c r="J39" s="164">
        <f t="shared" si="23"/>
        <v>0.72732273502392863</v>
      </c>
      <c r="K39" s="162">
        <f t="shared" si="24"/>
        <v>2476</v>
      </c>
      <c r="L39" s="163">
        <f t="shared" si="25"/>
        <v>13222</v>
      </c>
      <c r="M39" s="164">
        <f t="shared" si="22"/>
        <v>7.33729939901487E-3</v>
      </c>
    </row>
    <row r="40" spans="2:13" x14ac:dyDescent="0.25">
      <c r="B40" s="162" t="s">
        <v>100</v>
      </c>
      <c r="C40" s="163">
        <v>66587</v>
      </c>
      <c r="D40" s="163">
        <v>62773</v>
      </c>
      <c r="E40" s="163">
        <v>18372</v>
      </c>
      <c r="F40" s="163">
        <v>64410</v>
      </c>
      <c r="G40" s="163">
        <v>52216</v>
      </c>
      <c r="H40" s="163">
        <v>49406</v>
      </c>
      <c r="I40" s="165">
        <f>IFERROR(H40/G40-1,"-")</f>
        <v>-5.3814922629079165E-2</v>
      </c>
      <c r="J40" s="164">
        <f t="shared" si="23"/>
        <v>-0.21294186991222341</v>
      </c>
      <c r="K40" s="162">
        <f t="shared" si="24"/>
        <v>-2810</v>
      </c>
      <c r="L40" s="163">
        <f t="shared" si="25"/>
        <v>-13367</v>
      </c>
      <c r="M40" s="164">
        <f t="shared" si="22"/>
        <v>1.1544428970661083E-2</v>
      </c>
    </row>
    <row r="41" spans="2:13" x14ac:dyDescent="0.25">
      <c r="B41" s="157" t="s">
        <v>107</v>
      </c>
      <c r="C41" s="158">
        <v>630484</v>
      </c>
      <c r="D41" s="158">
        <v>649043</v>
      </c>
      <c r="E41" s="158">
        <v>173518</v>
      </c>
      <c r="F41" s="158">
        <v>669469</v>
      </c>
      <c r="G41" s="158">
        <v>729372</v>
      </c>
      <c r="H41" s="158">
        <v>780660</v>
      </c>
      <c r="I41" s="160">
        <f>IFERROR(H41/G41-1,"-")</f>
        <v>7.0318027015021212E-2</v>
      </c>
      <c r="J41" s="159">
        <f t="shared" si="23"/>
        <v>0.20278625607240208</v>
      </c>
      <c r="K41" s="157">
        <f t="shared" si="24"/>
        <v>51288</v>
      </c>
      <c r="L41" s="158">
        <f t="shared" si="25"/>
        <v>131617</v>
      </c>
      <c r="M41" s="159">
        <f t="shared" si="22"/>
        <v>0.18241253937247059</v>
      </c>
    </row>
    <row r="42" spans="2:13" x14ac:dyDescent="0.25">
      <c r="B42" s="162" t="s">
        <v>110</v>
      </c>
      <c r="C42" s="163">
        <v>317550</v>
      </c>
      <c r="D42" s="163">
        <v>349797</v>
      </c>
      <c r="E42" s="163">
        <v>84221</v>
      </c>
      <c r="F42" s="163">
        <v>344263</v>
      </c>
      <c r="G42" s="163">
        <v>374301</v>
      </c>
      <c r="H42" s="163">
        <v>413060</v>
      </c>
      <c r="I42" s="165">
        <f t="shared" ref="I42:I49" si="26">IFERROR(H42/G42-1,"-")</f>
        <v>0.10355035118794764</v>
      </c>
      <c r="J42" s="164">
        <f t="shared" si="23"/>
        <v>0.18085632524006789</v>
      </c>
      <c r="K42" s="162">
        <f t="shared" si="24"/>
        <v>38759</v>
      </c>
      <c r="L42" s="163">
        <f t="shared" si="25"/>
        <v>63263</v>
      </c>
      <c r="M42" s="164">
        <f t="shared" si="22"/>
        <v>9.6517464085764226E-2</v>
      </c>
    </row>
    <row r="43" spans="2:13" x14ac:dyDescent="0.25">
      <c r="B43" s="162" t="s">
        <v>113</v>
      </c>
      <c r="C43" s="163">
        <v>51756</v>
      </c>
      <c r="D43" s="163">
        <v>38261</v>
      </c>
      <c r="E43" s="163">
        <v>10355</v>
      </c>
      <c r="F43" s="163">
        <v>27794</v>
      </c>
      <c r="G43" s="163">
        <v>33428</v>
      </c>
      <c r="H43" s="163">
        <v>31460</v>
      </c>
      <c r="I43" s="165">
        <f t="shared" si="26"/>
        <v>-5.88728012444657E-2</v>
      </c>
      <c r="J43" s="164">
        <f t="shared" si="23"/>
        <v>-0.17775280311544395</v>
      </c>
      <c r="K43" s="162">
        <f t="shared" si="24"/>
        <v>-1968</v>
      </c>
      <c r="L43" s="163">
        <f t="shared" si="25"/>
        <v>-6801</v>
      </c>
      <c r="M43" s="164">
        <f t="shared" si="22"/>
        <v>7.3510856053312897E-3</v>
      </c>
    </row>
    <row r="44" spans="2:13" x14ac:dyDescent="0.25">
      <c r="B44" s="162" t="s">
        <v>116</v>
      </c>
      <c r="C44" s="163">
        <v>14831</v>
      </c>
      <c r="D44" s="163">
        <v>16617</v>
      </c>
      <c r="E44" s="163">
        <v>5814</v>
      </c>
      <c r="F44" s="163">
        <v>17707</v>
      </c>
      <c r="G44" s="163">
        <v>19751</v>
      </c>
      <c r="H44" s="163">
        <v>19612</v>
      </c>
      <c r="I44" s="165">
        <f t="shared" si="26"/>
        <v>-7.0376183484380794E-3</v>
      </c>
      <c r="J44" s="164">
        <f t="shared" si="23"/>
        <v>0.18023710657760117</v>
      </c>
      <c r="K44" s="162">
        <f t="shared" si="24"/>
        <v>-139</v>
      </c>
      <c r="L44" s="163">
        <f t="shared" si="25"/>
        <v>2995</v>
      </c>
      <c r="M44" s="164">
        <f t="shared" si="22"/>
        <v>4.5826284453832564E-3</v>
      </c>
    </row>
    <row r="45" spans="2:13" x14ac:dyDescent="0.25">
      <c r="B45" s="162" t="s">
        <v>123</v>
      </c>
      <c r="C45" s="163">
        <v>28557</v>
      </c>
      <c r="D45" s="163">
        <v>27447</v>
      </c>
      <c r="E45" s="163">
        <v>6711</v>
      </c>
      <c r="F45" s="163">
        <v>30594</v>
      </c>
      <c r="G45" s="163">
        <v>29642</v>
      </c>
      <c r="H45" s="163">
        <v>32178</v>
      </c>
      <c r="I45" s="165">
        <f t="shared" si="26"/>
        <v>8.5554281087645956E-2</v>
      </c>
      <c r="J45" s="164">
        <f t="shared" si="23"/>
        <v>0.17236856487047758</v>
      </c>
      <c r="K45" s="162">
        <f t="shared" si="24"/>
        <v>2536</v>
      </c>
      <c r="L45" s="163">
        <f t="shared" si="25"/>
        <v>4731</v>
      </c>
      <c r="M45" s="164">
        <f t="shared" si="22"/>
        <v>7.5188567262666952E-3</v>
      </c>
    </row>
    <row r="46" spans="2:13" x14ac:dyDescent="0.25">
      <c r="B46" s="162" t="s">
        <v>119</v>
      </c>
      <c r="C46" s="163">
        <v>32830</v>
      </c>
      <c r="D46" s="163">
        <v>33677</v>
      </c>
      <c r="E46" s="163">
        <v>11453</v>
      </c>
      <c r="F46" s="163">
        <v>30778</v>
      </c>
      <c r="G46" s="163">
        <v>35500</v>
      </c>
      <c r="H46" s="163">
        <v>35500</v>
      </c>
      <c r="I46" s="165">
        <f t="shared" si="26"/>
        <v>0</v>
      </c>
      <c r="J46" s="164">
        <f t="shared" si="23"/>
        <v>5.4131900109867237E-2</v>
      </c>
      <c r="K46" s="162">
        <f t="shared" si="24"/>
        <v>0</v>
      </c>
      <c r="L46" s="163">
        <f t="shared" si="25"/>
        <v>1823</v>
      </c>
      <c r="M46" s="164">
        <f t="shared" si="22"/>
        <v>8.2950902412352433E-3</v>
      </c>
    </row>
    <row r="47" spans="2:13" x14ac:dyDescent="0.25">
      <c r="B47" s="162" t="s">
        <v>128</v>
      </c>
      <c r="C47" s="163">
        <v>8639</v>
      </c>
      <c r="D47" s="163">
        <v>8042</v>
      </c>
      <c r="E47" s="163">
        <v>3389</v>
      </c>
      <c r="F47" s="163">
        <v>8823</v>
      </c>
      <c r="G47" s="163">
        <v>9220</v>
      </c>
      <c r="H47" s="163">
        <v>8633</v>
      </c>
      <c r="I47" s="165">
        <f t="shared" si="26"/>
        <v>-6.3665943600867636E-2</v>
      </c>
      <c r="J47" s="164">
        <f t="shared" si="23"/>
        <v>7.3489181795573177E-2</v>
      </c>
      <c r="K47" s="162">
        <f t="shared" si="24"/>
        <v>-587</v>
      </c>
      <c r="L47" s="163">
        <f t="shared" si="25"/>
        <v>591</v>
      </c>
      <c r="M47" s="164">
        <f t="shared" si="22"/>
        <v>2.0172257479601089E-3</v>
      </c>
    </row>
    <row r="48" spans="2:13" x14ac:dyDescent="0.25">
      <c r="B48" s="162" t="s">
        <v>131</v>
      </c>
      <c r="C48" s="163">
        <v>13655</v>
      </c>
      <c r="D48" s="163">
        <v>11903</v>
      </c>
      <c r="E48" s="163">
        <v>5209</v>
      </c>
      <c r="F48" s="163">
        <v>8115</v>
      </c>
      <c r="G48" s="163">
        <v>10413</v>
      </c>
      <c r="H48" s="163">
        <v>8431</v>
      </c>
      <c r="I48" s="165">
        <f t="shared" si="26"/>
        <v>-0.19033899932776333</v>
      </c>
      <c r="J48" s="164">
        <f t="shared" si="23"/>
        <v>-0.29169117029320335</v>
      </c>
      <c r="K48" s="162">
        <f t="shared" si="24"/>
        <v>-1982</v>
      </c>
      <c r="L48" s="163">
        <f t="shared" si="25"/>
        <v>-3472</v>
      </c>
      <c r="M48" s="164">
        <f t="shared" si="22"/>
        <v>1.970025516164911E-3</v>
      </c>
    </row>
    <row r="49" spans="2:13" x14ac:dyDescent="0.25">
      <c r="B49" s="168" t="s">
        <v>145</v>
      </c>
      <c r="C49" s="169">
        <f t="shared" ref="C49:H49" si="27">C41-SUM(C42:C48)</f>
        <v>162666</v>
      </c>
      <c r="D49" s="169">
        <f t="shared" si="27"/>
        <v>163299</v>
      </c>
      <c r="E49" s="169">
        <f t="shared" si="27"/>
        <v>46366</v>
      </c>
      <c r="F49" s="169">
        <f t="shared" si="27"/>
        <v>201395</v>
      </c>
      <c r="G49" s="169">
        <f t="shared" si="27"/>
        <v>217117</v>
      </c>
      <c r="H49" s="169">
        <f t="shared" si="27"/>
        <v>231786</v>
      </c>
      <c r="I49" s="171">
        <f t="shared" si="26"/>
        <v>6.7562650552467129E-2</v>
      </c>
      <c r="J49" s="170">
        <f t="shared" si="23"/>
        <v>0.41939632208402999</v>
      </c>
      <c r="K49" s="168">
        <f>H49-G49</f>
        <v>14669</v>
      </c>
      <c r="L49" s="169">
        <f t="shared" si="25"/>
        <v>68487</v>
      </c>
      <c r="M49" s="170">
        <f t="shared" si="22"/>
        <v>5.4160163004364853E-2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40967</v>
      </c>
      <c r="D51" s="176">
        <f t="shared" ref="D51:H51" si="28">D52+D55</f>
        <v>38821</v>
      </c>
      <c r="E51" s="176">
        <f t="shared" si="28"/>
        <v>10671</v>
      </c>
      <c r="F51" s="176">
        <f t="shared" si="28"/>
        <v>37638</v>
      </c>
      <c r="G51" s="176">
        <f t="shared" si="28"/>
        <v>50521</v>
      </c>
      <c r="H51" s="176">
        <f t="shared" si="28"/>
        <v>43075</v>
      </c>
      <c r="I51" s="177">
        <f>IFERROR(H51/G51-1,"-")</f>
        <v>-0.14738425605193883</v>
      </c>
      <c r="J51" s="177">
        <f>IFERROR(H51/D51-1,"-")</f>
        <v>0.1095798665670642</v>
      </c>
      <c r="K51" s="176">
        <f>H51-G51</f>
        <v>-7446</v>
      </c>
      <c r="L51" s="176">
        <f>H51-D51</f>
        <v>4254</v>
      </c>
      <c r="M51" s="177">
        <f t="shared" ref="M51:M63" si="29">H51/H$9</f>
        <v>1.0065098933555158E-2</v>
      </c>
    </row>
    <row r="52" spans="2:13" x14ac:dyDescent="0.25">
      <c r="B52" s="157" t="s">
        <v>97</v>
      </c>
      <c r="C52" s="158">
        <v>10199</v>
      </c>
      <c r="D52" s="158">
        <v>8657</v>
      </c>
      <c r="E52" s="158">
        <v>1985</v>
      </c>
      <c r="F52" s="158">
        <v>6738</v>
      </c>
      <c r="G52" s="158">
        <v>20078</v>
      </c>
      <c r="H52" s="158">
        <v>10886</v>
      </c>
      <c r="I52" s="160">
        <f>IFERROR(H52/G52-1,"-")</f>
        <v>-0.45781452335890027</v>
      </c>
      <c r="J52" s="159">
        <f t="shared" ref="J52:J63" si="30">IFERROR(H52/D52-1,"-")</f>
        <v>0.25747949636132605</v>
      </c>
      <c r="K52" s="157">
        <f t="shared" ref="K52:K62" si="31">H52-G52</f>
        <v>-9192</v>
      </c>
      <c r="L52" s="158">
        <f t="shared" ref="L52:L63" si="32">H52-D52</f>
        <v>2229</v>
      </c>
      <c r="M52" s="159">
        <f t="shared" si="29"/>
        <v>2.5436718976362496E-3</v>
      </c>
    </row>
    <row r="53" spans="2:13" x14ac:dyDescent="0.25">
      <c r="B53" s="162" t="s">
        <v>103</v>
      </c>
      <c r="C53" s="163">
        <v>6087</v>
      </c>
      <c r="D53" s="163">
        <v>4791</v>
      </c>
      <c r="E53" s="163">
        <v>1483</v>
      </c>
      <c r="F53" s="163">
        <v>3508</v>
      </c>
      <c r="G53" s="163">
        <v>14700</v>
      </c>
      <c r="H53" s="163">
        <v>7147</v>
      </c>
      <c r="I53" s="165">
        <f>IFERROR(H53/G53-1,"-")</f>
        <v>-0.51380952380952383</v>
      </c>
      <c r="J53" s="164">
        <f t="shared" si="30"/>
        <v>0.49175537466082231</v>
      </c>
      <c r="K53" s="162">
        <f t="shared" si="31"/>
        <v>-7553</v>
      </c>
      <c r="L53" s="163">
        <f t="shared" si="32"/>
        <v>2356</v>
      </c>
      <c r="M53" s="164">
        <f t="shared" si="29"/>
        <v>1.6700002803974167E-3</v>
      </c>
    </row>
    <row r="54" spans="2:13" x14ac:dyDescent="0.25">
      <c r="B54" s="162" t="s">
        <v>100</v>
      </c>
      <c r="C54" s="163">
        <v>4112</v>
      </c>
      <c r="D54" s="163">
        <v>3866</v>
      </c>
      <c r="E54" s="163">
        <v>502</v>
      </c>
      <c r="F54" s="163">
        <v>3230</v>
      </c>
      <c r="G54" s="163">
        <v>5378</v>
      </c>
      <c r="H54" s="163">
        <v>3739</v>
      </c>
      <c r="I54" s="165">
        <f>IFERROR(H54/G54-1,"-")</f>
        <v>-0.30476013387876533</v>
      </c>
      <c r="J54" s="164">
        <f t="shared" si="30"/>
        <v>-3.2850491464045506E-2</v>
      </c>
      <c r="K54" s="162">
        <f t="shared" si="31"/>
        <v>-1639</v>
      </c>
      <c r="L54" s="163">
        <f t="shared" si="32"/>
        <v>-127</v>
      </c>
      <c r="M54" s="164">
        <f t="shared" si="29"/>
        <v>8.736716172388332E-4</v>
      </c>
    </row>
    <row r="55" spans="2:13" x14ac:dyDescent="0.25">
      <c r="B55" s="157" t="s">
        <v>107</v>
      </c>
      <c r="C55" s="158">
        <v>30768</v>
      </c>
      <c r="D55" s="158">
        <v>30164</v>
      </c>
      <c r="E55" s="158">
        <v>8686</v>
      </c>
      <c r="F55" s="158">
        <v>30900</v>
      </c>
      <c r="G55" s="158">
        <v>30443</v>
      </c>
      <c r="H55" s="158">
        <v>32189</v>
      </c>
      <c r="I55" s="160">
        <f>IFERROR(H55/G55-1,"-")</f>
        <v>5.7353086095325745E-2</v>
      </c>
      <c r="J55" s="159">
        <f t="shared" si="30"/>
        <v>6.7133006232595216E-2</v>
      </c>
      <c r="K55" s="157">
        <f t="shared" si="31"/>
        <v>1746</v>
      </c>
      <c r="L55" s="158">
        <f t="shared" si="32"/>
        <v>2025</v>
      </c>
      <c r="M55" s="159">
        <f t="shared" si="29"/>
        <v>7.5214270359189091E-3</v>
      </c>
    </row>
    <row r="56" spans="2:13" x14ac:dyDescent="0.25">
      <c r="B56" s="162" t="s">
        <v>110</v>
      </c>
      <c r="C56" s="163">
        <v>8535</v>
      </c>
      <c r="D56" s="163">
        <v>8594</v>
      </c>
      <c r="E56" s="163">
        <v>2447</v>
      </c>
      <c r="F56" s="163">
        <v>10329</v>
      </c>
      <c r="G56" s="163">
        <v>9247</v>
      </c>
      <c r="H56" s="163">
        <v>10942</v>
      </c>
      <c r="I56" s="165">
        <f t="shared" ref="I56:I63" si="33">IFERROR(H56/G56-1,"-")</f>
        <v>0.18330269276522104</v>
      </c>
      <c r="J56" s="164">
        <f t="shared" si="30"/>
        <v>0.27321387014195953</v>
      </c>
      <c r="K56" s="162">
        <f t="shared" si="31"/>
        <v>1695</v>
      </c>
      <c r="L56" s="163">
        <f t="shared" si="32"/>
        <v>2348</v>
      </c>
      <c r="M56" s="164">
        <f t="shared" si="29"/>
        <v>2.5567571104111561E-3</v>
      </c>
    </row>
    <row r="57" spans="2:13" x14ac:dyDescent="0.25">
      <c r="B57" s="162" t="s">
        <v>113</v>
      </c>
      <c r="C57" s="163">
        <v>9863</v>
      </c>
      <c r="D57" s="163">
        <v>9255</v>
      </c>
      <c r="E57" s="163">
        <v>2773</v>
      </c>
      <c r="F57" s="163">
        <v>6783</v>
      </c>
      <c r="G57" s="163">
        <v>6068</v>
      </c>
      <c r="H57" s="163">
        <v>6432</v>
      </c>
      <c r="I57" s="165">
        <f t="shared" si="33"/>
        <v>5.9986816084377059E-2</v>
      </c>
      <c r="J57" s="164">
        <f t="shared" si="30"/>
        <v>-0.30502431118314421</v>
      </c>
      <c r="K57" s="162">
        <f t="shared" si="31"/>
        <v>364</v>
      </c>
      <c r="L57" s="163">
        <f t="shared" si="32"/>
        <v>-2823</v>
      </c>
      <c r="M57" s="164">
        <f t="shared" si="29"/>
        <v>1.5029301530035237E-3</v>
      </c>
    </row>
    <row r="58" spans="2:13" x14ac:dyDescent="0.25">
      <c r="B58" s="162" t="s">
        <v>116</v>
      </c>
      <c r="C58" s="163">
        <v>2031</v>
      </c>
      <c r="D58" s="163">
        <v>1959</v>
      </c>
      <c r="E58" s="163">
        <v>473</v>
      </c>
      <c r="F58" s="163">
        <v>2739</v>
      </c>
      <c r="G58" s="163">
        <v>2907</v>
      </c>
      <c r="H58" s="163">
        <v>2287</v>
      </c>
      <c r="I58" s="165">
        <f t="shared" si="33"/>
        <v>-0.21327829377364982</v>
      </c>
      <c r="J58" s="164">
        <f t="shared" si="30"/>
        <v>0.1674323634507402</v>
      </c>
      <c r="K58" s="162">
        <f t="shared" si="31"/>
        <v>-620</v>
      </c>
      <c r="L58" s="163">
        <f t="shared" si="32"/>
        <v>328</v>
      </c>
      <c r="M58" s="164">
        <f t="shared" si="29"/>
        <v>5.343907431466198E-4</v>
      </c>
    </row>
    <row r="59" spans="2:13" x14ac:dyDescent="0.25">
      <c r="B59" s="162" t="s">
        <v>123</v>
      </c>
      <c r="C59" s="163">
        <v>521</v>
      </c>
      <c r="D59" s="163">
        <v>546</v>
      </c>
      <c r="E59" s="163">
        <v>259</v>
      </c>
      <c r="F59" s="163">
        <v>866</v>
      </c>
      <c r="G59" s="163">
        <v>806</v>
      </c>
      <c r="H59" s="163">
        <v>1078</v>
      </c>
      <c r="I59" s="165">
        <f t="shared" si="33"/>
        <v>0.33746898263027303</v>
      </c>
      <c r="J59" s="164">
        <f t="shared" si="30"/>
        <v>0.97435897435897445</v>
      </c>
      <c r="K59" s="162">
        <f t="shared" si="31"/>
        <v>272</v>
      </c>
      <c r="L59" s="163">
        <f t="shared" si="32"/>
        <v>532</v>
      </c>
      <c r="M59" s="164">
        <f t="shared" si="29"/>
        <v>2.5189034591694629E-4</v>
      </c>
    </row>
    <row r="60" spans="2:13" x14ac:dyDescent="0.25">
      <c r="B60" s="162" t="s">
        <v>119</v>
      </c>
      <c r="C60" s="163">
        <v>584</v>
      </c>
      <c r="D60" s="163">
        <v>636</v>
      </c>
      <c r="E60" s="163">
        <v>175</v>
      </c>
      <c r="F60" s="163">
        <v>649</v>
      </c>
      <c r="G60" s="163">
        <v>683</v>
      </c>
      <c r="H60" s="163">
        <v>802</v>
      </c>
      <c r="I60" s="165">
        <f t="shared" si="33"/>
        <v>0.17423133235724753</v>
      </c>
      <c r="J60" s="164">
        <f t="shared" si="30"/>
        <v>0.26100628930817615</v>
      </c>
      <c r="K60" s="162">
        <f t="shared" si="31"/>
        <v>119</v>
      </c>
      <c r="L60" s="163">
        <f t="shared" si="32"/>
        <v>166</v>
      </c>
      <c r="M60" s="164">
        <f t="shared" si="29"/>
        <v>1.8739894009776523E-4</v>
      </c>
    </row>
    <row r="61" spans="2:13" x14ac:dyDescent="0.25">
      <c r="B61" s="162" t="s">
        <v>128</v>
      </c>
      <c r="C61" s="163">
        <v>312</v>
      </c>
      <c r="D61" s="163">
        <v>160</v>
      </c>
      <c r="E61" s="163">
        <v>76</v>
      </c>
      <c r="F61" s="163">
        <v>132</v>
      </c>
      <c r="G61" s="163">
        <v>239</v>
      </c>
      <c r="H61" s="163">
        <v>141</v>
      </c>
      <c r="I61" s="165">
        <f t="shared" si="33"/>
        <v>-0.41004184100418406</v>
      </c>
      <c r="J61" s="164">
        <f t="shared" si="30"/>
        <v>-0.11875000000000002</v>
      </c>
      <c r="K61" s="162">
        <f t="shared" si="31"/>
        <v>-98</v>
      </c>
      <c r="L61" s="163">
        <f t="shared" si="32"/>
        <v>-19</v>
      </c>
      <c r="M61" s="164">
        <f t="shared" si="29"/>
        <v>3.2946696451103364E-5</v>
      </c>
    </row>
    <row r="62" spans="2:13" x14ac:dyDescent="0.25">
      <c r="B62" s="162" t="s">
        <v>131</v>
      </c>
      <c r="C62" s="163">
        <v>380</v>
      </c>
      <c r="D62" s="163">
        <v>340</v>
      </c>
      <c r="E62" s="163">
        <v>119</v>
      </c>
      <c r="F62" s="163">
        <v>153</v>
      </c>
      <c r="G62" s="163">
        <v>195</v>
      </c>
      <c r="H62" s="163">
        <v>154</v>
      </c>
      <c r="I62" s="165">
        <f t="shared" si="33"/>
        <v>-0.21025641025641029</v>
      </c>
      <c r="J62" s="164">
        <f t="shared" si="30"/>
        <v>-0.54705882352941182</v>
      </c>
      <c r="K62" s="162">
        <f t="shared" si="31"/>
        <v>-41</v>
      </c>
      <c r="L62" s="163">
        <f t="shared" si="32"/>
        <v>-186</v>
      </c>
      <c r="M62" s="164">
        <f t="shared" si="29"/>
        <v>3.5984335130992327E-5</v>
      </c>
    </row>
    <row r="63" spans="2:13" x14ac:dyDescent="0.25">
      <c r="B63" s="168" t="s">
        <v>145</v>
      </c>
      <c r="C63" s="169">
        <f t="shared" ref="C63:H63" si="34">C55-SUM(C56:C62)</f>
        <v>8542</v>
      </c>
      <c r="D63" s="169">
        <f t="shared" si="34"/>
        <v>8674</v>
      </c>
      <c r="E63" s="169">
        <f t="shared" si="34"/>
        <v>2364</v>
      </c>
      <c r="F63" s="169">
        <f t="shared" si="34"/>
        <v>9249</v>
      </c>
      <c r="G63" s="169">
        <f t="shared" si="34"/>
        <v>10298</v>
      </c>
      <c r="H63" s="169">
        <f t="shared" si="34"/>
        <v>10353</v>
      </c>
      <c r="I63" s="171">
        <f t="shared" si="33"/>
        <v>5.3408428821131171E-3</v>
      </c>
      <c r="J63" s="170">
        <f t="shared" si="30"/>
        <v>0.19356698178464371</v>
      </c>
      <c r="K63" s="168">
        <f>H63-G63</f>
        <v>55</v>
      </c>
      <c r="L63" s="169">
        <f t="shared" si="32"/>
        <v>1679</v>
      </c>
      <c r="M63" s="170">
        <f t="shared" si="29"/>
        <v>2.4191287117608022E-3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134783</v>
      </c>
      <c r="D65" s="176">
        <f t="shared" ref="D65:H65" si="35">D66+D69</f>
        <v>135352</v>
      </c>
      <c r="E65" s="176">
        <f t="shared" si="35"/>
        <v>51640</v>
      </c>
      <c r="F65" s="176">
        <f t="shared" si="35"/>
        <v>151473</v>
      </c>
      <c r="G65" s="176">
        <f t="shared" si="35"/>
        <v>170958</v>
      </c>
      <c r="H65" s="176">
        <f t="shared" si="35"/>
        <v>191595</v>
      </c>
      <c r="I65" s="177">
        <f>IFERROR(H65/G65-1,"-")</f>
        <v>0.12071385954444946</v>
      </c>
      <c r="J65" s="177">
        <f>IFERROR(H65/D65-1,"-")</f>
        <v>0.4155313552810449</v>
      </c>
      <c r="K65" s="176">
        <f>H65-G65</f>
        <v>20637</v>
      </c>
      <c r="L65" s="176">
        <f>H65-D65</f>
        <v>56243</v>
      </c>
      <c r="M65" s="177">
        <f t="shared" ref="M65:M77" si="36">H65/H$9</f>
        <v>4.4768952528717369E-2</v>
      </c>
    </row>
    <row r="66" spans="2:13" x14ac:dyDescent="0.25">
      <c r="B66" s="157" t="s">
        <v>97</v>
      </c>
      <c r="C66" s="158">
        <v>34440</v>
      </c>
      <c r="D66" s="158">
        <v>41362</v>
      </c>
      <c r="E66" s="158">
        <v>22085</v>
      </c>
      <c r="F66" s="158">
        <v>30941</v>
      </c>
      <c r="G66" s="158">
        <v>45548</v>
      </c>
      <c r="H66" s="158">
        <v>58550</v>
      </c>
      <c r="I66" s="160">
        <f>IFERROR(H66/G66-1,"-")</f>
        <v>0.28545710020198478</v>
      </c>
      <c r="J66" s="159">
        <f t="shared" ref="J66:J77" si="37">IFERROR(H66/D66-1,"-")</f>
        <v>0.41555050529471504</v>
      </c>
      <c r="K66" s="157">
        <f t="shared" ref="K66:K76" si="38">H66-G66</f>
        <v>13002</v>
      </c>
      <c r="L66" s="158">
        <f t="shared" ref="L66:L77" si="39">H66-D66</f>
        <v>17188</v>
      </c>
      <c r="M66" s="159">
        <f t="shared" si="36"/>
        <v>1.3681057285192212E-2</v>
      </c>
    </row>
    <row r="67" spans="2:13" x14ac:dyDescent="0.25">
      <c r="B67" s="162" t="s">
        <v>103</v>
      </c>
      <c r="C67" s="163">
        <v>19155</v>
      </c>
      <c r="D67" s="163">
        <v>22237</v>
      </c>
      <c r="E67" s="163">
        <v>7922</v>
      </c>
      <c r="F67" s="163">
        <v>22920</v>
      </c>
      <c r="G67" s="163">
        <v>31464</v>
      </c>
      <c r="H67" s="163">
        <v>34800</v>
      </c>
      <c r="I67" s="165">
        <f>IFERROR(H67/G67-1,"-")</f>
        <v>0.10602593440122043</v>
      </c>
      <c r="J67" s="164">
        <f t="shared" si="37"/>
        <v>0.56495930206412726</v>
      </c>
      <c r="K67" s="162">
        <f t="shared" si="38"/>
        <v>3336</v>
      </c>
      <c r="L67" s="163">
        <f t="shared" si="39"/>
        <v>12563</v>
      </c>
      <c r="M67" s="164">
        <f t="shared" si="36"/>
        <v>8.1315250815489157E-3</v>
      </c>
    </row>
    <row r="68" spans="2:13" x14ac:dyDescent="0.25">
      <c r="B68" s="162" t="s">
        <v>100</v>
      </c>
      <c r="C68" s="163">
        <v>15285</v>
      </c>
      <c r="D68" s="163">
        <v>19125</v>
      </c>
      <c r="E68" s="163">
        <v>14163</v>
      </c>
      <c r="F68" s="163">
        <v>8021</v>
      </c>
      <c r="G68" s="163">
        <v>14084</v>
      </c>
      <c r="H68" s="163">
        <v>23750</v>
      </c>
      <c r="I68" s="165">
        <f>IFERROR(H68/G68-1,"-")</f>
        <v>0.68631070718545861</v>
      </c>
      <c r="J68" s="164">
        <f t="shared" si="37"/>
        <v>0.24183006535947715</v>
      </c>
      <c r="K68" s="162">
        <f t="shared" si="38"/>
        <v>9666</v>
      </c>
      <c r="L68" s="163">
        <f t="shared" si="39"/>
        <v>4625</v>
      </c>
      <c r="M68" s="164">
        <f t="shared" si="36"/>
        <v>5.5495322036432969E-3</v>
      </c>
    </row>
    <row r="69" spans="2:13" x14ac:dyDescent="0.25">
      <c r="B69" s="157" t="s">
        <v>107</v>
      </c>
      <c r="C69" s="158">
        <v>100343</v>
      </c>
      <c r="D69" s="158">
        <v>93990</v>
      </c>
      <c r="E69" s="158">
        <v>29555</v>
      </c>
      <c r="F69" s="158">
        <v>120532</v>
      </c>
      <c r="G69" s="158">
        <v>125410</v>
      </c>
      <c r="H69" s="158">
        <v>133045</v>
      </c>
      <c r="I69" s="160">
        <f>IFERROR(H69/G69-1,"-")</f>
        <v>6.0880312574754791E-2</v>
      </c>
      <c r="J69" s="159">
        <f t="shared" si="37"/>
        <v>0.41552292797106083</v>
      </c>
      <c r="K69" s="157">
        <f t="shared" si="38"/>
        <v>7635</v>
      </c>
      <c r="L69" s="158">
        <f t="shared" si="39"/>
        <v>39055</v>
      </c>
      <c r="M69" s="159">
        <f t="shared" si="36"/>
        <v>3.1087895243525156E-2</v>
      </c>
    </row>
    <row r="70" spans="2:13" x14ac:dyDescent="0.25">
      <c r="B70" s="162" t="s">
        <v>110</v>
      </c>
      <c r="C70" s="163">
        <v>46045</v>
      </c>
      <c r="D70" s="163">
        <v>40752</v>
      </c>
      <c r="E70" s="163">
        <v>13310</v>
      </c>
      <c r="F70" s="163">
        <v>52809</v>
      </c>
      <c r="G70" s="163">
        <v>48101</v>
      </c>
      <c r="H70" s="163">
        <v>45250</v>
      </c>
      <c r="I70" s="165">
        <f t="shared" ref="I70:I77" si="40">IFERROR(H70/G70-1,"-")</f>
        <v>-5.9271117024594089E-2</v>
      </c>
      <c r="J70" s="164">
        <f t="shared" si="37"/>
        <v>0.11037495092265415</v>
      </c>
      <c r="K70" s="162">
        <f t="shared" si="38"/>
        <v>-2851</v>
      </c>
      <c r="L70" s="163">
        <f t="shared" si="39"/>
        <v>4498</v>
      </c>
      <c r="M70" s="164">
        <f t="shared" si="36"/>
        <v>1.0573319251151967E-2</v>
      </c>
    </row>
    <row r="71" spans="2:13" x14ac:dyDescent="0.25">
      <c r="B71" s="162" t="s">
        <v>113</v>
      </c>
      <c r="C71" s="163">
        <v>13449</v>
      </c>
      <c r="D71" s="163">
        <v>11187</v>
      </c>
      <c r="E71" s="163">
        <v>3222</v>
      </c>
      <c r="F71" s="163">
        <v>7009</v>
      </c>
      <c r="G71" s="163">
        <v>9961</v>
      </c>
      <c r="H71" s="163">
        <v>9892</v>
      </c>
      <c r="I71" s="165">
        <f t="shared" si="40"/>
        <v>-6.9270153599035877E-3</v>
      </c>
      <c r="J71" s="164">
        <f t="shared" si="37"/>
        <v>-0.11575936354697414</v>
      </c>
      <c r="K71" s="162">
        <f t="shared" si="38"/>
        <v>-69</v>
      </c>
      <c r="L71" s="163">
        <f t="shared" si="39"/>
        <v>-1295</v>
      </c>
      <c r="M71" s="164">
        <f t="shared" si="36"/>
        <v>2.311409370881663E-3</v>
      </c>
    </row>
    <row r="72" spans="2:13" x14ac:dyDescent="0.25">
      <c r="B72" s="162" t="s">
        <v>116</v>
      </c>
      <c r="C72" s="163">
        <v>6479</v>
      </c>
      <c r="D72" s="163">
        <v>10780</v>
      </c>
      <c r="E72" s="163">
        <v>3375</v>
      </c>
      <c r="F72" s="163">
        <v>17604</v>
      </c>
      <c r="G72" s="163">
        <v>15357</v>
      </c>
      <c r="H72" s="163">
        <v>19078</v>
      </c>
      <c r="I72" s="165">
        <f t="shared" si="40"/>
        <v>0.24229992837142666</v>
      </c>
      <c r="J72" s="164">
        <f t="shared" si="37"/>
        <v>0.76975881261595558</v>
      </c>
      <c r="K72" s="162">
        <f t="shared" si="38"/>
        <v>3721</v>
      </c>
      <c r="L72" s="163">
        <f t="shared" si="39"/>
        <v>8298</v>
      </c>
      <c r="M72" s="164">
        <f t="shared" si="36"/>
        <v>4.4578515949939713E-3</v>
      </c>
    </row>
    <row r="73" spans="2:13" x14ac:dyDescent="0.25">
      <c r="B73" s="162" t="s">
        <v>123</v>
      </c>
      <c r="C73" s="163">
        <v>2259</v>
      </c>
      <c r="D73" s="163">
        <v>1719</v>
      </c>
      <c r="E73" s="163">
        <v>459</v>
      </c>
      <c r="F73" s="163">
        <v>2468</v>
      </c>
      <c r="G73" s="163">
        <v>3478</v>
      </c>
      <c r="H73" s="163">
        <v>4281</v>
      </c>
      <c r="I73" s="165">
        <f t="shared" si="40"/>
        <v>0.23087981598619889</v>
      </c>
      <c r="J73" s="164">
        <f t="shared" si="37"/>
        <v>1.4904013961605584</v>
      </c>
      <c r="K73" s="162">
        <f t="shared" si="38"/>
        <v>803</v>
      </c>
      <c r="L73" s="163">
        <f t="shared" si="39"/>
        <v>2562</v>
      </c>
      <c r="M73" s="164">
        <f t="shared" si="36"/>
        <v>1.0003177837388192E-3</v>
      </c>
    </row>
    <row r="74" spans="2:13" x14ac:dyDescent="0.25">
      <c r="B74" s="162" t="s">
        <v>119</v>
      </c>
      <c r="C74" s="163">
        <v>2914</v>
      </c>
      <c r="D74" s="163">
        <v>2455</v>
      </c>
      <c r="E74" s="163">
        <v>1163</v>
      </c>
      <c r="F74" s="163">
        <v>2853</v>
      </c>
      <c r="G74" s="163">
        <v>2272</v>
      </c>
      <c r="H74" s="163">
        <v>3870</v>
      </c>
      <c r="I74" s="165">
        <f t="shared" si="40"/>
        <v>0.70334507042253525</v>
      </c>
      <c r="J74" s="164">
        <f t="shared" si="37"/>
        <v>0.57637474541751521</v>
      </c>
      <c r="K74" s="162">
        <f t="shared" si="38"/>
        <v>1598</v>
      </c>
      <c r="L74" s="163">
        <f t="shared" si="39"/>
        <v>1415</v>
      </c>
      <c r="M74" s="164">
        <f t="shared" si="36"/>
        <v>9.0428166855156041E-4</v>
      </c>
    </row>
    <row r="75" spans="2:13" x14ac:dyDescent="0.25">
      <c r="B75" s="162" t="s">
        <v>128</v>
      </c>
      <c r="C75" s="163">
        <v>1304</v>
      </c>
      <c r="D75" s="163">
        <v>2180</v>
      </c>
      <c r="E75" s="163">
        <v>651</v>
      </c>
      <c r="F75" s="163">
        <v>2685</v>
      </c>
      <c r="G75" s="163">
        <v>3745</v>
      </c>
      <c r="H75" s="163">
        <v>2300</v>
      </c>
      <c r="I75" s="165">
        <f t="shared" si="40"/>
        <v>-0.3858477970627503</v>
      </c>
      <c r="J75" s="164">
        <f t="shared" si="37"/>
        <v>5.504587155963292E-2</v>
      </c>
      <c r="K75" s="162">
        <f t="shared" si="38"/>
        <v>-1445</v>
      </c>
      <c r="L75" s="163">
        <f t="shared" si="39"/>
        <v>120</v>
      </c>
      <c r="M75" s="164">
        <f t="shared" si="36"/>
        <v>5.3742838182650873E-4</v>
      </c>
    </row>
    <row r="76" spans="2:13" x14ac:dyDescent="0.25">
      <c r="B76" s="162" t="s">
        <v>131</v>
      </c>
      <c r="C76" s="163">
        <v>2586</v>
      </c>
      <c r="D76" s="163">
        <v>2290</v>
      </c>
      <c r="E76" s="163">
        <v>907</v>
      </c>
      <c r="F76" s="163">
        <v>799</v>
      </c>
      <c r="G76" s="163">
        <v>1039</v>
      </c>
      <c r="H76" s="163">
        <v>628</v>
      </c>
      <c r="I76" s="165">
        <f t="shared" si="40"/>
        <v>-0.39557266602502406</v>
      </c>
      <c r="J76" s="164">
        <f t="shared" si="37"/>
        <v>-0.72576419213973797</v>
      </c>
      <c r="K76" s="162">
        <f t="shared" si="38"/>
        <v>-411</v>
      </c>
      <c r="L76" s="163">
        <f t="shared" si="39"/>
        <v>-1662</v>
      </c>
      <c r="M76" s="164">
        <f t="shared" si="36"/>
        <v>1.4674131469002066E-4</v>
      </c>
    </row>
    <row r="77" spans="2:13" x14ac:dyDescent="0.25">
      <c r="B77" s="168" t="s">
        <v>145</v>
      </c>
      <c r="C77" s="169">
        <f t="shared" ref="C77:H77" si="41">C69-SUM(C70:C76)</f>
        <v>25307</v>
      </c>
      <c r="D77" s="169">
        <f t="shared" si="41"/>
        <v>22627</v>
      </c>
      <c r="E77" s="169">
        <f t="shared" si="41"/>
        <v>6468</v>
      </c>
      <c r="F77" s="169">
        <f t="shared" si="41"/>
        <v>34305</v>
      </c>
      <c r="G77" s="169">
        <f t="shared" si="41"/>
        <v>41457</v>
      </c>
      <c r="H77" s="169">
        <f t="shared" si="41"/>
        <v>47746</v>
      </c>
      <c r="I77" s="171">
        <f t="shared" si="40"/>
        <v>0.15169935113491095</v>
      </c>
      <c r="J77" s="170">
        <f t="shared" si="37"/>
        <v>1.1101339108145138</v>
      </c>
      <c r="K77" s="168">
        <f>H77-G77</f>
        <v>6289</v>
      </c>
      <c r="L77" s="169">
        <f t="shared" si="39"/>
        <v>25119</v>
      </c>
      <c r="M77" s="170">
        <f t="shared" si="36"/>
        <v>1.1156545877690646E-2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643249</v>
      </c>
      <c r="D79" s="176">
        <f t="shared" ref="D79:H79" si="42">D80+D83</f>
        <v>632559</v>
      </c>
      <c r="E79" s="176">
        <f t="shared" si="42"/>
        <v>167932</v>
      </c>
      <c r="F79" s="176">
        <f t="shared" si="42"/>
        <v>574800</v>
      </c>
      <c r="G79" s="176">
        <f t="shared" si="42"/>
        <v>652648</v>
      </c>
      <c r="H79" s="176">
        <f t="shared" si="42"/>
        <v>741051</v>
      </c>
      <c r="I79" s="177">
        <f>IFERROR(H79/G79-1,"-")</f>
        <v>0.13545280151015548</v>
      </c>
      <c r="J79" s="177">
        <f>IFERROR(H79/D79-1,"-")</f>
        <v>0.17151285492736656</v>
      </c>
      <c r="K79" s="176">
        <f>H79-G79</f>
        <v>88403</v>
      </c>
      <c r="L79" s="176">
        <f>H79-D79</f>
        <v>108492</v>
      </c>
      <c r="M79" s="177">
        <f t="shared" ref="M79:M91" si="43">H79/H$9</f>
        <v>0.17315732164387659</v>
      </c>
    </row>
    <row r="80" spans="2:13" x14ac:dyDescent="0.25">
      <c r="B80" s="157" t="s">
        <v>97</v>
      </c>
      <c r="C80" s="158">
        <v>278871</v>
      </c>
      <c r="D80" s="158">
        <v>285490</v>
      </c>
      <c r="E80" s="158">
        <v>76535</v>
      </c>
      <c r="F80" s="158">
        <v>279454</v>
      </c>
      <c r="G80" s="158">
        <v>279159</v>
      </c>
      <c r="H80" s="158">
        <v>299768</v>
      </c>
      <c r="I80" s="160">
        <f>IFERROR(H80/G80-1,"-")</f>
        <v>7.3825311023467011E-2</v>
      </c>
      <c r="J80" s="159">
        <f t="shared" ref="J80:J91" si="44">IFERROR(H80/D80-1,"-")</f>
        <v>5.0012259623804622E-2</v>
      </c>
      <c r="K80" s="157">
        <f t="shared" ref="K80:K90" si="45">H80-G80</f>
        <v>20609</v>
      </c>
      <c r="L80" s="158">
        <f t="shared" ref="L80:L91" si="46">H80-D80</f>
        <v>14278</v>
      </c>
      <c r="M80" s="159">
        <f t="shared" si="43"/>
        <v>7.0045143984073424E-2</v>
      </c>
    </row>
    <row r="81" spans="2:13" x14ac:dyDescent="0.25">
      <c r="B81" s="162" t="s">
        <v>103</v>
      </c>
      <c r="C81" s="163">
        <v>63882</v>
      </c>
      <c r="D81" s="163">
        <v>49926</v>
      </c>
      <c r="E81" s="163">
        <v>18128</v>
      </c>
      <c r="F81" s="163">
        <v>66206</v>
      </c>
      <c r="G81" s="163">
        <v>60189</v>
      </c>
      <c r="H81" s="163">
        <v>72329</v>
      </c>
      <c r="I81" s="165">
        <f>IFERROR(H81/G81-1,"-")</f>
        <v>0.20169798468158628</v>
      </c>
      <c r="J81" s="164">
        <f t="shared" si="44"/>
        <v>0.44872411168529425</v>
      </c>
      <c r="K81" s="162">
        <f t="shared" si="45"/>
        <v>12140</v>
      </c>
      <c r="L81" s="163">
        <f t="shared" si="46"/>
        <v>22403</v>
      </c>
      <c r="M81" s="164">
        <f t="shared" si="43"/>
        <v>1.6900720621360676E-2</v>
      </c>
    </row>
    <row r="82" spans="2:13" x14ac:dyDescent="0.25">
      <c r="B82" s="162" t="s">
        <v>100</v>
      </c>
      <c r="C82" s="163">
        <v>214989</v>
      </c>
      <c r="D82" s="163">
        <v>235564</v>
      </c>
      <c r="E82" s="163">
        <v>58407</v>
      </c>
      <c r="F82" s="163">
        <v>213248</v>
      </c>
      <c r="G82" s="163">
        <v>218970</v>
      </c>
      <c r="H82" s="163">
        <v>227439</v>
      </c>
      <c r="I82" s="165">
        <f>IFERROR(H82/G82-1,"-")</f>
        <v>3.8676531031648143E-2</v>
      </c>
      <c r="J82" s="164">
        <f t="shared" si="44"/>
        <v>-3.4491688033825185E-2</v>
      </c>
      <c r="K82" s="162">
        <f t="shared" si="45"/>
        <v>8469</v>
      </c>
      <c r="L82" s="163">
        <f t="shared" si="46"/>
        <v>-8125</v>
      </c>
      <c r="M82" s="164">
        <f t="shared" si="43"/>
        <v>5.3144423362712752E-2</v>
      </c>
    </row>
    <row r="83" spans="2:13" x14ac:dyDescent="0.25">
      <c r="B83" s="157" t="s">
        <v>107</v>
      </c>
      <c r="C83" s="158">
        <v>364378</v>
      </c>
      <c r="D83" s="158">
        <v>347069</v>
      </c>
      <c r="E83" s="158">
        <v>91397</v>
      </c>
      <c r="F83" s="158">
        <v>295346</v>
      </c>
      <c r="G83" s="158">
        <v>373489</v>
      </c>
      <c r="H83" s="158">
        <v>441283</v>
      </c>
      <c r="I83" s="160">
        <f>IFERROR(H83/G83-1,"-")</f>
        <v>0.18151538599530381</v>
      </c>
      <c r="J83" s="159">
        <f t="shared" si="44"/>
        <v>0.27145610815140508</v>
      </c>
      <c r="K83" s="157">
        <f t="shared" si="45"/>
        <v>67794</v>
      </c>
      <c r="L83" s="158">
        <f t="shared" si="46"/>
        <v>94214</v>
      </c>
      <c r="M83" s="159">
        <f t="shared" si="43"/>
        <v>0.10311217765980316</v>
      </c>
    </row>
    <row r="84" spans="2:13" x14ac:dyDescent="0.25">
      <c r="B84" s="162" t="s">
        <v>110</v>
      </c>
      <c r="C84" s="163">
        <v>56198</v>
      </c>
      <c r="D84" s="163">
        <v>63752</v>
      </c>
      <c r="E84" s="163">
        <v>17445</v>
      </c>
      <c r="F84" s="163">
        <v>62128</v>
      </c>
      <c r="G84" s="163">
        <v>82199</v>
      </c>
      <c r="H84" s="163">
        <v>96271</v>
      </c>
      <c r="I84" s="165">
        <f t="shared" ref="I84:I91" si="47">IFERROR(H84/G84-1,"-")</f>
        <v>0.17119429676760056</v>
      </c>
      <c r="J84" s="164">
        <f t="shared" si="44"/>
        <v>0.51008595808758939</v>
      </c>
      <c r="K84" s="162">
        <f t="shared" si="45"/>
        <v>14072</v>
      </c>
      <c r="L84" s="163">
        <f t="shared" si="46"/>
        <v>32519</v>
      </c>
      <c r="M84" s="164">
        <f t="shared" si="43"/>
        <v>2.2495116411660795E-2</v>
      </c>
    </row>
    <row r="85" spans="2:13" x14ac:dyDescent="0.25">
      <c r="B85" s="162" t="s">
        <v>113</v>
      </c>
      <c r="C85" s="163">
        <v>168368</v>
      </c>
      <c r="D85" s="163">
        <v>138191</v>
      </c>
      <c r="E85" s="163">
        <v>31930</v>
      </c>
      <c r="F85" s="163">
        <v>97434</v>
      </c>
      <c r="G85" s="163">
        <v>111666</v>
      </c>
      <c r="H85" s="163">
        <v>122981</v>
      </c>
      <c r="I85" s="165">
        <f t="shared" si="47"/>
        <v>0.101328963157989</v>
      </c>
      <c r="J85" s="164">
        <f t="shared" si="44"/>
        <v>-0.11006505488780027</v>
      </c>
      <c r="K85" s="162">
        <f t="shared" si="45"/>
        <v>11315</v>
      </c>
      <c r="L85" s="163">
        <f t="shared" si="46"/>
        <v>-15210</v>
      </c>
      <c r="M85" s="164">
        <f t="shared" si="43"/>
        <v>2.8736295576263424E-2</v>
      </c>
    </row>
    <row r="86" spans="2:13" x14ac:dyDescent="0.25">
      <c r="B86" s="162" t="s">
        <v>116</v>
      </c>
      <c r="C86" s="163">
        <v>17384</v>
      </c>
      <c r="D86" s="163">
        <v>21075</v>
      </c>
      <c r="E86" s="163">
        <v>6777</v>
      </c>
      <c r="F86" s="163">
        <v>26003</v>
      </c>
      <c r="G86" s="163">
        <v>37854</v>
      </c>
      <c r="H86" s="163">
        <v>52090</v>
      </c>
      <c r="I86" s="165">
        <f t="shared" si="47"/>
        <v>0.37607650446452157</v>
      </c>
      <c r="J86" s="164">
        <f t="shared" si="44"/>
        <v>1.4716488730723607</v>
      </c>
      <c r="K86" s="162">
        <f t="shared" si="45"/>
        <v>14236</v>
      </c>
      <c r="L86" s="163">
        <f t="shared" si="46"/>
        <v>31015</v>
      </c>
      <c r="M86" s="164">
        <f t="shared" si="43"/>
        <v>1.2171584525801235E-2</v>
      </c>
    </row>
    <row r="87" spans="2:13" x14ac:dyDescent="0.25">
      <c r="B87" s="162" t="s">
        <v>123</v>
      </c>
      <c r="C87" s="163">
        <v>7535</v>
      </c>
      <c r="D87" s="163">
        <v>6200</v>
      </c>
      <c r="E87" s="163">
        <v>1446</v>
      </c>
      <c r="F87" s="163">
        <v>5606</v>
      </c>
      <c r="G87" s="163">
        <v>7837</v>
      </c>
      <c r="H87" s="163">
        <v>12806</v>
      </c>
      <c r="I87" s="165">
        <f t="shared" si="47"/>
        <v>0.63404363914763295</v>
      </c>
      <c r="J87" s="164">
        <f t="shared" si="44"/>
        <v>1.0654838709677419</v>
      </c>
      <c r="K87" s="162">
        <f t="shared" si="45"/>
        <v>4969</v>
      </c>
      <c r="L87" s="163">
        <f t="shared" si="46"/>
        <v>6606</v>
      </c>
      <c r="M87" s="164">
        <f t="shared" si="43"/>
        <v>2.9923077642044658E-3</v>
      </c>
    </row>
    <row r="88" spans="2:13" x14ac:dyDescent="0.25">
      <c r="B88" s="162" t="s">
        <v>119</v>
      </c>
      <c r="C88" s="163">
        <v>5836</v>
      </c>
      <c r="D88" s="163">
        <v>5595</v>
      </c>
      <c r="E88" s="163">
        <v>1794</v>
      </c>
      <c r="F88" s="163">
        <v>5083</v>
      </c>
      <c r="G88" s="163">
        <v>6268</v>
      </c>
      <c r="H88" s="163">
        <v>8009</v>
      </c>
      <c r="I88" s="165">
        <f t="shared" si="47"/>
        <v>0.27776005105296742</v>
      </c>
      <c r="J88" s="164">
        <f t="shared" si="44"/>
        <v>0.43145665773011621</v>
      </c>
      <c r="K88" s="162">
        <f t="shared" si="45"/>
        <v>1741</v>
      </c>
      <c r="L88" s="163">
        <f t="shared" si="46"/>
        <v>2414</v>
      </c>
      <c r="M88" s="164">
        <f t="shared" si="43"/>
        <v>1.8714190913254386E-3</v>
      </c>
    </row>
    <row r="89" spans="2:13" x14ac:dyDescent="0.25">
      <c r="B89" s="162" t="s">
        <v>128</v>
      </c>
      <c r="C89" s="163">
        <v>3604</v>
      </c>
      <c r="D89" s="163">
        <v>3790</v>
      </c>
      <c r="E89" s="163">
        <v>1708</v>
      </c>
      <c r="F89" s="163">
        <v>3385</v>
      </c>
      <c r="G89" s="163">
        <v>3805</v>
      </c>
      <c r="H89" s="163">
        <v>3556</v>
      </c>
      <c r="I89" s="165">
        <f t="shared" si="47"/>
        <v>-6.5440210249671504E-2</v>
      </c>
      <c r="J89" s="164">
        <f t="shared" si="44"/>
        <v>-6.1741424802110867E-2</v>
      </c>
      <c r="K89" s="162">
        <f t="shared" si="45"/>
        <v>-249</v>
      </c>
      <c r="L89" s="163">
        <f t="shared" si="46"/>
        <v>-234</v>
      </c>
      <c r="M89" s="164">
        <f t="shared" si="43"/>
        <v>8.3091101120655005E-4</v>
      </c>
    </row>
    <row r="90" spans="2:13" x14ac:dyDescent="0.25">
      <c r="B90" s="162" t="s">
        <v>131</v>
      </c>
      <c r="C90" s="163">
        <v>7515</v>
      </c>
      <c r="D90" s="163">
        <v>6907</v>
      </c>
      <c r="E90" s="163">
        <v>2323</v>
      </c>
      <c r="F90" s="163">
        <v>3698</v>
      </c>
      <c r="G90" s="163">
        <v>4407</v>
      </c>
      <c r="H90" s="163">
        <v>4689</v>
      </c>
      <c r="I90" s="165">
        <f t="shared" si="47"/>
        <v>6.3989108236895742E-2</v>
      </c>
      <c r="J90" s="164">
        <f t="shared" si="44"/>
        <v>-0.32112349790068051</v>
      </c>
      <c r="K90" s="162">
        <f t="shared" si="45"/>
        <v>282</v>
      </c>
      <c r="L90" s="163">
        <f t="shared" si="46"/>
        <v>-2218</v>
      </c>
      <c r="M90" s="164">
        <f t="shared" si="43"/>
        <v>1.095652905384565E-3</v>
      </c>
    </row>
    <row r="91" spans="2:13" x14ac:dyDescent="0.25">
      <c r="B91" s="168" t="s">
        <v>145</v>
      </c>
      <c r="C91" s="169">
        <f t="shared" ref="C91:H91" si="48">C83-SUM(C84:C90)</f>
        <v>97938</v>
      </c>
      <c r="D91" s="169">
        <f t="shared" si="48"/>
        <v>101559</v>
      </c>
      <c r="E91" s="169">
        <f t="shared" si="48"/>
        <v>27974</v>
      </c>
      <c r="F91" s="169">
        <f t="shared" si="48"/>
        <v>92009</v>
      </c>
      <c r="G91" s="169">
        <f t="shared" si="48"/>
        <v>119453</v>
      </c>
      <c r="H91" s="169">
        <f t="shared" si="48"/>
        <v>140881</v>
      </c>
      <c r="I91" s="171">
        <f t="shared" si="47"/>
        <v>0.17938436037604744</v>
      </c>
      <c r="J91" s="170">
        <f t="shared" si="44"/>
        <v>0.38718380448803158</v>
      </c>
      <c r="K91" s="168">
        <f>H91-G91</f>
        <v>21428</v>
      </c>
      <c r="L91" s="169">
        <f t="shared" si="46"/>
        <v>39322</v>
      </c>
      <c r="M91" s="170">
        <f t="shared" si="43"/>
        <v>3.2918890373956691E-2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53986</v>
      </c>
      <c r="D93" s="176">
        <f t="shared" ref="D93:H93" si="49">D94+D97</f>
        <v>55887</v>
      </c>
      <c r="E93" s="176">
        <f t="shared" si="49"/>
        <v>22616</v>
      </c>
      <c r="F93" s="176">
        <f t="shared" si="49"/>
        <v>51485</v>
      </c>
      <c r="G93" s="176">
        <f t="shared" si="49"/>
        <v>58157</v>
      </c>
      <c r="H93" s="176">
        <f t="shared" si="49"/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50">H93/H$9</f>
        <v>1.3409539120112907E-2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51">IFERROR(H94/D94-1,"-")</f>
        <v>-3.4968614456208358E-2</v>
      </c>
      <c r="K94" s="157">
        <f t="shared" ref="K94:K104" si="52">H94-G94</f>
        <v>-1901</v>
      </c>
      <c r="L94" s="158">
        <f t="shared" ref="L94:L105" si="53">H94-D94</f>
        <v>-1298</v>
      </c>
      <c r="M94" s="159">
        <f t="shared" si="50"/>
        <v>8.3700965501771179E-3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51"/>
        <v>-0.37988826815642462</v>
      </c>
      <c r="K95" s="162">
        <f t="shared" si="52"/>
        <v>-147</v>
      </c>
      <c r="L95" s="163">
        <f t="shared" si="53"/>
        <v>-7276</v>
      </c>
      <c r="M95" s="164">
        <f t="shared" si="50"/>
        <v>2.7752334308493239E-3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51"/>
        <v>0.33273961928086382</v>
      </c>
      <c r="K96" s="162">
        <f t="shared" si="52"/>
        <v>-1754</v>
      </c>
      <c r="L96" s="163">
        <f t="shared" si="53"/>
        <v>5978</v>
      </c>
      <c r="M96" s="164">
        <f t="shared" si="50"/>
        <v>5.5948631193277936E-3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51"/>
        <v>0.14913682864450117</v>
      </c>
      <c r="K97" s="157">
        <f t="shared" si="52"/>
        <v>1132</v>
      </c>
      <c r="L97" s="158">
        <f t="shared" si="53"/>
        <v>2799</v>
      </c>
      <c r="M97" s="159">
        <f t="shared" si="50"/>
        <v>5.0394425699357894E-3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54">IFERROR(H98/G98-1,"-")</f>
        <v>8.4078711985688726E-2</v>
      </c>
      <c r="J98" s="164">
        <f t="shared" si="51"/>
        <v>0.25154894671623307</v>
      </c>
      <c r="K98" s="162">
        <f t="shared" si="52"/>
        <v>235</v>
      </c>
      <c r="L98" s="163">
        <f t="shared" si="53"/>
        <v>609</v>
      </c>
      <c r="M98" s="164">
        <f t="shared" si="50"/>
        <v>7.0800347692796589E-4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54"/>
        <v>0.11012060828526482</v>
      </c>
      <c r="J99" s="164">
        <f t="shared" si="51"/>
        <v>8.4250960307298284E-2</v>
      </c>
      <c r="K99" s="162">
        <f t="shared" si="52"/>
        <v>420</v>
      </c>
      <c r="L99" s="163">
        <f t="shared" si="53"/>
        <v>329</v>
      </c>
      <c r="M99" s="164">
        <f t="shared" si="50"/>
        <v>9.8933555158845139E-4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54"/>
        <v>-5.1480051480051525E-2</v>
      </c>
      <c r="J100" s="164">
        <f t="shared" si="51"/>
        <v>-4.3850544888427656E-2</v>
      </c>
      <c r="K100" s="162">
        <f t="shared" si="52"/>
        <v>-200</v>
      </c>
      <c r="L100" s="163">
        <f t="shared" si="53"/>
        <v>-169</v>
      </c>
      <c r="M100" s="164">
        <f t="shared" si="50"/>
        <v>8.6105373349160206E-4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54"/>
        <v>-5.3304904051172386E-3</v>
      </c>
      <c r="J101" s="164">
        <f t="shared" si="51"/>
        <v>0.33476394849785418</v>
      </c>
      <c r="K101" s="162">
        <f t="shared" si="52"/>
        <v>-5</v>
      </c>
      <c r="L101" s="163">
        <f t="shared" si="53"/>
        <v>234</v>
      </c>
      <c r="M101" s="164">
        <f t="shared" si="50"/>
        <v>2.1800899141049247E-4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54"/>
        <v>0.38923076923076927</v>
      </c>
      <c r="J102" s="164">
        <f t="shared" si="51"/>
        <v>0.73988439306358389</v>
      </c>
      <c r="K102" s="162">
        <f t="shared" si="52"/>
        <v>253</v>
      </c>
      <c r="L102" s="163">
        <f t="shared" si="53"/>
        <v>384</v>
      </c>
      <c r="M102" s="164">
        <f t="shared" si="50"/>
        <v>2.109990559953641E-4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54"/>
        <v>0.50326797385620914</v>
      </c>
      <c r="J103" s="164">
        <f t="shared" si="51"/>
        <v>0.4838709677419355</v>
      </c>
      <c r="K103" s="162">
        <f t="shared" si="52"/>
        <v>77</v>
      </c>
      <c r="L103" s="163">
        <f t="shared" si="53"/>
        <v>75</v>
      </c>
      <c r="M103" s="164">
        <f t="shared" si="50"/>
        <v>5.3742838182650878E-5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54"/>
        <v>0.42222222222222228</v>
      </c>
      <c r="J104" s="164">
        <f t="shared" si="51"/>
        <v>0.41697416974169732</v>
      </c>
      <c r="K104" s="162">
        <f t="shared" si="52"/>
        <v>114</v>
      </c>
      <c r="L104" s="163">
        <f t="shared" si="53"/>
        <v>113</v>
      </c>
      <c r="M104" s="164">
        <f t="shared" si="50"/>
        <v>8.9727173313643198E-5</v>
      </c>
    </row>
    <row r="105" spans="2:13" x14ac:dyDescent="0.25">
      <c r="B105" s="168" t="s">
        <v>145</v>
      </c>
      <c r="C105" s="169">
        <f t="shared" ref="C105:H105" si="55">C97-SUM(C98:C104)</f>
        <v>7127</v>
      </c>
      <c r="D105" s="169">
        <f t="shared" si="55"/>
        <v>6944</v>
      </c>
      <c r="E105" s="169">
        <f t="shared" si="55"/>
        <v>2399</v>
      </c>
      <c r="F105" s="169">
        <f t="shared" si="55"/>
        <v>6087</v>
      </c>
      <c r="G105" s="169">
        <f t="shared" si="55"/>
        <v>7930</v>
      </c>
      <c r="H105" s="169">
        <f t="shared" si="55"/>
        <v>8168</v>
      </c>
      <c r="I105" s="171">
        <f t="shared" si="54"/>
        <v>3.0012610340479196E-2</v>
      </c>
      <c r="J105" s="170">
        <f t="shared" si="51"/>
        <v>0.17626728110599088</v>
      </c>
      <c r="K105" s="168">
        <f>H105-G105</f>
        <v>238</v>
      </c>
      <c r="L105" s="169">
        <f t="shared" si="53"/>
        <v>1224</v>
      </c>
      <c r="M105" s="170">
        <f t="shared" si="50"/>
        <v>1.9085717490256191E-3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85990</v>
      </c>
      <c r="D107" s="176">
        <f t="shared" ref="D107:H107" si="56">D108+D111</f>
        <v>82594</v>
      </c>
      <c r="E107" s="176">
        <f t="shared" si="56"/>
        <v>62298</v>
      </c>
      <c r="F107" s="176">
        <f t="shared" si="56"/>
        <v>169794</v>
      </c>
      <c r="G107" s="176">
        <f t="shared" si="56"/>
        <v>220761</v>
      </c>
      <c r="H107" s="176">
        <f t="shared" si="56"/>
        <v>207278</v>
      </c>
      <c r="I107" s="177">
        <f>IFERROR(H107/G107-1,"-")</f>
        <v>-6.1075099315549441E-2</v>
      </c>
      <c r="J107" s="177">
        <f>IFERROR(H107/D107-1,"-")</f>
        <v>1.5096011816838995</v>
      </c>
      <c r="K107" s="176">
        <f>H107-G107</f>
        <v>-13483</v>
      </c>
      <c r="L107" s="176">
        <f>H107-D107</f>
        <v>124684</v>
      </c>
      <c r="M107" s="177">
        <f t="shared" ref="M107:M119" si="57">H107/H$9</f>
        <v>4.8433513099232647E-2</v>
      </c>
    </row>
    <row r="108" spans="2:13" x14ac:dyDescent="0.25">
      <c r="B108" s="157" t="s">
        <v>97</v>
      </c>
      <c r="C108" s="158">
        <v>15599</v>
      </c>
      <c r="D108" s="158">
        <v>17569</v>
      </c>
      <c r="E108" s="158">
        <v>28280</v>
      </c>
      <c r="F108" s="158">
        <v>41132</v>
      </c>
      <c r="G108" s="158">
        <v>48543</v>
      </c>
      <c r="H108" s="158">
        <v>43479</v>
      </c>
      <c r="I108" s="160">
        <f>IFERROR(H108/G108-1,"-")</f>
        <v>-0.10431988134231507</v>
      </c>
      <c r="J108" s="159">
        <f t="shared" ref="J108:J119" si="58">IFERROR(H108/D108-1,"-")</f>
        <v>1.4747566736866071</v>
      </c>
      <c r="K108" s="157">
        <f t="shared" ref="K108:K118" si="59">H108-G108</f>
        <v>-5064</v>
      </c>
      <c r="L108" s="158">
        <f t="shared" ref="L108:L119" si="60">H108-D108</f>
        <v>25910</v>
      </c>
      <c r="M108" s="159">
        <f t="shared" si="57"/>
        <v>1.0159499397145555E-2</v>
      </c>
    </row>
    <row r="109" spans="2:13" x14ac:dyDescent="0.25">
      <c r="B109" s="162" t="s">
        <v>103</v>
      </c>
      <c r="C109" s="163">
        <v>2831</v>
      </c>
      <c r="D109" s="163">
        <v>3028</v>
      </c>
      <c r="E109" s="163">
        <v>3378</v>
      </c>
      <c r="F109" s="163">
        <v>11031</v>
      </c>
      <c r="G109" s="163">
        <v>14560</v>
      </c>
      <c r="H109" s="163">
        <v>12208</v>
      </c>
      <c r="I109" s="165">
        <f>IFERROR(H109/G109-1,"-")</f>
        <v>-0.16153846153846152</v>
      </c>
      <c r="J109" s="164">
        <f t="shared" si="58"/>
        <v>3.0317040951122856</v>
      </c>
      <c r="K109" s="162">
        <f t="shared" si="59"/>
        <v>-2352</v>
      </c>
      <c r="L109" s="163">
        <f t="shared" si="60"/>
        <v>9180</v>
      </c>
      <c r="M109" s="164">
        <f t="shared" si="57"/>
        <v>2.8525763849295734E-3</v>
      </c>
    </row>
    <row r="110" spans="2:13" x14ac:dyDescent="0.25">
      <c r="B110" s="162" t="s">
        <v>100</v>
      </c>
      <c r="C110" s="163">
        <v>12768</v>
      </c>
      <c r="D110" s="163">
        <v>14541</v>
      </c>
      <c r="E110" s="163">
        <v>24902</v>
      </c>
      <c r="F110" s="163">
        <v>30101</v>
      </c>
      <c r="G110" s="163">
        <v>33983</v>
      </c>
      <c r="H110" s="163">
        <v>31271</v>
      </c>
      <c r="I110" s="165">
        <f>IFERROR(H110/G110-1,"-")</f>
        <v>-7.9804608186446191E-2</v>
      </c>
      <c r="J110" s="164">
        <f t="shared" si="58"/>
        <v>1.1505398528299291</v>
      </c>
      <c r="K110" s="162">
        <f t="shared" si="59"/>
        <v>-2712</v>
      </c>
      <c r="L110" s="163">
        <f t="shared" si="60"/>
        <v>16730</v>
      </c>
      <c r="M110" s="164">
        <f t="shared" si="57"/>
        <v>7.3069230122159807E-3</v>
      </c>
    </row>
    <row r="111" spans="2:13" x14ac:dyDescent="0.25">
      <c r="B111" s="157" t="s">
        <v>107</v>
      </c>
      <c r="C111" s="158">
        <v>70391</v>
      </c>
      <c r="D111" s="158">
        <v>65025</v>
      </c>
      <c r="E111" s="158">
        <v>34018</v>
      </c>
      <c r="F111" s="158">
        <v>128662</v>
      </c>
      <c r="G111" s="158">
        <v>172218</v>
      </c>
      <c r="H111" s="158">
        <v>163799</v>
      </c>
      <c r="I111" s="160">
        <f>IFERROR(H111/G111-1,"-")</f>
        <v>-4.8885714617519671E-2</v>
      </c>
      <c r="J111" s="159">
        <f t="shared" si="58"/>
        <v>1.5190157631680123</v>
      </c>
      <c r="K111" s="157">
        <f t="shared" si="59"/>
        <v>-8419</v>
      </c>
      <c r="L111" s="158">
        <f t="shared" si="60"/>
        <v>98774</v>
      </c>
      <c r="M111" s="159">
        <f t="shared" si="57"/>
        <v>3.8274013702087092E-2</v>
      </c>
    </row>
    <row r="112" spans="2:13" x14ac:dyDescent="0.25">
      <c r="B112" s="162" t="s">
        <v>110</v>
      </c>
      <c r="C112" s="163">
        <v>36775</v>
      </c>
      <c r="D112" s="163">
        <v>36612</v>
      </c>
      <c r="E112" s="163">
        <v>19439</v>
      </c>
      <c r="F112" s="163">
        <v>77726</v>
      </c>
      <c r="G112" s="163">
        <v>113230</v>
      </c>
      <c r="H112" s="163">
        <v>102157</v>
      </c>
      <c r="I112" s="165">
        <f t="shared" ref="I112:I119" si="61">IFERROR(H112/G112-1,"-")</f>
        <v>-9.7792104565927795E-2</v>
      </c>
      <c r="J112" s="164">
        <f t="shared" si="58"/>
        <v>1.7902600240358351</v>
      </c>
      <c r="K112" s="162">
        <f t="shared" si="59"/>
        <v>-11073</v>
      </c>
      <c r="L112" s="163">
        <f t="shared" si="60"/>
        <v>65545</v>
      </c>
      <c r="M112" s="164">
        <f t="shared" si="57"/>
        <v>2.3870465740108981E-2</v>
      </c>
    </row>
    <row r="113" spans="2:13" x14ac:dyDescent="0.25">
      <c r="B113" s="162" t="s">
        <v>113</v>
      </c>
      <c r="C113" s="163">
        <v>5585</v>
      </c>
      <c r="D113" s="163">
        <v>4407</v>
      </c>
      <c r="E113" s="163">
        <v>2695</v>
      </c>
      <c r="F113" s="163">
        <v>5917</v>
      </c>
      <c r="G113" s="163">
        <v>7594</v>
      </c>
      <c r="H113" s="163">
        <v>7215</v>
      </c>
      <c r="I113" s="165">
        <f t="shared" si="61"/>
        <v>-4.9907821964708998E-2</v>
      </c>
      <c r="J113" s="164">
        <f t="shared" si="58"/>
        <v>0.63716814159292046</v>
      </c>
      <c r="K113" s="162">
        <f t="shared" si="59"/>
        <v>-379</v>
      </c>
      <c r="L113" s="163">
        <f t="shared" si="60"/>
        <v>2808</v>
      </c>
      <c r="M113" s="164">
        <f t="shared" si="57"/>
        <v>1.6858894673383743E-3</v>
      </c>
    </row>
    <row r="114" spans="2:13" x14ac:dyDescent="0.25">
      <c r="B114" s="162" t="s">
        <v>116</v>
      </c>
      <c r="C114" s="163">
        <v>12015</v>
      </c>
      <c r="D114" s="163">
        <v>8908</v>
      </c>
      <c r="E114" s="163">
        <v>1859</v>
      </c>
      <c r="F114" s="163">
        <v>8638</v>
      </c>
      <c r="G114" s="163">
        <v>12056</v>
      </c>
      <c r="H114" s="163">
        <v>12800</v>
      </c>
      <c r="I114" s="165">
        <f t="shared" si="61"/>
        <v>6.1712010617120061E-2</v>
      </c>
      <c r="J114" s="164">
        <f t="shared" si="58"/>
        <v>0.4369106421194433</v>
      </c>
      <c r="K114" s="162">
        <f t="shared" si="59"/>
        <v>744</v>
      </c>
      <c r="L114" s="163">
        <f t="shared" si="60"/>
        <v>3892</v>
      </c>
      <c r="M114" s="164">
        <f t="shared" si="57"/>
        <v>2.99090577712144E-3</v>
      </c>
    </row>
    <row r="115" spans="2:13" x14ac:dyDescent="0.25">
      <c r="B115" s="162" t="s">
        <v>123</v>
      </c>
      <c r="C115" s="163">
        <v>1509</v>
      </c>
      <c r="D115" s="163">
        <v>1114</v>
      </c>
      <c r="E115" s="163">
        <v>1095</v>
      </c>
      <c r="F115" s="163">
        <v>5894</v>
      </c>
      <c r="G115" s="163">
        <v>6032</v>
      </c>
      <c r="H115" s="163">
        <v>5918</v>
      </c>
      <c r="I115" s="165">
        <f t="shared" si="61"/>
        <v>-1.8899204244031798E-2</v>
      </c>
      <c r="J115" s="164">
        <f t="shared" si="58"/>
        <v>4.3123877917414726</v>
      </c>
      <c r="K115" s="162">
        <f t="shared" si="59"/>
        <v>-114</v>
      </c>
      <c r="L115" s="163">
        <f t="shared" si="60"/>
        <v>4804</v>
      </c>
      <c r="M115" s="164">
        <f t="shared" si="57"/>
        <v>1.3828265928909908E-3</v>
      </c>
    </row>
    <row r="116" spans="2:13" x14ac:dyDescent="0.25">
      <c r="B116" s="162" t="s">
        <v>119</v>
      </c>
      <c r="C116" s="163">
        <v>2993</v>
      </c>
      <c r="D116" s="163">
        <v>2915</v>
      </c>
      <c r="E116" s="163">
        <v>2545</v>
      </c>
      <c r="F116" s="163">
        <v>4317</v>
      </c>
      <c r="G116" s="163">
        <v>4916</v>
      </c>
      <c r="H116" s="163">
        <v>4686</v>
      </c>
      <c r="I116" s="165">
        <f t="shared" si="61"/>
        <v>-4.6786004882017895E-2</v>
      </c>
      <c r="J116" s="164">
        <f t="shared" si="58"/>
        <v>0.60754716981132084</v>
      </c>
      <c r="K116" s="162">
        <f t="shared" si="59"/>
        <v>-230</v>
      </c>
      <c r="L116" s="163">
        <f t="shared" si="60"/>
        <v>1771</v>
      </c>
      <c r="M116" s="164">
        <f t="shared" si="57"/>
        <v>1.0949519118430523E-3</v>
      </c>
    </row>
    <row r="117" spans="2:13" x14ac:dyDescent="0.25">
      <c r="B117" s="162" t="s">
        <v>128</v>
      </c>
      <c r="C117" s="163">
        <v>478</v>
      </c>
      <c r="D117" s="163">
        <v>419</v>
      </c>
      <c r="E117" s="163">
        <v>226</v>
      </c>
      <c r="F117" s="163">
        <v>1123</v>
      </c>
      <c r="G117" s="163">
        <v>1300</v>
      </c>
      <c r="H117" s="163">
        <v>1069</v>
      </c>
      <c r="I117" s="165">
        <f t="shared" si="61"/>
        <v>-0.1776923076923077</v>
      </c>
      <c r="J117" s="164">
        <f t="shared" si="58"/>
        <v>1.5513126491646778</v>
      </c>
      <c r="K117" s="162">
        <f t="shared" si="59"/>
        <v>-231</v>
      </c>
      <c r="L117" s="163">
        <f t="shared" si="60"/>
        <v>650</v>
      </c>
      <c r="M117" s="164">
        <f t="shared" si="57"/>
        <v>2.4978736529240777E-4</v>
      </c>
    </row>
    <row r="118" spans="2:13" x14ac:dyDescent="0.25">
      <c r="B118" s="162" t="s">
        <v>131</v>
      </c>
      <c r="C118" s="163">
        <v>1389</v>
      </c>
      <c r="D118" s="163">
        <v>1123</v>
      </c>
      <c r="E118" s="163">
        <v>549</v>
      </c>
      <c r="F118" s="163">
        <v>840</v>
      </c>
      <c r="G118" s="163">
        <v>770</v>
      </c>
      <c r="H118" s="163">
        <v>1368</v>
      </c>
      <c r="I118" s="165">
        <f t="shared" si="61"/>
        <v>0.77662337662337655</v>
      </c>
      <c r="J118" s="164">
        <f t="shared" si="58"/>
        <v>0.21816562778272486</v>
      </c>
      <c r="K118" s="162">
        <f t="shared" si="59"/>
        <v>598</v>
      </c>
      <c r="L118" s="163">
        <f t="shared" si="60"/>
        <v>245</v>
      </c>
      <c r="M118" s="164">
        <f t="shared" si="57"/>
        <v>3.1965305492985389E-4</v>
      </c>
    </row>
    <row r="119" spans="2:13" x14ac:dyDescent="0.25">
      <c r="B119" s="168" t="s">
        <v>145</v>
      </c>
      <c r="C119" s="169">
        <f t="shared" ref="C119:H119" si="62">C111-SUM(C112:C118)</f>
        <v>9647</v>
      </c>
      <c r="D119" s="169">
        <f t="shared" si="62"/>
        <v>9527</v>
      </c>
      <c r="E119" s="169">
        <f t="shared" si="62"/>
        <v>5610</v>
      </c>
      <c r="F119" s="169">
        <f t="shared" si="62"/>
        <v>24207</v>
      </c>
      <c r="G119" s="169">
        <f t="shared" si="62"/>
        <v>26320</v>
      </c>
      <c r="H119" s="169">
        <f t="shared" si="62"/>
        <v>28586</v>
      </c>
      <c r="I119" s="171">
        <f t="shared" si="61"/>
        <v>8.6094224924012197E-2</v>
      </c>
      <c r="J119" s="170">
        <f t="shared" si="58"/>
        <v>2.0005248241838984</v>
      </c>
      <c r="K119" s="168">
        <f>H119-G119</f>
        <v>2266</v>
      </c>
      <c r="L119" s="169">
        <f t="shared" si="60"/>
        <v>19059</v>
      </c>
      <c r="M119" s="170">
        <f t="shared" si="57"/>
        <v>6.6795337925619914E-3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232309</v>
      </c>
      <c r="D121" s="176">
        <f t="shared" ref="D121:H121" si="63">D122+D125</f>
        <v>220415</v>
      </c>
      <c r="E121" s="176">
        <f t="shared" si="63"/>
        <v>91416</v>
      </c>
      <c r="F121" s="176">
        <f t="shared" si="63"/>
        <v>229131</v>
      </c>
      <c r="G121" s="176">
        <f t="shared" si="63"/>
        <v>239109</v>
      </c>
      <c r="H121" s="176">
        <f t="shared" si="63"/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64">H121/H$9</f>
        <v>5.8619650250955689E-2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65">IFERROR(H122/D122-1,"-")</f>
        <v>0.30317457675084492</v>
      </c>
      <c r="K122" s="157">
        <f t="shared" ref="K122:K132" si="66">H122-G122</f>
        <v>10136</v>
      </c>
      <c r="L122" s="158">
        <f t="shared" ref="L122:L133" si="67">H122-D122</f>
        <v>36424</v>
      </c>
      <c r="M122" s="159">
        <f t="shared" si="64"/>
        <v>3.658391827349964E-2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65"/>
        <v>0.24096208003143627</v>
      </c>
      <c r="K123" s="162">
        <f t="shared" si="66"/>
        <v>9672</v>
      </c>
      <c r="L123" s="163">
        <f t="shared" si="67"/>
        <v>14717</v>
      </c>
      <c r="M123" s="164">
        <f t="shared" si="64"/>
        <v>1.7710134497294167E-2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65"/>
        <v>0.36750414790234642</v>
      </c>
      <c r="K124" s="162">
        <f t="shared" si="66"/>
        <v>464</v>
      </c>
      <c r="L124" s="163">
        <f t="shared" si="67"/>
        <v>21707</v>
      </c>
      <c r="M124" s="164">
        <f t="shared" si="64"/>
        <v>1.8873783776205477E-2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65"/>
        <v>-5.9517517178103829E-2</v>
      </c>
      <c r="K125" s="157">
        <f t="shared" si="66"/>
        <v>1626</v>
      </c>
      <c r="L125" s="158">
        <f t="shared" si="67"/>
        <v>-5968</v>
      </c>
      <c r="M125" s="159">
        <f t="shared" si="64"/>
        <v>2.2035731977456046E-2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68">IFERROR(H126/G126-1,"-")</f>
        <v>-8.5007727975270453E-2</v>
      </c>
      <c r="J126" s="164">
        <f t="shared" si="65"/>
        <v>1.8738049713193039E-2</v>
      </c>
      <c r="K126" s="162">
        <f t="shared" si="66"/>
        <v>-990</v>
      </c>
      <c r="L126" s="163">
        <f t="shared" si="67"/>
        <v>196</v>
      </c>
      <c r="M126" s="164">
        <f t="shared" si="64"/>
        <v>2.4899290594535988E-3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68"/>
        <v>-1.4193451486932962E-2</v>
      </c>
      <c r="J127" s="164">
        <f t="shared" si="65"/>
        <v>0.37455497382198955</v>
      </c>
      <c r="K127" s="162">
        <f t="shared" si="66"/>
        <v>-189</v>
      </c>
      <c r="L127" s="163">
        <f t="shared" si="67"/>
        <v>3577</v>
      </c>
      <c r="M127" s="164">
        <f t="shared" si="64"/>
        <v>3.0673140731463395E-3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68"/>
        <v>-2.1585198720877163E-2</v>
      </c>
      <c r="J128" s="164">
        <f t="shared" si="65"/>
        <v>0.27694142197048732</v>
      </c>
      <c r="K128" s="162">
        <f t="shared" si="66"/>
        <v>-189</v>
      </c>
      <c r="L128" s="163">
        <f t="shared" si="67"/>
        <v>1858</v>
      </c>
      <c r="M128" s="164">
        <f t="shared" si="64"/>
        <v>2.0018038900468265E-3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68"/>
        <v>-0.10656048540007579</v>
      </c>
      <c r="J129" s="164">
        <f t="shared" si="65"/>
        <v>0.262593783494105</v>
      </c>
      <c r="K129" s="162">
        <f t="shared" si="66"/>
        <v>-281</v>
      </c>
      <c r="L129" s="163">
        <f t="shared" si="67"/>
        <v>490</v>
      </c>
      <c r="M129" s="164">
        <f t="shared" si="64"/>
        <v>5.5051359460141507E-4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68"/>
        <v>8.1178903826266913E-2</v>
      </c>
      <c r="J130" s="164">
        <f t="shared" si="65"/>
        <v>0.40902964959568733</v>
      </c>
      <c r="K130" s="162">
        <f t="shared" si="66"/>
        <v>157</v>
      </c>
      <c r="L130" s="163">
        <f t="shared" si="67"/>
        <v>607</v>
      </c>
      <c r="M130" s="164">
        <f t="shared" si="64"/>
        <v>4.8859249843444773E-4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68"/>
        <v>-5.2199850857569396E-3</v>
      </c>
      <c r="J131" s="164">
        <f t="shared" si="65"/>
        <v>-0.17806531115218727</v>
      </c>
      <c r="K131" s="162">
        <f t="shared" si="66"/>
        <v>-7</v>
      </c>
      <c r="L131" s="163">
        <f t="shared" si="67"/>
        <v>-289</v>
      </c>
      <c r="M131" s="164">
        <f t="shared" si="64"/>
        <v>3.1170846145937511E-4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68"/>
        <v>1.5478615071283119E-2</v>
      </c>
      <c r="J132" s="164">
        <f t="shared" si="65"/>
        <v>-7.0123088399850819E-2</v>
      </c>
      <c r="K132" s="162">
        <f t="shared" si="66"/>
        <v>38</v>
      </c>
      <c r="L132" s="163">
        <f t="shared" si="67"/>
        <v>-188</v>
      </c>
      <c r="M132" s="164">
        <f t="shared" si="64"/>
        <v>5.82525632997168E-4</v>
      </c>
    </row>
    <row r="133" spans="2:13" x14ac:dyDescent="0.25">
      <c r="B133" s="168" t="s">
        <v>145</v>
      </c>
      <c r="C133" s="169">
        <f t="shared" ref="C133:H133" si="69">C125-SUM(C126:C132)</f>
        <v>59498</v>
      </c>
      <c r="D133" s="169">
        <f t="shared" si="69"/>
        <v>65900</v>
      </c>
      <c r="E133" s="169">
        <f t="shared" si="69"/>
        <v>24958</v>
      </c>
      <c r="F133" s="169">
        <f t="shared" si="69"/>
        <v>57174</v>
      </c>
      <c r="G133" s="169">
        <f t="shared" si="69"/>
        <v>50594</v>
      </c>
      <c r="H133" s="169">
        <f t="shared" si="69"/>
        <v>53681</v>
      </c>
      <c r="I133" s="171">
        <f t="shared" si="68"/>
        <v>6.1015140135193935E-2</v>
      </c>
      <c r="J133" s="170">
        <f t="shared" si="65"/>
        <v>-0.18541729893778447</v>
      </c>
      <c r="K133" s="168">
        <f>H133-G133</f>
        <v>3087</v>
      </c>
      <c r="L133" s="169">
        <f t="shared" si="67"/>
        <v>-12219</v>
      </c>
      <c r="M133" s="170">
        <f t="shared" si="64"/>
        <v>1.2543344767316876E-2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174825</v>
      </c>
      <c r="D135" s="176">
        <f t="shared" ref="D135:H135" si="70">D136+D139</f>
        <v>179597</v>
      </c>
      <c r="E135" s="176">
        <f t="shared" si="70"/>
        <v>71022</v>
      </c>
      <c r="F135" s="176">
        <f t="shared" si="70"/>
        <v>211298</v>
      </c>
      <c r="G135" s="176">
        <f t="shared" si="70"/>
        <v>229046</v>
      </c>
      <c r="H135" s="176">
        <f t="shared" si="70"/>
        <v>235930</v>
      </c>
      <c r="I135" s="177">
        <f>IFERROR(H135/G135-1,"-")</f>
        <v>3.0055098102564459E-2</v>
      </c>
      <c r="J135" s="177">
        <f>IFERROR(H135/D135-1,"-")</f>
        <v>0.31366336854179089</v>
      </c>
      <c r="K135" s="176">
        <f>H135-G135</f>
        <v>6884</v>
      </c>
      <c r="L135" s="176">
        <f>H135-D135</f>
        <v>56333</v>
      </c>
      <c r="M135" s="177">
        <f t="shared" ref="M135:M147" si="71">H135/H$9</f>
        <v>5.5128468749707921E-2</v>
      </c>
    </row>
    <row r="136" spans="2:13" x14ac:dyDescent="0.25">
      <c r="B136" s="157" t="s">
        <v>97</v>
      </c>
      <c r="C136" s="158">
        <v>32806</v>
      </c>
      <c r="D136" s="158">
        <v>35173</v>
      </c>
      <c r="E136" s="158">
        <v>18253</v>
      </c>
      <c r="F136" s="158">
        <v>21329</v>
      </c>
      <c r="G136" s="158">
        <v>23163</v>
      </c>
      <c r="H136" s="158">
        <v>21463</v>
      </c>
      <c r="I136" s="160">
        <f>IFERROR(H136/G136-1,"-")</f>
        <v>-7.3392911108232983E-2</v>
      </c>
      <c r="J136" s="159">
        <f t="shared" ref="J136:J147" si="72">IFERROR(H136/D136-1,"-")</f>
        <v>-0.38978762118670573</v>
      </c>
      <c r="K136" s="157">
        <f t="shared" ref="K136:K146" si="73">H136-G136</f>
        <v>-1700</v>
      </c>
      <c r="L136" s="158">
        <f t="shared" ref="L136:L147" si="74">H136-D136</f>
        <v>-13710</v>
      </c>
      <c r="M136" s="159">
        <f t="shared" si="71"/>
        <v>5.0151414604966771E-3</v>
      </c>
    </row>
    <row r="137" spans="2:13" x14ac:dyDescent="0.25">
      <c r="B137" s="162" t="s">
        <v>103</v>
      </c>
      <c r="C137" s="163">
        <v>20836</v>
      </c>
      <c r="D137" s="163">
        <v>17177</v>
      </c>
      <c r="E137" s="163">
        <v>13223</v>
      </c>
      <c r="F137" s="163">
        <v>14679</v>
      </c>
      <c r="G137" s="163">
        <v>14638</v>
      </c>
      <c r="H137" s="163">
        <v>13022</v>
      </c>
      <c r="I137" s="165">
        <f>IFERROR(H137/G137-1,"-")</f>
        <v>-0.11039759529990434</v>
      </c>
      <c r="J137" s="164">
        <f t="shared" si="72"/>
        <v>-0.24189322931827439</v>
      </c>
      <c r="K137" s="162">
        <f t="shared" si="73"/>
        <v>-1616</v>
      </c>
      <c r="L137" s="163">
        <f t="shared" si="74"/>
        <v>-4155</v>
      </c>
      <c r="M137" s="164">
        <f t="shared" si="71"/>
        <v>3.0427792991933899E-3</v>
      </c>
    </row>
    <row r="138" spans="2:13" x14ac:dyDescent="0.25">
      <c r="B138" s="162" t="s">
        <v>100</v>
      </c>
      <c r="C138" s="163">
        <v>11970</v>
      </c>
      <c r="D138" s="163">
        <v>17996</v>
      </c>
      <c r="E138" s="163">
        <v>5030</v>
      </c>
      <c r="F138" s="163">
        <v>6650</v>
      </c>
      <c r="G138" s="163">
        <v>8525</v>
      </c>
      <c r="H138" s="163">
        <v>8441</v>
      </c>
      <c r="I138" s="165">
        <f>IFERROR(H138/G138-1,"-")</f>
        <v>-9.8533724340176265E-3</v>
      </c>
      <c r="J138" s="164">
        <f t="shared" si="72"/>
        <v>-0.53095132251611465</v>
      </c>
      <c r="K138" s="162">
        <f t="shared" si="73"/>
        <v>-84</v>
      </c>
      <c r="L138" s="163">
        <f t="shared" si="74"/>
        <v>-9555</v>
      </c>
      <c r="M138" s="164">
        <f t="shared" si="71"/>
        <v>1.9723621613032872E-3</v>
      </c>
    </row>
    <row r="139" spans="2:13" x14ac:dyDescent="0.25">
      <c r="B139" s="157" t="s">
        <v>107</v>
      </c>
      <c r="C139" s="158">
        <v>142019</v>
      </c>
      <c r="D139" s="158">
        <v>144424</v>
      </c>
      <c r="E139" s="158">
        <v>52769</v>
      </c>
      <c r="F139" s="158">
        <v>189969</v>
      </c>
      <c r="G139" s="158">
        <v>205883</v>
      </c>
      <c r="H139" s="158">
        <v>214467</v>
      </c>
      <c r="I139" s="160">
        <f>IFERROR(H139/G139-1,"-")</f>
        <v>4.1693583248738397E-2</v>
      </c>
      <c r="J139" s="159">
        <f t="shared" si="72"/>
        <v>0.48498172048966937</v>
      </c>
      <c r="K139" s="157">
        <f t="shared" si="73"/>
        <v>8584</v>
      </c>
      <c r="L139" s="158">
        <f t="shared" si="74"/>
        <v>70043</v>
      </c>
      <c r="M139" s="159">
        <f t="shared" si="71"/>
        <v>5.0113327289211244E-2</v>
      </c>
    </row>
    <row r="140" spans="2:13" x14ac:dyDescent="0.25">
      <c r="B140" s="162" t="s">
        <v>110</v>
      </c>
      <c r="C140" s="163">
        <v>67763</v>
      </c>
      <c r="D140" s="163">
        <v>70307</v>
      </c>
      <c r="E140" s="163">
        <v>18492</v>
      </c>
      <c r="F140" s="163">
        <v>82145</v>
      </c>
      <c r="G140" s="163">
        <v>89598</v>
      </c>
      <c r="H140" s="163">
        <v>97266</v>
      </c>
      <c r="I140" s="165">
        <f t="shared" ref="I140:I147" si="75">IFERROR(H140/G140-1,"-")</f>
        <v>8.5582267461327355E-2</v>
      </c>
      <c r="J140" s="164">
        <f t="shared" si="72"/>
        <v>0.3834468829561779</v>
      </c>
      <c r="K140" s="162">
        <f t="shared" si="73"/>
        <v>7668</v>
      </c>
      <c r="L140" s="163">
        <f t="shared" si="74"/>
        <v>26959</v>
      </c>
      <c r="M140" s="164">
        <f t="shared" si="71"/>
        <v>2.2727612602929218E-2</v>
      </c>
    </row>
    <row r="141" spans="2:13" x14ac:dyDescent="0.25">
      <c r="B141" s="162" t="s">
        <v>113</v>
      </c>
      <c r="C141" s="163">
        <v>12046</v>
      </c>
      <c r="D141" s="163">
        <v>12498</v>
      </c>
      <c r="E141" s="163">
        <v>4762</v>
      </c>
      <c r="F141" s="163">
        <v>13518</v>
      </c>
      <c r="G141" s="163">
        <v>18061</v>
      </c>
      <c r="H141" s="163">
        <v>18608</v>
      </c>
      <c r="I141" s="165">
        <f t="shared" si="75"/>
        <v>3.0286252145506953E-2</v>
      </c>
      <c r="J141" s="164">
        <f t="shared" si="72"/>
        <v>0.4888782205152824</v>
      </c>
      <c r="K141" s="162">
        <f t="shared" si="73"/>
        <v>547</v>
      </c>
      <c r="L141" s="163">
        <f t="shared" si="74"/>
        <v>6110</v>
      </c>
      <c r="M141" s="164">
        <f t="shared" si="71"/>
        <v>4.3480292734902936E-3</v>
      </c>
    </row>
    <row r="142" spans="2:13" x14ac:dyDescent="0.25">
      <c r="B142" s="162" t="s">
        <v>116</v>
      </c>
      <c r="C142" s="163">
        <v>17041</v>
      </c>
      <c r="D142" s="163">
        <v>16140</v>
      </c>
      <c r="E142" s="163">
        <v>5672</v>
      </c>
      <c r="F142" s="163">
        <v>22971</v>
      </c>
      <c r="G142" s="163">
        <v>21019</v>
      </c>
      <c r="H142" s="163">
        <v>20511</v>
      </c>
      <c r="I142" s="165">
        <f t="shared" si="75"/>
        <v>-2.4168609353442116E-2</v>
      </c>
      <c r="J142" s="164">
        <f t="shared" si="72"/>
        <v>0.27081784386617103</v>
      </c>
      <c r="K142" s="162">
        <f t="shared" si="73"/>
        <v>-508</v>
      </c>
      <c r="L142" s="163">
        <f t="shared" si="74"/>
        <v>4371</v>
      </c>
      <c r="M142" s="164">
        <f t="shared" si="71"/>
        <v>4.79269284332327E-3</v>
      </c>
    </row>
    <row r="143" spans="2:13" x14ac:dyDescent="0.25">
      <c r="B143" s="162" t="s">
        <v>123</v>
      </c>
      <c r="C143" s="163">
        <v>2856</v>
      </c>
      <c r="D143" s="163">
        <v>2480</v>
      </c>
      <c r="E143" s="163">
        <v>723</v>
      </c>
      <c r="F143" s="163">
        <v>8266</v>
      </c>
      <c r="G143" s="163">
        <v>7307</v>
      </c>
      <c r="H143" s="163">
        <v>5109</v>
      </c>
      <c r="I143" s="165">
        <f t="shared" si="75"/>
        <v>-0.30080744491583411</v>
      </c>
      <c r="J143" s="164">
        <f t="shared" si="72"/>
        <v>1.0600806451612903</v>
      </c>
      <c r="K143" s="162">
        <f t="shared" si="73"/>
        <v>-2198</v>
      </c>
      <c r="L143" s="163">
        <f t="shared" si="74"/>
        <v>2629</v>
      </c>
      <c r="M143" s="164">
        <f t="shared" si="71"/>
        <v>1.1937920011963624E-3</v>
      </c>
    </row>
    <row r="144" spans="2:13" x14ac:dyDescent="0.25">
      <c r="B144" s="162" t="s">
        <v>119</v>
      </c>
      <c r="C144" s="163">
        <v>3580</v>
      </c>
      <c r="D144" s="163">
        <v>3519</v>
      </c>
      <c r="E144" s="163">
        <v>1607</v>
      </c>
      <c r="F144" s="163">
        <v>3688</v>
      </c>
      <c r="G144" s="163">
        <v>4700</v>
      </c>
      <c r="H144" s="163">
        <v>4722</v>
      </c>
      <c r="I144" s="165">
        <f t="shared" si="75"/>
        <v>4.6808510638298717E-3</v>
      </c>
      <c r="J144" s="164">
        <f t="shared" si="72"/>
        <v>0.34185848252344408</v>
      </c>
      <c r="K144" s="162">
        <f t="shared" si="73"/>
        <v>22</v>
      </c>
      <c r="L144" s="163">
        <f t="shared" si="74"/>
        <v>1203</v>
      </c>
      <c r="M144" s="164">
        <f t="shared" si="71"/>
        <v>1.1033638343412064E-3</v>
      </c>
    </row>
    <row r="145" spans="2:13" x14ac:dyDescent="0.25">
      <c r="B145" s="162" t="s">
        <v>128</v>
      </c>
      <c r="C145" s="163">
        <v>1221</v>
      </c>
      <c r="D145" s="163">
        <v>1536</v>
      </c>
      <c r="E145" s="163">
        <v>1592</v>
      </c>
      <c r="F145" s="163">
        <v>2905</v>
      </c>
      <c r="G145" s="163">
        <v>3245</v>
      </c>
      <c r="H145" s="163">
        <v>3064</v>
      </c>
      <c r="I145" s="165">
        <f t="shared" si="75"/>
        <v>-5.5778120184899804E-2</v>
      </c>
      <c r="J145" s="164">
        <f t="shared" si="72"/>
        <v>0.99479166666666674</v>
      </c>
      <c r="K145" s="162">
        <f t="shared" si="73"/>
        <v>-181</v>
      </c>
      <c r="L145" s="163">
        <f t="shared" si="74"/>
        <v>1528</v>
      </c>
      <c r="M145" s="164">
        <f t="shared" si="71"/>
        <v>7.1594807039844477E-4</v>
      </c>
    </row>
    <row r="146" spans="2:13" x14ac:dyDescent="0.25">
      <c r="B146" s="162" t="s">
        <v>131</v>
      </c>
      <c r="C146" s="163">
        <v>6873</v>
      </c>
      <c r="D146" s="163">
        <v>4338</v>
      </c>
      <c r="E146" s="163">
        <v>3374</v>
      </c>
      <c r="F146" s="163">
        <v>1686</v>
      </c>
      <c r="G146" s="163">
        <v>2305</v>
      </c>
      <c r="H146" s="163">
        <v>2046</v>
      </c>
      <c r="I146" s="165">
        <f t="shared" si="75"/>
        <v>-0.11236442516268985</v>
      </c>
      <c r="J146" s="164">
        <f t="shared" si="72"/>
        <v>-0.52835408022130015</v>
      </c>
      <c r="K146" s="162">
        <f t="shared" si="73"/>
        <v>-259</v>
      </c>
      <c r="L146" s="163">
        <f t="shared" si="74"/>
        <v>-2292</v>
      </c>
      <c r="M146" s="164">
        <f t="shared" si="71"/>
        <v>4.7807759531175517E-4</v>
      </c>
    </row>
    <row r="147" spans="2:13" x14ac:dyDescent="0.25">
      <c r="B147" s="168" t="s">
        <v>145</v>
      </c>
      <c r="C147" s="169">
        <f t="shared" ref="C147:H147" si="76">C139-SUM(C140:C146)</f>
        <v>30639</v>
      </c>
      <c r="D147" s="169">
        <f t="shared" si="76"/>
        <v>33606</v>
      </c>
      <c r="E147" s="169">
        <f t="shared" si="76"/>
        <v>16547</v>
      </c>
      <c r="F147" s="169">
        <f t="shared" si="76"/>
        <v>54790</v>
      </c>
      <c r="G147" s="169">
        <f t="shared" si="76"/>
        <v>59648</v>
      </c>
      <c r="H147" s="169">
        <f t="shared" si="76"/>
        <v>63141</v>
      </c>
      <c r="I147" s="171">
        <f t="shared" si="75"/>
        <v>5.8560219957081605E-2</v>
      </c>
      <c r="J147" s="170">
        <f t="shared" si="72"/>
        <v>0.87886091769326913</v>
      </c>
      <c r="K147" s="168">
        <f>H147-G147</f>
        <v>3493</v>
      </c>
      <c r="L147" s="169">
        <f t="shared" si="74"/>
        <v>29535</v>
      </c>
      <c r="M147" s="170">
        <f t="shared" si="71"/>
        <v>1.4753811068220692E-2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123305</v>
      </c>
      <c r="D149" s="176">
        <f t="shared" ref="D149:H149" si="77">D150+D153</f>
        <v>121616</v>
      </c>
      <c r="E149" s="176">
        <f t="shared" si="77"/>
        <v>38032</v>
      </c>
      <c r="F149" s="176">
        <f t="shared" si="77"/>
        <v>108068</v>
      </c>
      <c r="G149" s="176">
        <f t="shared" si="77"/>
        <v>113742</v>
      </c>
      <c r="H149" s="176">
        <f t="shared" si="77"/>
        <v>117096</v>
      </c>
      <c r="I149" s="177">
        <f>IFERROR(H149/G149-1,"-")</f>
        <v>2.948778815213382E-2</v>
      </c>
      <c r="J149" s="177">
        <f>IFERROR(H149/D149-1,"-")</f>
        <v>-3.7166162347059606E-2</v>
      </c>
      <c r="K149" s="176">
        <f>H149-G149</f>
        <v>3354</v>
      </c>
      <c r="L149" s="176">
        <f>H149-D149</f>
        <v>-4520</v>
      </c>
      <c r="M149" s="177">
        <f t="shared" ref="M149:M161" si="78">H149/H$9</f>
        <v>2.7361179912329073E-2</v>
      </c>
    </row>
    <row r="150" spans="2:13" x14ac:dyDescent="0.25">
      <c r="B150" s="157" t="s">
        <v>97</v>
      </c>
      <c r="C150" s="158">
        <v>51069</v>
      </c>
      <c r="D150" s="158">
        <v>53440</v>
      </c>
      <c r="E150" s="158">
        <v>19160</v>
      </c>
      <c r="F150" s="158">
        <v>56632</v>
      </c>
      <c r="G150" s="158">
        <v>56669</v>
      </c>
      <c r="H150" s="158">
        <v>52899</v>
      </c>
      <c r="I150" s="160">
        <f>IFERROR(H150/G150-1,"-")</f>
        <v>-6.6526672431135192E-2</v>
      </c>
      <c r="J150" s="159">
        <f t="shared" ref="J150:J161" si="79">IFERROR(H150/D150-1,"-")</f>
        <v>-1.012350299401199E-2</v>
      </c>
      <c r="K150" s="157">
        <f t="shared" ref="K150:K160" si="80">H150-G150</f>
        <v>-3770</v>
      </c>
      <c r="L150" s="158">
        <f t="shared" ref="L150:L161" si="81">H150-D150</f>
        <v>-541</v>
      </c>
      <c r="M150" s="159">
        <f t="shared" si="78"/>
        <v>1.2360619117495864E-2</v>
      </c>
    </row>
    <row r="151" spans="2:13" x14ac:dyDescent="0.25">
      <c r="B151" s="162" t="s">
        <v>103</v>
      </c>
      <c r="C151" s="163">
        <v>31184</v>
      </c>
      <c r="D151" s="163">
        <v>32618</v>
      </c>
      <c r="E151" s="163">
        <v>12001</v>
      </c>
      <c r="F151" s="163">
        <v>41224</v>
      </c>
      <c r="G151" s="163">
        <v>42517</v>
      </c>
      <c r="H151" s="163">
        <v>36771</v>
      </c>
      <c r="I151" s="165">
        <f>IFERROR(H151/G151-1,"-")</f>
        <v>-0.1351459416233507</v>
      </c>
      <c r="J151" s="164">
        <f t="shared" si="79"/>
        <v>0.12732233735974008</v>
      </c>
      <c r="K151" s="162">
        <f t="shared" si="80"/>
        <v>-5746</v>
      </c>
      <c r="L151" s="163">
        <f t="shared" si="81"/>
        <v>4153</v>
      </c>
      <c r="M151" s="164">
        <f t="shared" si="78"/>
        <v>8.5920778383228504E-3</v>
      </c>
    </row>
    <row r="152" spans="2:13" x14ac:dyDescent="0.25">
      <c r="B152" s="162" t="s">
        <v>100</v>
      </c>
      <c r="C152" s="163">
        <v>19885</v>
      </c>
      <c r="D152" s="163">
        <v>20822</v>
      </c>
      <c r="E152" s="163">
        <v>7159</v>
      </c>
      <c r="F152" s="163">
        <v>15408</v>
      </c>
      <c r="G152" s="163">
        <v>14152</v>
      </c>
      <c r="H152" s="163">
        <v>16128</v>
      </c>
      <c r="I152" s="165">
        <f>IFERROR(H152/G152-1,"-")</f>
        <v>0.13962690785754672</v>
      </c>
      <c r="J152" s="164">
        <f t="shared" si="79"/>
        <v>-0.22543463644222461</v>
      </c>
      <c r="K152" s="162">
        <f t="shared" si="80"/>
        <v>1976</v>
      </c>
      <c r="L152" s="163">
        <f t="shared" si="81"/>
        <v>-4694</v>
      </c>
      <c r="M152" s="164">
        <f t="shared" si="78"/>
        <v>3.7685412791730144E-3</v>
      </c>
    </row>
    <row r="153" spans="2:13" x14ac:dyDescent="0.25">
      <c r="B153" s="157" t="s">
        <v>107</v>
      </c>
      <c r="C153" s="158">
        <v>72236</v>
      </c>
      <c r="D153" s="158">
        <v>68176</v>
      </c>
      <c r="E153" s="158">
        <v>18872</v>
      </c>
      <c r="F153" s="158">
        <v>51436</v>
      </c>
      <c r="G153" s="158">
        <v>57073</v>
      </c>
      <c r="H153" s="158">
        <v>64197</v>
      </c>
      <c r="I153" s="160">
        <f>IFERROR(H153/G153-1,"-")</f>
        <v>0.12482259562314924</v>
      </c>
      <c r="J153" s="159">
        <f t="shared" si="79"/>
        <v>-5.8363647031213328E-2</v>
      </c>
      <c r="K153" s="157">
        <f t="shared" si="80"/>
        <v>7124</v>
      </c>
      <c r="L153" s="158">
        <f t="shared" si="81"/>
        <v>-3979</v>
      </c>
      <c r="M153" s="159">
        <f t="shared" si="78"/>
        <v>1.5000560794833211E-2</v>
      </c>
    </row>
    <row r="154" spans="2:13" x14ac:dyDescent="0.25">
      <c r="B154" s="162" t="s">
        <v>110</v>
      </c>
      <c r="C154" s="163">
        <v>22568</v>
      </c>
      <c r="D154" s="163">
        <v>21620</v>
      </c>
      <c r="E154" s="163">
        <v>5515</v>
      </c>
      <c r="F154" s="163">
        <v>19171</v>
      </c>
      <c r="G154" s="163">
        <v>18750</v>
      </c>
      <c r="H154" s="163">
        <v>19791</v>
      </c>
      <c r="I154" s="165">
        <f t="shared" ref="I154:I161" si="82">IFERROR(H154/G154-1,"-")</f>
        <v>5.5520000000000014E-2</v>
      </c>
      <c r="J154" s="164">
        <f t="shared" si="79"/>
        <v>-8.4597594819611488E-2</v>
      </c>
      <c r="K154" s="162">
        <f t="shared" si="80"/>
        <v>1041</v>
      </c>
      <c r="L154" s="163">
        <f t="shared" si="81"/>
        <v>-1829</v>
      </c>
      <c r="M154" s="164">
        <f t="shared" si="78"/>
        <v>4.6244543933601891E-3</v>
      </c>
    </row>
    <row r="155" spans="2:13" x14ac:dyDescent="0.25">
      <c r="B155" s="162" t="s">
        <v>113</v>
      </c>
      <c r="C155" s="163">
        <v>20075</v>
      </c>
      <c r="D155" s="163">
        <v>16372</v>
      </c>
      <c r="E155" s="163">
        <v>4511</v>
      </c>
      <c r="F155" s="163">
        <v>9936</v>
      </c>
      <c r="G155" s="163">
        <v>10332</v>
      </c>
      <c r="H155" s="163">
        <v>10102</v>
      </c>
      <c r="I155" s="165">
        <f t="shared" si="82"/>
        <v>-2.2260936895083239E-2</v>
      </c>
      <c r="J155" s="164">
        <f t="shared" si="79"/>
        <v>-0.38297092597117033</v>
      </c>
      <c r="K155" s="162">
        <f t="shared" si="80"/>
        <v>-230</v>
      </c>
      <c r="L155" s="163">
        <f t="shared" si="81"/>
        <v>-6270</v>
      </c>
      <c r="M155" s="164">
        <f t="shared" si="78"/>
        <v>2.3604789187875617E-3</v>
      </c>
    </row>
    <row r="156" spans="2:13" x14ac:dyDescent="0.25">
      <c r="B156" s="162" t="s">
        <v>116</v>
      </c>
      <c r="C156" s="163">
        <v>10934</v>
      </c>
      <c r="D156" s="163">
        <v>9739</v>
      </c>
      <c r="E156" s="163">
        <v>2227</v>
      </c>
      <c r="F156" s="163">
        <v>6472</v>
      </c>
      <c r="G156" s="163">
        <v>9249</v>
      </c>
      <c r="H156" s="163">
        <v>11724</v>
      </c>
      <c r="I156" s="165">
        <f t="shared" si="82"/>
        <v>0.26759649691858578</v>
      </c>
      <c r="J156" s="164">
        <f t="shared" si="79"/>
        <v>0.2038196940137591</v>
      </c>
      <c r="K156" s="162">
        <f t="shared" si="80"/>
        <v>2475</v>
      </c>
      <c r="L156" s="163">
        <f t="shared" si="81"/>
        <v>1985</v>
      </c>
      <c r="M156" s="164">
        <f t="shared" si="78"/>
        <v>2.739482760232169E-3</v>
      </c>
    </row>
    <row r="157" spans="2:13" x14ac:dyDescent="0.25">
      <c r="B157" s="162" t="s">
        <v>123</v>
      </c>
      <c r="C157" s="163">
        <v>1334</v>
      </c>
      <c r="D157" s="163">
        <v>1552</v>
      </c>
      <c r="E157" s="163">
        <v>570</v>
      </c>
      <c r="F157" s="163">
        <v>1617</v>
      </c>
      <c r="G157" s="163">
        <v>1502</v>
      </c>
      <c r="H157" s="163">
        <v>1867</v>
      </c>
      <c r="I157" s="165">
        <f t="shared" si="82"/>
        <v>0.24300932090545935</v>
      </c>
      <c r="J157" s="164">
        <f t="shared" si="79"/>
        <v>0.20296391752577314</v>
      </c>
      <c r="K157" s="162">
        <f t="shared" si="80"/>
        <v>365</v>
      </c>
      <c r="L157" s="163">
        <f t="shared" si="81"/>
        <v>315</v>
      </c>
      <c r="M157" s="164">
        <f t="shared" si="78"/>
        <v>4.3625164733482254E-4</v>
      </c>
    </row>
    <row r="158" spans="2:13" x14ac:dyDescent="0.25">
      <c r="B158" s="162" t="s">
        <v>119</v>
      </c>
      <c r="C158" s="163">
        <v>2462</v>
      </c>
      <c r="D158" s="163">
        <v>2986</v>
      </c>
      <c r="E158" s="163">
        <v>1192</v>
      </c>
      <c r="F158" s="163">
        <v>2943</v>
      </c>
      <c r="G158" s="163">
        <v>2874</v>
      </c>
      <c r="H158" s="163">
        <v>3312</v>
      </c>
      <c r="I158" s="165">
        <f t="shared" si="82"/>
        <v>0.15240083507306879</v>
      </c>
      <c r="J158" s="164">
        <f t="shared" si="79"/>
        <v>0.10917615539182846</v>
      </c>
      <c r="K158" s="162">
        <f t="shared" si="80"/>
        <v>438</v>
      </c>
      <c r="L158" s="163">
        <f t="shared" si="81"/>
        <v>326</v>
      </c>
      <c r="M158" s="164">
        <f t="shared" si="78"/>
        <v>7.7389686983017267E-4</v>
      </c>
    </row>
    <row r="159" spans="2:13" x14ac:dyDescent="0.25">
      <c r="B159" s="162" t="s">
        <v>128</v>
      </c>
      <c r="C159" s="163">
        <v>394</v>
      </c>
      <c r="D159" s="163">
        <v>410</v>
      </c>
      <c r="E159" s="163">
        <v>230</v>
      </c>
      <c r="F159" s="163">
        <v>472</v>
      </c>
      <c r="G159" s="163">
        <v>432</v>
      </c>
      <c r="H159" s="163">
        <v>374</v>
      </c>
      <c r="I159" s="165">
        <f t="shared" si="82"/>
        <v>-0.1342592592592593</v>
      </c>
      <c r="J159" s="164">
        <f t="shared" si="79"/>
        <v>-8.7804878048780455E-2</v>
      </c>
      <c r="K159" s="162">
        <f t="shared" si="80"/>
        <v>-58</v>
      </c>
      <c r="L159" s="163">
        <f t="shared" si="81"/>
        <v>-36</v>
      </c>
      <c r="M159" s="164">
        <f t="shared" si="78"/>
        <v>8.7390528175267074E-5</v>
      </c>
    </row>
    <row r="160" spans="2:13" x14ac:dyDescent="0.25">
      <c r="B160" s="162" t="s">
        <v>131</v>
      </c>
      <c r="C160" s="163">
        <v>1084</v>
      </c>
      <c r="D160" s="163">
        <v>973</v>
      </c>
      <c r="E160" s="163">
        <v>295</v>
      </c>
      <c r="F160" s="163">
        <v>654</v>
      </c>
      <c r="G160" s="163">
        <v>832</v>
      </c>
      <c r="H160" s="163">
        <v>582</v>
      </c>
      <c r="I160" s="165">
        <f t="shared" si="82"/>
        <v>-0.30048076923076927</v>
      </c>
      <c r="J160" s="164">
        <f t="shared" si="79"/>
        <v>-0.40184994861253853</v>
      </c>
      <c r="K160" s="162">
        <f t="shared" si="80"/>
        <v>-250</v>
      </c>
      <c r="L160" s="163">
        <f t="shared" si="81"/>
        <v>-391</v>
      </c>
      <c r="M160" s="164">
        <f t="shared" si="78"/>
        <v>1.3599274705349047E-4</v>
      </c>
    </row>
    <row r="161" spans="2:13" x14ac:dyDescent="0.25">
      <c r="B161" s="168" t="s">
        <v>145</v>
      </c>
      <c r="C161" s="169">
        <f t="shared" ref="C161:H161" si="83">C153-SUM(C154:C160)</f>
        <v>13385</v>
      </c>
      <c r="D161" s="169">
        <f t="shared" si="83"/>
        <v>14524</v>
      </c>
      <c r="E161" s="169">
        <f t="shared" si="83"/>
        <v>4332</v>
      </c>
      <c r="F161" s="169">
        <f t="shared" si="83"/>
        <v>10171</v>
      </c>
      <c r="G161" s="169">
        <f t="shared" si="83"/>
        <v>13102</v>
      </c>
      <c r="H161" s="169">
        <f t="shared" si="83"/>
        <v>16445</v>
      </c>
      <c r="I161" s="171">
        <f t="shared" si="82"/>
        <v>0.25515188520836518</v>
      </c>
      <c r="J161" s="170">
        <f t="shared" si="79"/>
        <v>0.13226383916276507</v>
      </c>
      <c r="K161" s="168">
        <f>H161-G161</f>
        <v>3343</v>
      </c>
      <c r="L161" s="169">
        <f t="shared" si="81"/>
        <v>1921</v>
      </c>
      <c r="M161" s="170">
        <f t="shared" si="78"/>
        <v>3.8426129300595377E-3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560A9-49F5-4675-B116-CB18AE1DFD1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261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254</v>
      </c>
      <c r="D7" s="172" t="s">
        <v>255</v>
      </c>
      <c r="E7" s="172" t="s">
        <v>256</v>
      </c>
      <c r="F7" s="172" t="s">
        <v>257</v>
      </c>
      <c r="G7" s="172" t="s">
        <v>258</v>
      </c>
      <c r="H7" s="172" t="s">
        <v>259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254</v>
      </c>
      <c r="R7" s="172" t="s">
        <v>255</v>
      </c>
      <c r="S7" s="172" t="s">
        <v>256</v>
      </c>
      <c r="T7" s="172" t="s">
        <v>257</v>
      </c>
      <c r="U7" s="172" t="s">
        <v>258</v>
      </c>
      <c r="V7" s="172" t="s">
        <v>259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50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1337534</v>
      </c>
      <c r="D9" s="176">
        <f t="shared" ref="D9:H9" si="0">D10+D13</f>
        <v>1263385</v>
      </c>
      <c r="E9" s="176">
        <f t="shared" si="0"/>
        <v>363484</v>
      </c>
      <c r="F9" s="176">
        <f t="shared" si="0"/>
        <v>980810</v>
      </c>
      <c r="G9" s="176">
        <f t="shared" si="0"/>
        <v>1100249</v>
      </c>
      <c r="H9" s="176">
        <f t="shared" si="0"/>
        <v>1200640</v>
      </c>
      <c r="I9" s="177">
        <f>IFERROR(H9/G9-1,"-")</f>
        <v>9.1243891155547541E-2</v>
      </c>
      <c r="J9" s="177">
        <f>IFERROR(H9/D9-1,"-")</f>
        <v>-4.9664195791464971E-2</v>
      </c>
      <c r="K9" s="176">
        <f>H9-G9</f>
        <v>100391</v>
      </c>
      <c r="L9" s="176">
        <f>H9-D9</f>
        <v>-62745</v>
      </c>
      <c r="M9" s="177">
        <f t="shared" ref="M9:M21" si="1">H9/H$9</f>
        <v>1</v>
      </c>
      <c r="P9" s="154" t="s">
        <v>68</v>
      </c>
      <c r="Q9" s="176">
        <f>Q10+Q13</f>
        <v>60807</v>
      </c>
      <c r="R9" s="176">
        <f t="shared" ref="R9:V9" si="2">R10+R13</f>
        <v>60307</v>
      </c>
      <c r="S9" s="176">
        <f t="shared" si="2"/>
        <v>13783</v>
      </c>
      <c r="T9" s="176">
        <f t="shared" si="2"/>
        <v>29079</v>
      </c>
      <c r="U9" s="176">
        <f t="shared" si="2"/>
        <v>31827</v>
      </c>
      <c r="V9" s="176">
        <f t="shared" si="2"/>
        <v>31868</v>
      </c>
      <c r="W9" s="177">
        <f>IFERROR(V9/U9-1,"-")</f>
        <v>1.2882144091495018E-3</v>
      </c>
      <c r="X9" s="177">
        <f>IFERROR(V9/R9-1,"-")</f>
        <v>-0.47157046445686235</v>
      </c>
      <c r="Y9" s="176">
        <f>V9-U9</f>
        <v>41</v>
      </c>
      <c r="Z9" s="176">
        <f>V9-R9</f>
        <v>-28439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197168</v>
      </c>
      <c r="D10" s="158">
        <v>184738</v>
      </c>
      <c r="E10" s="158">
        <v>79304</v>
      </c>
      <c r="F10" s="158">
        <v>154711</v>
      </c>
      <c r="G10" s="158">
        <v>159974</v>
      </c>
      <c r="H10" s="158">
        <v>169831</v>
      </c>
      <c r="I10" s="160">
        <f>IFERROR(H10/G10-1,"-")</f>
        <v>6.1616262642679498E-2</v>
      </c>
      <c r="J10" s="159">
        <f t="shared" ref="J10:J21" si="4">IFERROR(H10/D10-1,"-")</f>
        <v>-8.0692656627223469E-2</v>
      </c>
      <c r="K10" s="157">
        <f t="shared" ref="K10:K20" si="5">H10-G10</f>
        <v>9857</v>
      </c>
      <c r="L10" s="158">
        <f t="shared" ref="L10:L21" si="6">H10-D10</f>
        <v>-14907</v>
      </c>
      <c r="M10" s="159">
        <f t="shared" si="1"/>
        <v>0.14145039312366739</v>
      </c>
      <c r="P10" s="157" t="s">
        <v>97</v>
      </c>
      <c r="Q10" s="158">
        <v>14526</v>
      </c>
      <c r="R10" s="158">
        <v>13440</v>
      </c>
      <c r="S10" s="158">
        <v>2062</v>
      </c>
      <c r="T10" s="158">
        <v>7498</v>
      </c>
      <c r="U10" s="158">
        <v>7141</v>
      </c>
      <c r="V10" s="158">
        <v>6328</v>
      </c>
      <c r="W10" s="160">
        <f>IFERROR(V10/U10-1,"-")</f>
        <v>-0.11384960089623297</v>
      </c>
      <c r="X10" s="159">
        <f t="shared" ref="X10:X21" si="7">IFERROR(V10/R10-1,"-")</f>
        <v>-0.52916666666666667</v>
      </c>
      <c r="Y10" s="157">
        <f t="shared" ref="Y10:Y20" si="8">V10-U10</f>
        <v>-813</v>
      </c>
      <c r="Z10" s="158">
        <f t="shared" ref="Z10:Z21" si="9">V10-R10</f>
        <v>-7112</v>
      </c>
      <c r="AA10" s="159">
        <f t="shared" si="3"/>
        <v>0.19856909752730012</v>
      </c>
    </row>
    <row r="11" spans="1:27" x14ac:dyDescent="0.25">
      <c r="A11" s="161" t="s">
        <v>100</v>
      </c>
      <c r="B11" s="162" t="s">
        <v>103</v>
      </c>
      <c r="C11" s="163">
        <v>104252</v>
      </c>
      <c r="D11" s="163">
        <v>102736</v>
      </c>
      <c r="E11" s="163">
        <v>57111</v>
      </c>
      <c r="F11" s="163">
        <v>90339</v>
      </c>
      <c r="G11" s="163">
        <v>88721</v>
      </c>
      <c r="H11" s="163">
        <v>82642</v>
      </c>
      <c r="I11" s="165">
        <f>IFERROR(H11/G11-1,"-")</f>
        <v>-6.8518163681653754E-2</v>
      </c>
      <c r="J11" s="164">
        <f t="shared" si="4"/>
        <v>-0.19558869334994544</v>
      </c>
      <c r="K11" s="162">
        <f t="shared" si="5"/>
        <v>-6079</v>
      </c>
      <c r="L11" s="163">
        <f t="shared" si="6"/>
        <v>-20094</v>
      </c>
      <c r="M11" s="164">
        <f t="shared" si="1"/>
        <v>6.8831623134328362E-2</v>
      </c>
      <c r="P11" s="162" t="s">
        <v>103</v>
      </c>
      <c r="Q11" s="163">
        <v>10808</v>
      </c>
      <c r="R11" s="163">
        <v>8858</v>
      </c>
      <c r="S11" s="163">
        <v>1454</v>
      </c>
      <c r="T11" s="163">
        <v>5328</v>
      </c>
      <c r="U11" s="163">
        <v>4960</v>
      </c>
      <c r="V11" s="163">
        <v>3891</v>
      </c>
      <c r="W11" s="165">
        <f>IFERROR(V11/U11-1,"-")</f>
        <v>-0.21552419354838714</v>
      </c>
      <c r="X11" s="164">
        <f t="shared" si="7"/>
        <v>-0.560736057800858</v>
      </c>
      <c r="Y11" s="162">
        <f t="shared" si="8"/>
        <v>-1069</v>
      </c>
      <c r="Z11" s="163">
        <f t="shared" si="9"/>
        <v>-4967</v>
      </c>
      <c r="AA11" s="164">
        <f>V11/V$9</f>
        <v>0.12209740178235221</v>
      </c>
    </row>
    <row r="12" spans="1:27" x14ac:dyDescent="0.25">
      <c r="A12" s="1"/>
      <c r="B12" s="162" t="s">
        <v>100</v>
      </c>
      <c r="C12" s="163">
        <v>92916</v>
      </c>
      <c r="D12" s="163">
        <v>82002</v>
      </c>
      <c r="E12" s="163">
        <v>22193</v>
      </c>
      <c r="F12" s="163">
        <v>64372</v>
      </c>
      <c r="G12" s="163">
        <v>71253</v>
      </c>
      <c r="H12" s="163">
        <v>87189</v>
      </c>
      <c r="I12" s="165">
        <f>IFERROR(H12/G12-1,"-")</f>
        <v>0.22365374089512025</v>
      </c>
      <c r="J12" s="164">
        <f t="shared" si="4"/>
        <v>6.3254554766956961E-2</v>
      </c>
      <c r="K12" s="162">
        <f t="shared" si="5"/>
        <v>15936</v>
      </c>
      <c r="L12" s="163">
        <f t="shared" si="6"/>
        <v>5187</v>
      </c>
      <c r="M12" s="164">
        <f t="shared" si="1"/>
        <v>7.2618769989339013E-2</v>
      </c>
      <c r="P12" s="162" t="s">
        <v>100</v>
      </c>
      <c r="Q12" s="163">
        <v>3718</v>
      </c>
      <c r="R12" s="163">
        <v>4582</v>
      </c>
      <c r="S12" s="163">
        <v>608</v>
      </c>
      <c r="T12" s="163">
        <v>2170</v>
      </c>
      <c r="U12" s="163">
        <v>2181</v>
      </c>
      <c r="V12" s="163">
        <v>2437</v>
      </c>
      <c r="W12" s="165">
        <f>IFERROR(V12/U12-1,"-")</f>
        <v>0.11737734983952319</v>
      </c>
      <c r="X12" s="164">
        <f t="shared" si="7"/>
        <v>-0.46813618507202093</v>
      </c>
      <c r="Y12" s="162">
        <f t="shared" si="8"/>
        <v>256</v>
      </c>
      <c r="Z12" s="163">
        <f t="shared" si="9"/>
        <v>-2145</v>
      </c>
      <c r="AA12" s="164">
        <f t="shared" si="3"/>
        <v>7.6471695744947915E-2</v>
      </c>
    </row>
    <row r="13" spans="1:27" s="56" customFormat="1" x14ac:dyDescent="0.25">
      <c r="B13" s="157" t="s">
        <v>107</v>
      </c>
      <c r="C13" s="158">
        <v>1140366</v>
      </c>
      <c r="D13" s="158">
        <v>1078647</v>
      </c>
      <c r="E13" s="158">
        <v>284180</v>
      </c>
      <c r="F13" s="158">
        <v>826099</v>
      </c>
      <c r="G13" s="158">
        <v>940275</v>
      </c>
      <c r="H13" s="158">
        <v>1030809</v>
      </c>
      <c r="I13" s="160">
        <f>IFERROR(H13/G13-1,"-")</f>
        <v>9.6284597591130172E-2</v>
      </c>
      <c r="J13" s="159">
        <f t="shared" si="4"/>
        <v>-4.4350005145334825E-2</v>
      </c>
      <c r="K13" s="157">
        <f t="shared" si="5"/>
        <v>90534</v>
      </c>
      <c r="L13" s="158">
        <f t="shared" si="6"/>
        <v>-47838</v>
      </c>
      <c r="M13" s="159">
        <f t="shared" si="1"/>
        <v>0.85854960687633264</v>
      </c>
      <c r="P13" s="157" t="s">
        <v>107</v>
      </c>
      <c r="Q13" s="158">
        <v>46281</v>
      </c>
      <c r="R13" s="158">
        <v>46867</v>
      </c>
      <c r="S13" s="158">
        <v>11721</v>
      </c>
      <c r="T13" s="158">
        <v>21581</v>
      </c>
      <c r="U13" s="158">
        <v>24686</v>
      </c>
      <c r="V13" s="158">
        <v>25540</v>
      </c>
      <c r="W13" s="160">
        <f>IFERROR(V13/U13-1,"-")</f>
        <v>3.4594507008020692E-2</v>
      </c>
      <c r="X13" s="159">
        <f t="shared" si="7"/>
        <v>-0.45505366249173196</v>
      </c>
      <c r="Y13" s="157">
        <f t="shared" si="8"/>
        <v>854</v>
      </c>
      <c r="Z13" s="158">
        <f t="shared" si="9"/>
        <v>-21327</v>
      </c>
      <c r="AA13" s="159">
        <f t="shared" si="3"/>
        <v>0.80143090247269988</v>
      </c>
    </row>
    <row r="14" spans="1:27" s="56" customFormat="1" x14ac:dyDescent="0.25">
      <c r="B14" s="162" t="s">
        <v>110</v>
      </c>
      <c r="C14" s="163">
        <v>596142</v>
      </c>
      <c r="D14" s="163">
        <v>566983</v>
      </c>
      <c r="E14" s="163">
        <v>119622</v>
      </c>
      <c r="F14" s="163">
        <v>404357</v>
      </c>
      <c r="G14" s="163">
        <v>479584</v>
      </c>
      <c r="H14" s="163">
        <v>543461</v>
      </c>
      <c r="I14" s="165">
        <f t="shared" ref="I14:I21" si="10">IFERROR(H14/G14-1,"-")</f>
        <v>0.13319251684793487</v>
      </c>
      <c r="J14" s="164">
        <f t="shared" si="4"/>
        <v>-4.1486252674242441E-2</v>
      </c>
      <c r="K14" s="162">
        <f t="shared" si="5"/>
        <v>63877</v>
      </c>
      <c r="L14" s="163">
        <f t="shared" si="6"/>
        <v>-23522</v>
      </c>
      <c r="M14" s="164">
        <f t="shared" si="1"/>
        <v>0.45264275719616204</v>
      </c>
      <c r="P14" s="162" t="s">
        <v>110</v>
      </c>
      <c r="Q14" s="163">
        <v>26581</v>
      </c>
      <c r="R14" s="163">
        <v>24802</v>
      </c>
      <c r="S14" s="163">
        <v>6095</v>
      </c>
      <c r="T14" s="163">
        <v>13078</v>
      </c>
      <c r="U14" s="163">
        <v>14878</v>
      </c>
      <c r="V14" s="163">
        <v>14577</v>
      </c>
      <c r="W14" s="165">
        <f t="shared" ref="W14:W21" si="11">IFERROR(V14/U14-1,"-")</f>
        <v>-2.0231213872832332E-2</v>
      </c>
      <c r="X14" s="164">
        <f t="shared" si="7"/>
        <v>-0.4122651399080719</v>
      </c>
      <c r="Y14" s="162">
        <f t="shared" si="8"/>
        <v>-301</v>
      </c>
      <c r="Z14" s="163">
        <f t="shared" si="9"/>
        <v>-10225</v>
      </c>
      <c r="AA14" s="164">
        <f t="shared" si="3"/>
        <v>0.45741809966110203</v>
      </c>
    </row>
    <row r="15" spans="1:27" x14ac:dyDescent="0.25">
      <c r="A15" s="1"/>
      <c r="B15" s="162" t="s">
        <v>113</v>
      </c>
      <c r="C15" s="163">
        <v>94531</v>
      </c>
      <c r="D15" s="163">
        <v>75079</v>
      </c>
      <c r="E15" s="163">
        <v>21535</v>
      </c>
      <c r="F15" s="163">
        <v>46682</v>
      </c>
      <c r="G15" s="163">
        <v>49791</v>
      </c>
      <c r="H15" s="163">
        <v>56104</v>
      </c>
      <c r="I15" s="165">
        <f t="shared" si="10"/>
        <v>0.12678998212528358</v>
      </c>
      <c r="J15" s="164">
        <f t="shared" si="4"/>
        <v>-0.25273378707761163</v>
      </c>
      <c r="K15" s="162">
        <f t="shared" si="5"/>
        <v>6313</v>
      </c>
      <c r="L15" s="163">
        <f t="shared" si="6"/>
        <v>-18975</v>
      </c>
      <c r="M15" s="164">
        <f t="shared" si="1"/>
        <v>4.6728411513859272E-2</v>
      </c>
      <c r="P15" s="162" t="s">
        <v>113</v>
      </c>
      <c r="Q15" s="163">
        <v>7077</v>
      </c>
      <c r="R15" s="163">
        <v>5376</v>
      </c>
      <c r="S15" s="163">
        <v>480</v>
      </c>
      <c r="T15" s="163">
        <v>1027</v>
      </c>
      <c r="U15" s="163">
        <v>1286</v>
      </c>
      <c r="V15" s="163">
        <v>1301</v>
      </c>
      <c r="W15" s="165">
        <f t="shared" si="11"/>
        <v>1.1664074650077794E-2</v>
      </c>
      <c r="X15" s="164">
        <f t="shared" si="7"/>
        <v>-0.75799851190476186</v>
      </c>
      <c r="Y15" s="162">
        <f t="shared" si="8"/>
        <v>15</v>
      </c>
      <c r="Z15" s="163">
        <f t="shared" si="9"/>
        <v>-4075</v>
      </c>
      <c r="AA15" s="164">
        <f t="shared" si="3"/>
        <v>4.0824651688213885E-2</v>
      </c>
    </row>
    <row r="16" spans="1:27" x14ac:dyDescent="0.25">
      <c r="A16" s="1"/>
      <c r="B16" s="162" t="s">
        <v>116</v>
      </c>
      <c r="C16" s="163">
        <v>28898</v>
      </c>
      <c r="D16" s="163">
        <v>27880</v>
      </c>
      <c r="E16" s="163">
        <v>9967</v>
      </c>
      <c r="F16" s="163">
        <v>30850</v>
      </c>
      <c r="G16" s="163">
        <v>39519</v>
      </c>
      <c r="H16" s="163">
        <v>37854</v>
      </c>
      <c r="I16" s="165">
        <f t="shared" si="10"/>
        <v>-4.2131632885447523E-2</v>
      </c>
      <c r="J16" s="164">
        <f t="shared" si="4"/>
        <v>0.3577474892395982</v>
      </c>
      <c r="K16" s="162">
        <f t="shared" si="5"/>
        <v>-1665</v>
      </c>
      <c r="L16" s="163">
        <f t="shared" si="6"/>
        <v>9974</v>
      </c>
      <c r="M16" s="164">
        <f t="shared" si="1"/>
        <v>3.1528184968017056E-2</v>
      </c>
      <c r="P16" s="162" t="s">
        <v>116</v>
      </c>
      <c r="Q16" s="163">
        <v>1461</v>
      </c>
      <c r="R16" s="163">
        <v>2463</v>
      </c>
      <c r="S16" s="163">
        <v>623</v>
      </c>
      <c r="T16" s="163">
        <v>1192</v>
      </c>
      <c r="U16" s="163">
        <v>1358</v>
      </c>
      <c r="V16" s="163">
        <v>1445</v>
      </c>
      <c r="W16" s="165">
        <f t="shared" si="11"/>
        <v>6.4064801178203234E-2</v>
      </c>
      <c r="X16" s="164">
        <f t="shared" si="7"/>
        <v>-0.41331709297604546</v>
      </c>
      <c r="Y16" s="162">
        <f t="shared" si="8"/>
        <v>87</v>
      </c>
      <c r="Z16" s="163">
        <f t="shared" si="9"/>
        <v>-1018</v>
      </c>
      <c r="AA16" s="164">
        <f t="shared" si="3"/>
        <v>4.5343291075687207E-2</v>
      </c>
    </row>
    <row r="17" spans="1:27" x14ac:dyDescent="0.25">
      <c r="A17" s="1"/>
      <c r="B17" s="162" t="s">
        <v>123</v>
      </c>
      <c r="C17" s="163">
        <v>46262</v>
      </c>
      <c r="D17" s="163">
        <v>46060</v>
      </c>
      <c r="E17" s="163">
        <v>12010</v>
      </c>
      <c r="F17" s="163">
        <v>46132</v>
      </c>
      <c r="G17" s="163">
        <v>47391</v>
      </c>
      <c r="H17" s="163">
        <v>47098</v>
      </c>
      <c r="I17" s="165">
        <f t="shared" si="10"/>
        <v>-6.1826085121647889E-3</v>
      </c>
      <c r="J17" s="164">
        <f t="shared" si="4"/>
        <v>2.2535822839774289E-2</v>
      </c>
      <c r="K17" s="162">
        <f t="shared" si="5"/>
        <v>-293</v>
      </c>
      <c r="L17" s="163">
        <f t="shared" si="6"/>
        <v>1038</v>
      </c>
      <c r="M17" s="164">
        <f t="shared" si="1"/>
        <v>3.9227412046908314E-2</v>
      </c>
      <c r="P17" s="162" t="s">
        <v>123</v>
      </c>
      <c r="Q17" s="163">
        <v>994</v>
      </c>
      <c r="R17" s="163">
        <v>1382</v>
      </c>
      <c r="S17" s="163">
        <v>167</v>
      </c>
      <c r="T17" s="163">
        <v>396</v>
      </c>
      <c r="U17" s="163">
        <v>482</v>
      </c>
      <c r="V17" s="163">
        <v>564</v>
      </c>
      <c r="W17" s="165">
        <f t="shared" si="11"/>
        <v>0.17012448132780089</v>
      </c>
      <c r="X17" s="164">
        <f t="shared" si="7"/>
        <v>-0.59189580318379154</v>
      </c>
      <c r="Y17" s="162">
        <f t="shared" si="8"/>
        <v>82</v>
      </c>
      <c r="Z17" s="163">
        <f t="shared" si="9"/>
        <v>-818</v>
      </c>
      <c r="AA17" s="164">
        <f t="shared" si="3"/>
        <v>1.7698004267603866E-2</v>
      </c>
    </row>
    <row r="18" spans="1:27" x14ac:dyDescent="0.25">
      <c r="A18" s="1"/>
      <c r="B18" s="162" t="s">
        <v>119</v>
      </c>
      <c r="C18" s="163">
        <v>16080</v>
      </c>
      <c r="D18" s="163">
        <v>15008</v>
      </c>
      <c r="E18" s="163">
        <v>6844</v>
      </c>
      <c r="F18" s="163">
        <v>15625</v>
      </c>
      <c r="G18" s="163">
        <v>16855</v>
      </c>
      <c r="H18" s="163">
        <v>17193</v>
      </c>
      <c r="I18" s="165">
        <f t="shared" si="10"/>
        <v>2.0053396618214148E-2</v>
      </c>
      <c r="J18" s="164">
        <f t="shared" si="4"/>
        <v>0.14558901918976552</v>
      </c>
      <c r="K18" s="162">
        <f t="shared" si="5"/>
        <v>338</v>
      </c>
      <c r="L18" s="163">
        <f t="shared" si="6"/>
        <v>2185</v>
      </c>
      <c r="M18" s="164">
        <f t="shared" si="1"/>
        <v>1.4319862739872069E-2</v>
      </c>
      <c r="P18" s="162" t="s">
        <v>119</v>
      </c>
      <c r="Q18" s="163">
        <v>820</v>
      </c>
      <c r="R18" s="163">
        <v>834</v>
      </c>
      <c r="S18" s="163">
        <v>268</v>
      </c>
      <c r="T18" s="163">
        <v>433</v>
      </c>
      <c r="U18" s="163">
        <v>424</v>
      </c>
      <c r="V18" s="163">
        <v>460</v>
      </c>
      <c r="W18" s="165">
        <f t="shared" si="11"/>
        <v>8.4905660377358583E-2</v>
      </c>
      <c r="X18" s="164">
        <f t="shared" si="7"/>
        <v>-0.44844124700239807</v>
      </c>
      <c r="Y18" s="162">
        <f t="shared" si="8"/>
        <v>36</v>
      </c>
      <c r="Z18" s="163">
        <f t="shared" si="9"/>
        <v>-374</v>
      </c>
      <c r="AA18" s="164">
        <f t="shared" si="3"/>
        <v>1.4434542487762018E-2</v>
      </c>
    </row>
    <row r="19" spans="1:27" x14ac:dyDescent="0.25">
      <c r="A19" s="161" t="s">
        <v>144</v>
      </c>
      <c r="B19" s="162" t="s">
        <v>128</v>
      </c>
      <c r="C19" s="163">
        <v>28126</v>
      </c>
      <c r="D19" s="163">
        <v>29927</v>
      </c>
      <c r="E19" s="163">
        <v>10486</v>
      </c>
      <c r="F19" s="163">
        <v>21405</v>
      </c>
      <c r="G19" s="163">
        <v>23509</v>
      </c>
      <c r="H19" s="163">
        <v>22165</v>
      </c>
      <c r="I19" s="165">
        <f t="shared" si="10"/>
        <v>-5.7169594623335707E-2</v>
      </c>
      <c r="J19" s="164">
        <f t="shared" si="4"/>
        <v>-0.25936445350352522</v>
      </c>
      <c r="K19" s="162">
        <f t="shared" si="5"/>
        <v>-1344</v>
      </c>
      <c r="L19" s="163">
        <f t="shared" si="6"/>
        <v>-7762</v>
      </c>
      <c r="M19" s="164">
        <f t="shared" si="1"/>
        <v>1.8460987473347547E-2</v>
      </c>
      <c r="P19" s="162" t="s">
        <v>128</v>
      </c>
      <c r="Q19" s="163">
        <v>264</v>
      </c>
      <c r="R19" s="163">
        <v>407</v>
      </c>
      <c r="S19" s="163">
        <v>180</v>
      </c>
      <c r="T19" s="163">
        <v>138</v>
      </c>
      <c r="U19" s="163">
        <v>157</v>
      </c>
      <c r="V19" s="163">
        <v>108</v>
      </c>
      <c r="W19" s="165">
        <f t="shared" si="11"/>
        <v>-0.31210191082802552</v>
      </c>
      <c r="X19" s="164">
        <f t="shared" si="7"/>
        <v>-0.73464373464373467</v>
      </c>
      <c r="Y19" s="162">
        <f t="shared" si="8"/>
        <v>-49</v>
      </c>
      <c r="Z19" s="163">
        <f t="shared" si="9"/>
        <v>-299</v>
      </c>
      <c r="AA19" s="164">
        <f t="shared" si="3"/>
        <v>3.3889795406049955E-3</v>
      </c>
    </row>
    <row r="20" spans="1:27" x14ac:dyDescent="0.25">
      <c r="A20" s="167" t="s">
        <v>145</v>
      </c>
      <c r="B20" s="162" t="s">
        <v>131</v>
      </c>
      <c r="C20" s="163">
        <v>52248</v>
      </c>
      <c r="D20" s="163">
        <v>45927</v>
      </c>
      <c r="E20" s="163">
        <v>17132</v>
      </c>
      <c r="F20" s="163">
        <v>21478</v>
      </c>
      <c r="G20" s="163">
        <v>26254</v>
      </c>
      <c r="H20" s="163">
        <v>27979</v>
      </c>
      <c r="I20" s="165">
        <f t="shared" si="10"/>
        <v>6.5704273634493715E-2</v>
      </c>
      <c r="J20" s="164">
        <f t="shared" si="4"/>
        <v>-0.39079408626733725</v>
      </c>
      <c r="K20" s="162">
        <f t="shared" si="5"/>
        <v>1725</v>
      </c>
      <c r="L20" s="163">
        <f t="shared" si="6"/>
        <v>-17948</v>
      </c>
      <c r="M20" s="164">
        <f t="shared" si="1"/>
        <v>2.3303404850746268E-2</v>
      </c>
      <c r="P20" s="162" t="s">
        <v>131</v>
      </c>
      <c r="Q20" s="163">
        <v>483</v>
      </c>
      <c r="R20" s="163">
        <v>541</v>
      </c>
      <c r="S20" s="163">
        <v>383</v>
      </c>
      <c r="T20" s="163">
        <v>140</v>
      </c>
      <c r="U20" s="163">
        <v>174</v>
      </c>
      <c r="V20" s="163">
        <v>140</v>
      </c>
      <c r="W20" s="165">
        <f t="shared" si="11"/>
        <v>-0.1954022988505747</v>
      </c>
      <c r="X20" s="164">
        <f t="shared" si="7"/>
        <v>-0.74121996303142335</v>
      </c>
      <c r="Y20" s="162">
        <f t="shared" si="8"/>
        <v>-34</v>
      </c>
      <c r="Z20" s="163">
        <f t="shared" si="9"/>
        <v>-401</v>
      </c>
      <c r="AA20" s="164">
        <f t="shared" si="3"/>
        <v>4.3931216267101792E-3</v>
      </c>
    </row>
    <row r="21" spans="1:27" x14ac:dyDescent="0.25">
      <c r="B21" s="168" t="s">
        <v>145</v>
      </c>
      <c r="C21" s="169">
        <f t="shared" ref="C21:H21" si="12">C13-SUM(C14:C20)</f>
        <v>278079</v>
      </c>
      <c r="D21" s="169">
        <f t="shared" si="12"/>
        <v>271783</v>
      </c>
      <c r="E21" s="169">
        <f t="shared" si="12"/>
        <v>86584</v>
      </c>
      <c r="F21" s="169">
        <f t="shared" si="12"/>
        <v>239570</v>
      </c>
      <c r="G21" s="169">
        <f t="shared" si="12"/>
        <v>257372</v>
      </c>
      <c r="H21" s="169">
        <f t="shared" si="12"/>
        <v>278955</v>
      </c>
      <c r="I21" s="171">
        <f t="shared" si="10"/>
        <v>8.3859161058700948E-2</v>
      </c>
      <c r="J21" s="170">
        <f t="shared" si="4"/>
        <v>2.638869980830294E-2</v>
      </c>
      <c r="K21" s="168">
        <f>H21-G21</f>
        <v>21583</v>
      </c>
      <c r="L21" s="169">
        <f t="shared" si="6"/>
        <v>7172</v>
      </c>
      <c r="M21" s="170">
        <f t="shared" si="1"/>
        <v>0.23233858608742003</v>
      </c>
      <c r="P21" s="168" t="s">
        <v>145</v>
      </c>
      <c r="Q21" s="169">
        <f t="shared" ref="Q21:V21" si="13">Q13-SUM(Q14:Q20)</f>
        <v>8601</v>
      </c>
      <c r="R21" s="169">
        <f t="shared" si="13"/>
        <v>11062</v>
      </c>
      <c r="S21" s="169">
        <f t="shared" si="13"/>
        <v>3525</v>
      </c>
      <c r="T21" s="169">
        <f t="shared" si="13"/>
        <v>5177</v>
      </c>
      <c r="U21" s="169">
        <f t="shared" si="13"/>
        <v>5927</v>
      </c>
      <c r="V21" s="169">
        <f t="shared" si="13"/>
        <v>6945</v>
      </c>
      <c r="W21" s="171">
        <f t="shared" si="11"/>
        <v>0.17175636915809012</v>
      </c>
      <c r="X21" s="170">
        <f t="shared" si="7"/>
        <v>-0.37217501355993488</v>
      </c>
      <c r="Y21" s="168">
        <f>V21-U21</f>
        <v>1018</v>
      </c>
      <c r="Z21" s="169">
        <f t="shared" si="9"/>
        <v>-4117</v>
      </c>
      <c r="AA21" s="170">
        <f t="shared" si="3"/>
        <v>0.21793021212501568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378230</v>
      </c>
      <c r="D23" s="176">
        <f t="shared" ref="D23:H23" si="14">D24+D27</f>
        <v>391363</v>
      </c>
      <c r="E23" s="176">
        <f t="shared" si="14"/>
        <v>99694</v>
      </c>
      <c r="F23" s="176">
        <f t="shared" si="14"/>
        <v>266420</v>
      </c>
      <c r="G23" s="176">
        <f t="shared" si="14"/>
        <v>345229</v>
      </c>
      <c r="H23" s="176">
        <f t="shared" si="14"/>
        <v>365009</v>
      </c>
      <c r="I23" s="177">
        <f>IFERROR(H23/G23-1,"-")</f>
        <v>5.7295302538315163E-2</v>
      </c>
      <c r="J23" s="177">
        <f>IFERROR(H23/D23-1,"-")</f>
        <v>-6.7339017740563056E-2</v>
      </c>
      <c r="K23" s="176">
        <f>H23-G23</f>
        <v>19780</v>
      </c>
      <c r="L23" s="176">
        <f>H23-D23</f>
        <v>-26354</v>
      </c>
      <c r="M23" s="177">
        <f t="shared" ref="M23:M35" si="15">H23/H$9</f>
        <v>0.30401202691897655</v>
      </c>
    </row>
    <row r="24" spans="1:27" x14ac:dyDescent="0.25">
      <c r="B24" s="157" t="s">
        <v>97</v>
      </c>
      <c r="C24" s="158">
        <v>28720</v>
      </c>
      <c r="D24" s="158">
        <v>40072</v>
      </c>
      <c r="E24" s="158">
        <v>19862</v>
      </c>
      <c r="F24" s="158">
        <v>33147</v>
      </c>
      <c r="G24" s="158">
        <v>38670</v>
      </c>
      <c r="H24" s="158">
        <v>33455</v>
      </c>
      <c r="I24" s="160">
        <f>IFERROR(H24/G24-1,"-")</f>
        <v>-0.13485906387380397</v>
      </c>
      <c r="J24" s="159">
        <f t="shared" ref="J24:J35" si="16">IFERROR(H24/D24-1,"-")</f>
        <v>-0.16512777001397483</v>
      </c>
      <c r="K24" s="157">
        <f t="shared" ref="K24:K34" si="17">H24-G24</f>
        <v>-5215</v>
      </c>
      <c r="L24" s="158">
        <f t="shared" ref="L24:L35" si="18">H24-D24</f>
        <v>-6617</v>
      </c>
      <c r="M24" s="159">
        <f t="shared" si="15"/>
        <v>2.7864305703624734E-2</v>
      </c>
    </row>
    <row r="25" spans="1:27" x14ac:dyDescent="0.25">
      <c r="B25" s="162" t="s">
        <v>103</v>
      </c>
      <c r="C25" s="163">
        <v>18994</v>
      </c>
      <c r="D25" s="163">
        <v>28838</v>
      </c>
      <c r="E25" s="163">
        <v>17089</v>
      </c>
      <c r="F25" s="163">
        <v>18342</v>
      </c>
      <c r="G25" s="163">
        <v>20442</v>
      </c>
      <c r="H25" s="163">
        <v>16667</v>
      </c>
      <c r="I25" s="165">
        <f>IFERROR(H25/G25-1,"-")</f>
        <v>-0.18466881909793564</v>
      </c>
      <c r="J25" s="164">
        <f t="shared" si="16"/>
        <v>-0.42204729870310009</v>
      </c>
      <c r="K25" s="162">
        <f t="shared" si="17"/>
        <v>-3775</v>
      </c>
      <c r="L25" s="163">
        <f t="shared" si="18"/>
        <v>-12171</v>
      </c>
      <c r="M25" s="164">
        <f t="shared" si="15"/>
        <v>1.3881763059701492E-2</v>
      </c>
    </row>
    <row r="26" spans="1:27" x14ac:dyDescent="0.25">
      <c r="B26" s="162" t="s">
        <v>100</v>
      </c>
      <c r="C26" s="163">
        <v>9726</v>
      </c>
      <c r="D26" s="163">
        <v>11234</v>
      </c>
      <c r="E26" s="163">
        <v>2773</v>
      </c>
      <c r="F26" s="163">
        <v>14805</v>
      </c>
      <c r="G26" s="163">
        <v>18228</v>
      </c>
      <c r="H26" s="163">
        <v>16788</v>
      </c>
      <c r="I26" s="165">
        <f>IFERROR(H26/G26-1,"-")</f>
        <v>-7.8999341672152723E-2</v>
      </c>
      <c r="J26" s="164">
        <f t="shared" si="16"/>
        <v>0.49439202421221284</v>
      </c>
      <c r="K26" s="162">
        <f t="shared" si="17"/>
        <v>-1440</v>
      </c>
      <c r="L26" s="163">
        <f t="shared" si="18"/>
        <v>5554</v>
      </c>
      <c r="M26" s="164">
        <f t="shared" si="15"/>
        <v>1.3982542643923242E-2</v>
      </c>
    </row>
    <row r="27" spans="1:27" x14ac:dyDescent="0.25">
      <c r="B27" s="157" t="s">
        <v>107</v>
      </c>
      <c r="C27" s="158">
        <v>349510</v>
      </c>
      <c r="D27" s="158">
        <v>351291</v>
      </c>
      <c r="E27" s="158">
        <v>79832</v>
      </c>
      <c r="F27" s="158">
        <v>233273</v>
      </c>
      <c r="G27" s="158">
        <v>306559</v>
      </c>
      <c r="H27" s="158">
        <v>331554</v>
      </c>
      <c r="I27" s="160">
        <f>IFERROR(H27/G27-1,"-")</f>
        <v>8.153406032770194E-2</v>
      </c>
      <c r="J27" s="159">
        <f t="shared" si="16"/>
        <v>-5.6184189176494703E-2</v>
      </c>
      <c r="K27" s="157">
        <f t="shared" si="17"/>
        <v>24995</v>
      </c>
      <c r="L27" s="158">
        <f t="shared" si="18"/>
        <v>-19737</v>
      </c>
      <c r="M27" s="159">
        <f t="shared" si="15"/>
        <v>0.2761477212153518</v>
      </c>
    </row>
    <row r="28" spans="1:27" x14ac:dyDescent="0.25">
      <c r="B28" s="162" t="s">
        <v>110</v>
      </c>
      <c r="C28" s="163">
        <v>214309</v>
      </c>
      <c r="D28" s="163">
        <v>207813</v>
      </c>
      <c r="E28" s="163">
        <v>42121</v>
      </c>
      <c r="F28" s="163">
        <v>126472</v>
      </c>
      <c r="G28" s="163">
        <v>173760</v>
      </c>
      <c r="H28" s="163">
        <v>196977</v>
      </c>
      <c r="I28" s="165">
        <f t="shared" ref="I28:I35" si="19">IFERROR(H28/G28-1,"-")</f>
        <v>0.13361533149171279</v>
      </c>
      <c r="J28" s="164">
        <f t="shared" si="16"/>
        <v>-5.2143032437816705E-2</v>
      </c>
      <c r="K28" s="162">
        <f t="shared" si="17"/>
        <v>23217</v>
      </c>
      <c r="L28" s="163">
        <f t="shared" si="18"/>
        <v>-10836</v>
      </c>
      <c r="M28" s="164">
        <f t="shared" si="15"/>
        <v>0.16406000133262261</v>
      </c>
    </row>
    <row r="29" spans="1:27" x14ac:dyDescent="0.25">
      <c r="B29" s="162" t="s">
        <v>113</v>
      </c>
      <c r="C29" s="163">
        <v>32403</v>
      </c>
      <c r="D29" s="163">
        <v>28681</v>
      </c>
      <c r="E29" s="163">
        <v>6914</v>
      </c>
      <c r="F29" s="163">
        <v>13406</v>
      </c>
      <c r="G29" s="163">
        <v>14983</v>
      </c>
      <c r="H29" s="163">
        <v>16601</v>
      </c>
      <c r="I29" s="165">
        <f t="shared" si="19"/>
        <v>0.1079890542614963</v>
      </c>
      <c r="J29" s="164">
        <f t="shared" si="16"/>
        <v>-0.42118475645897979</v>
      </c>
      <c r="K29" s="162">
        <f t="shared" si="17"/>
        <v>1618</v>
      </c>
      <c r="L29" s="163">
        <f t="shared" si="18"/>
        <v>-12080</v>
      </c>
      <c r="M29" s="164">
        <f t="shared" si="15"/>
        <v>1.3826792377398721E-2</v>
      </c>
    </row>
    <row r="30" spans="1:27" x14ac:dyDescent="0.25">
      <c r="B30" s="162" t="s">
        <v>116</v>
      </c>
      <c r="C30" s="163">
        <v>5413</v>
      </c>
      <c r="D30" s="163">
        <v>9282</v>
      </c>
      <c r="E30" s="163">
        <v>3247</v>
      </c>
      <c r="F30" s="163">
        <v>10816</v>
      </c>
      <c r="G30" s="163">
        <v>18863</v>
      </c>
      <c r="H30" s="163">
        <v>15807</v>
      </c>
      <c r="I30" s="165">
        <f t="shared" si="19"/>
        <v>-0.16201028468430256</v>
      </c>
      <c r="J30" s="164">
        <f t="shared" si="16"/>
        <v>0.70297349709114409</v>
      </c>
      <c r="K30" s="162">
        <f t="shared" si="17"/>
        <v>-3056</v>
      </c>
      <c r="L30" s="163">
        <f t="shared" si="18"/>
        <v>6525</v>
      </c>
      <c r="M30" s="164">
        <f t="shared" si="15"/>
        <v>1.3165478411513859E-2</v>
      </c>
    </row>
    <row r="31" spans="1:27" x14ac:dyDescent="0.25">
      <c r="B31" s="162" t="s">
        <v>123</v>
      </c>
      <c r="C31" s="163">
        <v>11829</v>
      </c>
      <c r="D31" s="163">
        <v>13293</v>
      </c>
      <c r="E31" s="163">
        <v>2765</v>
      </c>
      <c r="F31" s="163">
        <v>11506</v>
      </c>
      <c r="G31" s="163">
        <v>13404</v>
      </c>
      <c r="H31" s="163">
        <v>10547</v>
      </c>
      <c r="I31" s="165">
        <f t="shared" si="19"/>
        <v>-0.21314532975231271</v>
      </c>
      <c r="J31" s="164">
        <f t="shared" si="16"/>
        <v>-0.20657488903934407</v>
      </c>
      <c r="K31" s="162">
        <f t="shared" si="17"/>
        <v>-2857</v>
      </c>
      <c r="L31" s="163">
        <f t="shared" si="18"/>
        <v>-2746</v>
      </c>
      <c r="M31" s="164">
        <f t="shared" si="15"/>
        <v>8.7844816098081018E-3</v>
      </c>
    </row>
    <row r="32" spans="1:27" x14ac:dyDescent="0.25">
      <c r="B32" s="162" t="s">
        <v>119</v>
      </c>
      <c r="C32" s="163">
        <v>4661</v>
      </c>
      <c r="D32" s="163">
        <v>5204</v>
      </c>
      <c r="E32" s="163">
        <v>2258</v>
      </c>
      <c r="F32" s="163">
        <v>5114</v>
      </c>
      <c r="G32" s="163">
        <v>5613</v>
      </c>
      <c r="H32" s="163">
        <v>5322</v>
      </c>
      <c r="I32" s="165">
        <f t="shared" si="19"/>
        <v>-5.1843933725280622E-2</v>
      </c>
      <c r="J32" s="164">
        <f t="shared" si="16"/>
        <v>2.2674865488086171E-2</v>
      </c>
      <c r="K32" s="162">
        <f t="shared" si="17"/>
        <v>-291</v>
      </c>
      <c r="L32" s="163">
        <f t="shared" si="18"/>
        <v>118</v>
      </c>
      <c r="M32" s="164">
        <f t="shared" si="15"/>
        <v>4.4326359275053302E-3</v>
      </c>
    </row>
    <row r="33" spans="2:13" x14ac:dyDescent="0.25">
      <c r="B33" s="162" t="s">
        <v>128</v>
      </c>
      <c r="C33" s="163">
        <v>3555</v>
      </c>
      <c r="D33" s="163">
        <v>4816</v>
      </c>
      <c r="E33" s="163">
        <v>2014</v>
      </c>
      <c r="F33" s="163">
        <v>2799</v>
      </c>
      <c r="G33" s="163">
        <v>3613</v>
      </c>
      <c r="H33" s="163">
        <v>3310</v>
      </c>
      <c r="I33" s="165">
        <f t="shared" si="19"/>
        <v>-8.3863825076114007E-2</v>
      </c>
      <c r="J33" s="164">
        <f t="shared" si="16"/>
        <v>-0.31270764119601324</v>
      </c>
      <c r="K33" s="162">
        <f t="shared" si="17"/>
        <v>-303</v>
      </c>
      <c r="L33" s="163">
        <f t="shared" si="18"/>
        <v>-1506</v>
      </c>
      <c r="M33" s="164">
        <f t="shared" si="15"/>
        <v>2.7568630063965886E-3</v>
      </c>
    </row>
    <row r="34" spans="2:13" x14ac:dyDescent="0.25">
      <c r="B34" s="162" t="s">
        <v>131</v>
      </c>
      <c r="C34" s="163">
        <v>5594</v>
      </c>
      <c r="D34" s="163">
        <v>6271</v>
      </c>
      <c r="E34" s="163">
        <v>1805</v>
      </c>
      <c r="F34" s="163">
        <v>2429</v>
      </c>
      <c r="G34" s="163">
        <v>3635</v>
      </c>
      <c r="H34" s="163">
        <v>3275</v>
      </c>
      <c r="I34" s="165">
        <f t="shared" si="19"/>
        <v>-9.9037138927097645E-2</v>
      </c>
      <c r="J34" s="164">
        <f t="shared" si="16"/>
        <v>-0.47775474405995855</v>
      </c>
      <c r="K34" s="162">
        <f t="shared" si="17"/>
        <v>-360</v>
      </c>
      <c r="L34" s="163">
        <f t="shared" si="18"/>
        <v>-2996</v>
      </c>
      <c r="M34" s="164">
        <f t="shared" si="15"/>
        <v>2.7277118869936034E-3</v>
      </c>
    </row>
    <row r="35" spans="2:13" x14ac:dyDescent="0.25">
      <c r="B35" s="168" t="s">
        <v>145</v>
      </c>
      <c r="C35" s="169">
        <f t="shared" ref="C35:H35" si="20">C27-SUM(C28:C34)</f>
        <v>71746</v>
      </c>
      <c r="D35" s="169">
        <f t="shared" si="20"/>
        <v>75931</v>
      </c>
      <c r="E35" s="169">
        <f t="shared" si="20"/>
        <v>18708</v>
      </c>
      <c r="F35" s="169">
        <f t="shared" si="20"/>
        <v>60731</v>
      </c>
      <c r="G35" s="169">
        <f t="shared" si="20"/>
        <v>72688</v>
      </c>
      <c r="H35" s="169">
        <f t="shared" si="20"/>
        <v>79715</v>
      </c>
      <c r="I35" s="171">
        <f t="shared" si="19"/>
        <v>9.6673453664979148E-2</v>
      </c>
      <c r="J35" s="170">
        <f t="shared" si="16"/>
        <v>4.9834718362724129E-2</v>
      </c>
      <c r="K35" s="168">
        <f>H35-G35</f>
        <v>7027</v>
      </c>
      <c r="L35" s="169">
        <f t="shared" si="18"/>
        <v>3784</v>
      </c>
      <c r="M35" s="170">
        <f t="shared" si="15"/>
        <v>6.6393756663113007E-2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613883</v>
      </c>
      <c r="D37" s="176">
        <f t="shared" ref="D37:H37" si="21">D38+D41</f>
        <v>569416</v>
      </c>
      <c r="E37" s="176">
        <f t="shared" si="21"/>
        <v>158323</v>
      </c>
      <c r="F37" s="176">
        <f t="shared" si="21"/>
        <v>490978</v>
      </c>
      <c r="G37" s="176">
        <f t="shared" si="21"/>
        <v>509465</v>
      </c>
      <c r="H37" s="176">
        <f t="shared" si="21"/>
        <v>526356</v>
      </c>
      <c r="I37" s="177">
        <f>IFERROR(H37/G37-1,"-")</f>
        <v>3.3154387445653688E-2</v>
      </c>
      <c r="J37" s="177">
        <f>IFERROR(H37/D37-1,"-")</f>
        <v>-7.5621338353681677E-2</v>
      </c>
      <c r="K37" s="176">
        <f>H37-G37</f>
        <v>16891</v>
      </c>
      <c r="L37" s="176">
        <f>H37-D37</f>
        <v>-43060</v>
      </c>
      <c r="M37" s="177">
        <f t="shared" ref="M37:M49" si="22">H37/H$9</f>
        <v>0.43839618869936037</v>
      </c>
    </row>
    <row r="38" spans="2:13" x14ac:dyDescent="0.25">
      <c r="B38" s="157" t="s">
        <v>97</v>
      </c>
      <c r="C38" s="158">
        <v>54203</v>
      </c>
      <c r="D38" s="158">
        <v>46867</v>
      </c>
      <c r="E38" s="158">
        <v>24919</v>
      </c>
      <c r="F38" s="158">
        <v>40863</v>
      </c>
      <c r="G38" s="158">
        <v>37825</v>
      </c>
      <c r="H38" s="158">
        <v>33853</v>
      </c>
      <c r="I38" s="160">
        <f>IFERROR(H38/G38-1,"-")</f>
        <v>-0.10500991407799076</v>
      </c>
      <c r="J38" s="159">
        <f t="shared" ref="J38:J49" si="23">IFERROR(H38/D38-1,"-")</f>
        <v>-0.27767939061599844</v>
      </c>
      <c r="K38" s="157">
        <f t="shared" ref="K38:K48" si="24">H38-G38</f>
        <v>-3972</v>
      </c>
      <c r="L38" s="158">
        <f t="shared" ref="L38:L49" si="25">H38-D38</f>
        <v>-13014</v>
      </c>
      <c r="M38" s="159">
        <f t="shared" si="22"/>
        <v>2.8195795575692965E-2</v>
      </c>
    </row>
    <row r="39" spans="2:13" x14ac:dyDescent="0.25">
      <c r="B39" s="162" t="s">
        <v>103</v>
      </c>
      <c r="C39" s="163">
        <v>30502</v>
      </c>
      <c r="D39" s="163">
        <v>33149</v>
      </c>
      <c r="E39" s="163">
        <v>19672</v>
      </c>
      <c r="F39" s="163">
        <v>29416</v>
      </c>
      <c r="G39" s="163">
        <v>22977</v>
      </c>
      <c r="H39" s="163">
        <v>18844</v>
      </c>
      <c r="I39" s="165">
        <f>IFERROR(H39/G39-1,"-")</f>
        <v>-0.17987552770161463</v>
      </c>
      <c r="J39" s="164">
        <f t="shared" si="23"/>
        <v>-0.43153639627138074</v>
      </c>
      <c r="K39" s="162">
        <f t="shared" si="24"/>
        <v>-4133</v>
      </c>
      <c r="L39" s="163">
        <f t="shared" si="25"/>
        <v>-14305</v>
      </c>
      <c r="M39" s="164">
        <f t="shared" si="22"/>
        <v>1.5694962686567164E-2</v>
      </c>
    </row>
    <row r="40" spans="2:13" x14ac:dyDescent="0.25">
      <c r="B40" s="162" t="s">
        <v>100</v>
      </c>
      <c r="C40" s="163">
        <v>23701</v>
      </c>
      <c r="D40" s="163">
        <v>13718</v>
      </c>
      <c r="E40" s="163">
        <v>5247</v>
      </c>
      <c r="F40" s="163">
        <v>11447</v>
      </c>
      <c r="G40" s="163">
        <v>14848</v>
      </c>
      <c r="H40" s="163">
        <v>15009</v>
      </c>
      <c r="I40" s="165">
        <f>IFERROR(H40/G40-1,"-")</f>
        <v>1.0843211206896575E-2</v>
      </c>
      <c r="J40" s="164">
        <f t="shared" si="23"/>
        <v>9.4109928561014744E-2</v>
      </c>
      <c r="K40" s="162">
        <f t="shared" si="24"/>
        <v>161</v>
      </c>
      <c r="L40" s="163">
        <f t="shared" si="25"/>
        <v>1291</v>
      </c>
      <c r="M40" s="164">
        <f t="shared" si="22"/>
        <v>1.2500832889125799E-2</v>
      </c>
    </row>
    <row r="41" spans="2:13" x14ac:dyDescent="0.25">
      <c r="B41" s="157" t="s">
        <v>107</v>
      </c>
      <c r="C41" s="158">
        <v>559680</v>
      </c>
      <c r="D41" s="158">
        <v>522549</v>
      </c>
      <c r="E41" s="158">
        <v>133404</v>
      </c>
      <c r="F41" s="158">
        <v>450115</v>
      </c>
      <c r="G41" s="158">
        <v>471640</v>
      </c>
      <c r="H41" s="158">
        <v>492503</v>
      </c>
      <c r="I41" s="160">
        <f>IFERROR(H41/G41-1,"-")</f>
        <v>4.4235009753201604E-2</v>
      </c>
      <c r="J41" s="159">
        <f t="shared" si="23"/>
        <v>-5.7498913977445221E-2</v>
      </c>
      <c r="K41" s="157">
        <f t="shared" si="24"/>
        <v>20863</v>
      </c>
      <c r="L41" s="158">
        <f t="shared" si="25"/>
        <v>-30046</v>
      </c>
      <c r="M41" s="159">
        <f t="shared" si="22"/>
        <v>0.41020039312366735</v>
      </c>
    </row>
    <row r="42" spans="2:13" x14ac:dyDescent="0.25">
      <c r="B42" s="162" t="s">
        <v>110</v>
      </c>
      <c r="C42" s="163">
        <v>296627</v>
      </c>
      <c r="D42" s="163">
        <v>290662</v>
      </c>
      <c r="E42" s="163">
        <v>54606</v>
      </c>
      <c r="F42" s="163">
        <v>237602</v>
      </c>
      <c r="G42" s="163">
        <v>260390</v>
      </c>
      <c r="H42" s="163">
        <v>270591</v>
      </c>
      <c r="I42" s="165">
        <f t="shared" ref="I42:I49" si="26">IFERROR(H42/G42-1,"-")</f>
        <v>3.9175851607204493E-2</v>
      </c>
      <c r="J42" s="164">
        <f t="shared" si="23"/>
        <v>-6.905271414908043E-2</v>
      </c>
      <c r="K42" s="162">
        <f t="shared" si="24"/>
        <v>10201</v>
      </c>
      <c r="L42" s="163">
        <f t="shared" si="25"/>
        <v>-20071</v>
      </c>
      <c r="M42" s="164">
        <f t="shared" si="22"/>
        <v>0.2253723014392324</v>
      </c>
    </row>
    <row r="43" spans="2:13" x14ac:dyDescent="0.25">
      <c r="B43" s="162" t="s">
        <v>113</v>
      </c>
      <c r="C43" s="163">
        <v>20961</v>
      </c>
      <c r="D43" s="163">
        <v>14140</v>
      </c>
      <c r="E43" s="163">
        <v>4782</v>
      </c>
      <c r="F43" s="163">
        <v>11278</v>
      </c>
      <c r="G43" s="163">
        <v>11705</v>
      </c>
      <c r="H43" s="163">
        <v>13041</v>
      </c>
      <c r="I43" s="165">
        <f t="shared" si="26"/>
        <v>0.11413925672789405</v>
      </c>
      <c r="J43" s="164">
        <f t="shared" si="23"/>
        <v>-7.7722772277227681E-2</v>
      </c>
      <c r="K43" s="162">
        <f t="shared" si="24"/>
        <v>1336</v>
      </c>
      <c r="L43" s="163">
        <f t="shared" si="25"/>
        <v>-1099</v>
      </c>
      <c r="M43" s="164">
        <f t="shared" si="22"/>
        <v>1.0861707089552239E-2</v>
      </c>
    </row>
    <row r="44" spans="2:13" x14ac:dyDescent="0.25">
      <c r="B44" s="162" t="s">
        <v>116</v>
      </c>
      <c r="C44" s="163">
        <v>8853</v>
      </c>
      <c r="D44" s="163">
        <v>7788</v>
      </c>
      <c r="E44" s="163">
        <v>3603</v>
      </c>
      <c r="F44" s="163">
        <v>9561</v>
      </c>
      <c r="G44" s="163">
        <v>9147</v>
      </c>
      <c r="H44" s="163">
        <v>9486</v>
      </c>
      <c r="I44" s="165">
        <f t="shared" si="26"/>
        <v>3.7061331584125945E-2</v>
      </c>
      <c r="J44" s="164">
        <f t="shared" si="23"/>
        <v>0.21802773497688754</v>
      </c>
      <c r="K44" s="162">
        <f t="shared" si="24"/>
        <v>339</v>
      </c>
      <c r="L44" s="163">
        <f t="shared" si="25"/>
        <v>1698</v>
      </c>
      <c r="M44" s="164">
        <f t="shared" si="22"/>
        <v>7.900786247334755E-3</v>
      </c>
    </row>
    <row r="45" spans="2:13" x14ac:dyDescent="0.25">
      <c r="B45" s="162" t="s">
        <v>123</v>
      </c>
      <c r="C45" s="163">
        <v>27375</v>
      </c>
      <c r="D45" s="163">
        <v>26443</v>
      </c>
      <c r="E45" s="163">
        <v>6908</v>
      </c>
      <c r="F45" s="163">
        <v>26421</v>
      </c>
      <c r="G45" s="163">
        <v>25836</v>
      </c>
      <c r="H45" s="163">
        <v>25720</v>
      </c>
      <c r="I45" s="165">
        <f t="shared" si="26"/>
        <v>-4.4898591113174957E-3</v>
      </c>
      <c r="J45" s="164">
        <f t="shared" si="23"/>
        <v>-2.7341829595734168E-2</v>
      </c>
      <c r="K45" s="162">
        <f t="shared" si="24"/>
        <v>-116</v>
      </c>
      <c r="L45" s="163">
        <f t="shared" si="25"/>
        <v>-723</v>
      </c>
      <c r="M45" s="164">
        <f t="shared" si="22"/>
        <v>2.1421908315565032E-2</v>
      </c>
    </row>
    <row r="46" spans="2:13" x14ac:dyDescent="0.25">
      <c r="B46" s="162" t="s">
        <v>119</v>
      </c>
      <c r="C46" s="163">
        <v>9080</v>
      </c>
      <c r="D46" s="163">
        <v>7525</v>
      </c>
      <c r="E46" s="163">
        <v>3124</v>
      </c>
      <c r="F46" s="163">
        <v>7989</v>
      </c>
      <c r="G46" s="163">
        <v>8687</v>
      </c>
      <c r="H46" s="163">
        <v>9133</v>
      </c>
      <c r="I46" s="165">
        <f t="shared" si="26"/>
        <v>5.1341084378957014E-2</v>
      </c>
      <c r="J46" s="164">
        <f t="shared" si="23"/>
        <v>0.21368770764119605</v>
      </c>
      <c r="K46" s="162">
        <f t="shared" si="24"/>
        <v>446</v>
      </c>
      <c r="L46" s="163">
        <f t="shared" si="25"/>
        <v>1608</v>
      </c>
      <c r="M46" s="164">
        <f t="shared" si="22"/>
        <v>7.6067763859275052E-3</v>
      </c>
    </row>
    <row r="47" spans="2:13" x14ac:dyDescent="0.25">
      <c r="B47" s="162" t="s">
        <v>128</v>
      </c>
      <c r="C47" s="163">
        <v>19416</v>
      </c>
      <c r="D47" s="163">
        <v>18877</v>
      </c>
      <c r="E47" s="163">
        <v>6325</v>
      </c>
      <c r="F47" s="163">
        <v>13634</v>
      </c>
      <c r="G47" s="163">
        <v>14285</v>
      </c>
      <c r="H47" s="163">
        <v>13586</v>
      </c>
      <c r="I47" s="165">
        <f t="shared" si="26"/>
        <v>-4.8932446622331094E-2</v>
      </c>
      <c r="J47" s="164">
        <f t="shared" si="23"/>
        <v>-0.28028818138475398</v>
      </c>
      <c r="K47" s="162">
        <f t="shared" si="24"/>
        <v>-699</v>
      </c>
      <c r="L47" s="163">
        <f t="shared" si="25"/>
        <v>-5291</v>
      </c>
      <c r="M47" s="164">
        <f t="shared" si="22"/>
        <v>1.1315631663113007E-2</v>
      </c>
    </row>
    <row r="48" spans="2:13" x14ac:dyDescent="0.25">
      <c r="B48" s="162" t="s">
        <v>131</v>
      </c>
      <c r="C48" s="163">
        <v>36543</v>
      </c>
      <c r="D48" s="163">
        <v>30606</v>
      </c>
      <c r="E48" s="163">
        <v>11509</v>
      </c>
      <c r="F48" s="163">
        <v>14445</v>
      </c>
      <c r="G48" s="163">
        <v>16113</v>
      </c>
      <c r="H48" s="163">
        <v>16304</v>
      </c>
      <c r="I48" s="165">
        <f t="shared" si="26"/>
        <v>1.1853782659964063E-2</v>
      </c>
      <c r="J48" s="164">
        <f t="shared" si="23"/>
        <v>-0.46729399464157351</v>
      </c>
      <c r="K48" s="162">
        <f t="shared" si="24"/>
        <v>191</v>
      </c>
      <c r="L48" s="163">
        <f t="shared" si="25"/>
        <v>-14302</v>
      </c>
      <c r="M48" s="164">
        <f t="shared" si="22"/>
        <v>1.3579424307036247E-2</v>
      </c>
    </row>
    <row r="49" spans="2:13" x14ac:dyDescent="0.25">
      <c r="B49" s="168" t="s">
        <v>145</v>
      </c>
      <c r="C49" s="169">
        <f t="shared" ref="C49:H49" si="27">C41-SUM(C42:C48)</f>
        <v>140825</v>
      </c>
      <c r="D49" s="169">
        <f t="shared" si="27"/>
        <v>126508</v>
      </c>
      <c r="E49" s="169">
        <f t="shared" si="27"/>
        <v>42547</v>
      </c>
      <c r="F49" s="169">
        <f t="shared" si="27"/>
        <v>129185</v>
      </c>
      <c r="G49" s="169">
        <f t="shared" si="27"/>
        <v>125477</v>
      </c>
      <c r="H49" s="169">
        <f t="shared" si="27"/>
        <v>134642</v>
      </c>
      <c r="I49" s="171">
        <f t="shared" si="26"/>
        <v>7.3041274496521202E-2</v>
      </c>
      <c r="J49" s="170">
        <f t="shared" si="23"/>
        <v>6.4296329085907544E-2</v>
      </c>
      <c r="K49" s="168">
        <f>H49-G49</f>
        <v>9165</v>
      </c>
      <c r="L49" s="169">
        <f t="shared" si="25"/>
        <v>8134</v>
      </c>
      <c r="M49" s="170">
        <f t="shared" si="22"/>
        <v>0.11214185767590619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6067</v>
      </c>
      <c r="D51" s="176">
        <f t="shared" ref="D51:H51" si="28">IFERROR(D52+D55,"nd")</f>
        <v>6255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-6255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1462</v>
      </c>
      <c r="D52" s="158">
        <v>1852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-1852</v>
      </c>
      <c r="M52" s="159">
        <f t="shared" si="29"/>
        <v>0</v>
      </c>
    </row>
    <row r="53" spans="2:13" x14ac:dyDescent="0.25">
      <c r="B53" s="162" t="s">
        <v>103</v>
      </c>
      <c r="C53" s="163">
        <v>1186</v>
      </c>
      <c r="D53" s="163">
        <v>1153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-1153</v>
      </c>
      <c r="M53" s="164">
        <f t="shared" si="29"/>
        <v>0</v>
      </c>
    </row>
    <row r="54" spans="2:13" x14ac:dyDescent="0.25">
      <c r="B54" s="162" t="s">
        <v>100</v>
      </c>
      <c r="C54" s="163">
        <v>276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4605</v>
      </c>
      <c r="D55" s="158">
        <v>4403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-4403</v>
      </c>
      <c r="M55" s="159">
        <f t="shared" si="29"/>
        <v>0</v>
      </c>
    </row>
    <row r="56" spans="2:13" x14ac:dyDescent="0.25">
      <c r="B56" s="162" t="s">
        <v>110</v>
      </c>
      <c r="C56" s="163">
        <v>1531</v>
      </c>
      <c r="D56" s="163">
        <v>1681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-1681</v>
      </c>
      <c r="M56" s="164">
        <f t="shared" si="29"/>
        <v>0</v>
      </c>
    </row>
    <row r="57" spans="2:13" x14ac:dyDescent="0.25">
      <c r="B57" s="162" t="s">
        <v>113</v>
      </c>
      <c r="C57" s="163">
        <v>997</v>
      </c>
      <c r="D57" s="163">
        <v>626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-626</v>
      </c>
      <c r="M57" s="164">
        <f t="shared" si="29"/>
        <v>0</v>
      </c>
    </row>
    <row r="58" spans="2:13" x14ac:dyDescent="0.25">
      <c r="B58" s="162" t="s">
        <v>116</v>
      </c>
      <c r="C58" s="163">
        <v>85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142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33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124</v>
      </c>
      <c r="D61" s="163">
        <v>121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-121</v>
      </c>
      <c r="M61" s="164">
        <f t="shared" si="29"/>
        <v>0</v>
      </c>
    </row>
    <row r="62" spans="2:13" x14ac:dyDescent="0.25">
      <c r="B62" s="162" t="s">
        <v>131</v>
      </c>
      <c r="C62" s="163">
        <v>188</v>
      </c>
      <c r="D62" s="163">
        <v>251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-251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1505</v>
      </c>
      <c r="D63" s="169">
        <f t="shared" ref="D63:H63" si="34">IFERROR(D55-SUM(D56:D62),"nd")</f>
        <v>1262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-1262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309</v>
      </c>
      <c r="D66" s="158" t="s">
        <v>309</v>
      </c>
      <c r="E66" s="158" t="s">
        <v>309</v>
      </c>
      <c r="F66" s="158" t="s">
        <v>309</v>
      </c>
      <c r="G66" s="158" t="s">
        <v>309</v>
      </c>
      <c r="H66" s="158" t="s">
        <v>309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309</v>
      </c>
      <c r="D67" s="163" t="s">
        <v>309</v>
      </c>
      <c r="E67" s="163" t="s">
        <v>309</v>
      </c>
      <c r="F67" s="163" t="s">
        <v>309</v>
      </c>
      <c r="G67" s="163" t="s">
        <v>309</v>
      </c>
      <c r="H67" s="163" t="s">
        <v>309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309</v>
      </c>
      <c r="D68" s="163" t="s">
        <v>309</v>
      </c>
      <c r="E68" s="163" t="s">
        <v>309</v>
      </c>
      <c r="F68" s="163" t="s">
        <v>309</v>
      </c>
      <c r="G68" s="163" t="s">
        <v>309</v>
      </c>
      <c r="H68" s="163" t="s">
        <v>309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309</v>
      </c>
      <c r="D69" s="158" t="s">
        <v>309</v>
      </c>
      <c r="E69" s="158" t="s">
        <v>309</v>
      </c>
      <c r="F69" s="158" t="s">
        <v>309</v>
      </c>
      <c r="G69" s="158" t="s">
        <v>309</v>
      </c>
      <c r="H69" s="158" t="s">
        <v>309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309</v>
      </c>
      <c r="D70" s="163" t="s">
        <v>309</v>
      </c>
      <c r="E70" s="163" t="s">
        <v>309</v>
      </c>
      <c r="F70" s="163" t="s">
        <v>309</v>
      </c>
      <c r="G70" s="163" t="s">
        <v>309</v>
      </c>
      <c r="H70" s="163" t="s">
        <v>309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309</v>
      </c>
      <c r="D71" s="163" t="s">
        <v>309</v>
      </c>
      <c r="E71" s="163" t="s">
        <v>309</v>
      </c>
      <c r="F71" s="163" t="s">
        <v>309</v>
      </c>
      <c r="G71" s="163" t="s">
        <v>309</v>
      </c>
      <c r="H71" s="163" t="s">
        <v>309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309</v>
      </c>
      <c r="D72" s="163" t="s">
        <v>309</v>
      </c>
      <c r="E72" s="163" t="s">
        <v>309</v>
      </c>
      <c r="F72" s="163" t="s">
        <v>309</v>
      </c>
      <c r="G72" s="163" t="s">
        <v>309</v>
      </c>
      <c r="H72" s="163" t="s">
        <v>309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309</v>
      </c>
      <c r="D73" s="163" t="s">
        <v>309</v>
      </c>
      <c r="E73" s="163" t="s">
        <v>309</v>
      </c>
      <c r="F73" s="163" t="s">
        <v>309</v>
      </c>
      <c r="G73" s="163" t="s">
        <v>309</v>
      </c>
      <c r="H73" s="163" t="s">
        <v>309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309</v>
      </c>
      <c r="D74" s="163" t="s">
        <v>309</v>
      </c>
      <c r="E74" s="163" t="s">
        <v>309</v>
      </c>
      <c r="F74" s="163" t="s">
        <v>309</v>
      </c>
      <c r="G74" s="163" t="s">
        <v>309</v>
      </c>
      <c r="H74" s="163" t="s">
        <v>309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309</v>
      </c>
      <c r="D75" s="163" t="s">
        <v>309</v>
      </c>
      <c r="E75" s="163" t="s">
        <v>309</v>
      </c>
      <c r="F75" s="163" t="s">
        <v>309</v>
      </c>
      <c r="G75" s="163" t="s">
        <v>309</v>
      </c>
      <c r="H75" s="163" t="s">
        <v>309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309</v>
      </c>
      <c r="D76" s="163" t="s">
        <v>309</v>
      </c>
      <c r="E76" s="163" t="s">
        <v>309</v>
      </c>
      <c r="F76" s="163" t="s">
        <v>309</v>
      </c>
      <c r="G76" s="163" t="s">
        <v>309</v>
      </c>
      <c r="H76" s="163" t="s">
        <v>309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173586</v>
      </c>
      <c r="D79" s="176">
        <f t="shared" ref="D79:H79" si="42">IFERROR(D80+D83,"nd")</f>
        <v>159162</v>
      </c>
      <c r="E79" s="176">
        <f t="shared" si="42"/>
        <v>43519</v>
      </c>
      <c r="F79" s="176">
        <f t="shared" si="42"/>
        <v>135425</v>
      </c>
      <c r="G79" s="176">
        <f t="shared" si="42"/>
        <v>145200</v>
      </c>
      <c r="H79" s="176">
        <f t="shared" si="42"/>
        <v>173305</v>
      </c>
      <c r="I79" s="177">
        <f>IFERROR(H79/G79-1,"-")</f>
        <v>0.1935606060606061</v>
      </c>
      <c r="J79" s="177">
        <f>IFERROR(H79/D79-1,"-")</f>
        <v>8.8859149797062109E-2</v>
      </c>
      <c r="K79" s="176">
        <f>IFERROR(H79-G79,"-")</f>
        <v>28105</v>
      </c>
      <c r="L79" s="176">
        <f>IFERROR(H79-D79,"-")</f>
        <v>14143</v>
      </c>
      <c r="M79" s="177">
        <f>IFERROR(H79/H$9,"-")</f>
        <v>0.14434384994669511</v>
      </c>
    </row>
    <row r="80" spans="2:13" x14ac:dyDescent="0.25">
      <c r="B80" s="157" t="s">
        <v>97</v>
      </c>
      <c r="C80" s="158">
        <v>77433</v>
      </c>
      <c r="D80" s="158">
        <v>70793</v>
      </c>
      <c r="E80" s="158">
        <v>17509</v>
      </c>
      <c r="F80" s="158">
        <v>62889</v>
      </c>
      <c r="G80" s="158">
        <v>62764</v>
      </c>
      <c r="H80" s="158">
        <v>82469</v>
      </c>
      <c r="I80" s="160">
        <f>IFERROR(H80/G80-1,"-")</f>
        <v>0.31395385890000638</v>
      </c>
      <c r="J80" s="159">
        <f t="shared" ref="J80:J91" si="43">IFERROR(H80/D80-1,"-")</f>
        <v>0.16493156103004525</v>
      </c>
      <c r="K80" s="178">
        <f t="shared" ref="K80:K91" si="44">IFERROR(H80-G80,"-")</f>
        <v>19705</v>
      </c>
      <c r="L80" s="158">
        <f t="shared" ref="L80:L91" si="45">IFERROR(H80-D80,"-")</f>
        <v>11676</v>
      </c>
      <c r="M80" s="159">
        <f t="shared" ref="M80:M91" si="46">IFERROR(H80/H$9,"-")</f>
        <v>6.8687533315565028E-2</v>
      </c>
    </row>
    <row r="81" spans="2:13" x14ac:dyDescent="0.25">
      <c r="B81" s="162" t="s">
        <v>103</v>
      </c>
      <c r="C81" s="163">
        <v>25766</v>
      </c>
      <c r="D81" s="163">
        <v>22138</v>
      </c>
      <c r="E81" s="163">
        <v>7265</v>
      </c>
      <c r="F81" s="163">
        <v>31185</v>
      </c>
      <c r="G81" s="163">
        <v>31914</v>
      </c>
      <c r="H81" s="163">
        <v>33955</v>
      </c>
      <c r="I81" s="165">
        <f>IFERROR(H81/G81-1,"-")</f>
        <v>6.3953124020805996E-2</v>
      </c>
      <c r="J81" s="164">
        <f t="shared" si="43"/>
        <v>0.53378805673502572</v>
      </c>
      <c r="K81" s="179">
        <f t="shared" si="44"/>
        <v>2041</v>
      </c>
      <c r="L81" s="163">
        <f t="shared" si="45"/>
        <v>11817</v>
      </c>
      <c r="M81" s="164">
        <f t="shared" si="46"/>
        <v>2.8280750266524522E-2</v>
      </c>
    </row>
    <row r="82" spans="2:13" x14ac:dyDescent="0.25">
      <c r="B82" s="162" t="s">
        <v>100</v>
      </c>
      <c r="C82" s="163">
        <v>51667</v>
      </c>
      <c r="D82" s="163">
        <v>48655</v>
      </c>
      <c r="E82" s="163">
        <v>10244</v>
      </c>
      <c r="F82" s="163">
        <v>31704</v>
      </c>
      <c r="G82" s="163">
        <v>30850</v>
      </c>
      <c r="H82" s="163">
        <v>48514</v>
      </c>
      <c r="I82" s="165">
        <f>IFERROR(H82/G82-1,"-")</f>
        <v>0.57257698541329005</v>
      </c>
      <c r="J82" s="164">
        <f t="shared" si="43"/>
        <v>-2.89795498920975E-3</v>
      </c>
      <c r="K82" s="179">
        <f t="shared" si="44"/>
        <v>17664</v>
      </c>
      <c r="L82" s="163">
        <f t="shared" si="45"/>
        <v>-141</v>
      </c>
      <c r="M82" s="164">
        <f t="shared" si="46"/>
        <v>4.0406783049040509E-2</v>
      </c>
    </row>
    <row r="83" spans="2:13" x14ac:dyDescent="0.25">
      <c r="B83" s="157" t="s">
        <v>107</v>
      </c>
      <c r="C83" s="158">
        <v>96153</v>
      </c>
      <c r="D83" s="158">
        <v>88369</v>
      </c>
      <c r="E83" s="158">
        <v>26010</v>
      </c>
      <c r="F83" s="158">
        <v>72536</v>
      </c>
      <c r="G83" s="158">
        <v>82436</v>
      </c>
      <c r="H83" s="158">
        <v>90836</v>
      </c>
      <c r="I83" s="160">
        <f>IFERROR(H83/G83-1,"-")</f>
        <v>0.10189722936581114</v>
      </c>
      <c r="J83" s="159">
        <f t="shared" si="43"/>
        <v>2.7917029727619447E-2</v>
      </c>
      <c r="K83" s="178">
        <f t="shared" si="44"/>
        <v>8400</v>
      </c>
      <c r="L83" s="158">
        <f t="shared" si="45"/>
        <v>2467</v>
      </c>
      <c r="M83" s="159">
        <f t="shared" si="46"/>
        <v>7.5656316631130066E-2</v>
      </c>
    </row>
    <row r="84" spans="2:13" x14ac:dyDescent="0.25">
      <c r="B84" s="162" t="s">
        <v>110</v>
      </c>
      <c r="C84" s="163">
        <v>13068</v>
      </c>
      <c r="D84" s="163">
        <v>11297</v>
      </c>
      <c r="E84" s="163">
        <v>2532</v>
      </c>
      <c r="F84" s="163">
        <v>9426</v>
      </c>
      <c r="G84" s="163">
        <v>11661</v>
      </c>
      <c r="H84" s="163">
        <v>14042</v>
      </c>
      <c r="I84" s="165">
        <f t="shared" ref="I84:I91" si="47">IFERROR(H84/G84-1,"-")</f>
        <v>0.20418488980361893</v>
      </c>
      <c r="J84" s="164">
        <f t="shared" si="43"/>
        <v>0.24298486323802782</v>
      </c>
      <c r="K84" s="179">
        <f t="shared" si="44"/>
        <v>2381</v>
      </c>
      <c r="L84" s="163">
        <f t="shared" si="45"/>
        <v>2745</v>
      </c>
      <c r="M84" s="164">
        <f t="shared" si="46"/>
        <v>1.1695429104477613E-2</v>
      </c>
    </row>
    <row r="85" spans="2:13" x14ac:dyDescent="0.25">
      <c r="B85" s="162" t="s">
        <v>113</v>
      </c>
      <c r="C85" s="163">
        <v>26551</v>
      </c>
      <c r="D85" s="163">
        <v>21163</v>
      </c>
      <c r="E85" s="163">
        <v>6085</v>
      </c>
      <c r="F85" s="163">
        <v>15686</v>
      </c>
      <c r="G85" s="163">
        <v>15683</v>
      </c>
      <c r="H85" s="163">
        <v>18383</v>
      </c>
      <c r="I85" s="165">
        <f t="shared" si="47"/>
        <v>0.17216093859593196</v>
      </c>
      <c r="J85" s="164">
        <f t="shared" si="43"/>
        <v>-0.13136133818456741</v>
      </c>
      <c r="K85" s="179">
        <f t="shared" si="44"/>
        <v>2700</v>
      </c>
      <c r="L85" s="163">
        <f t="shared" si="45"/>
        <v>-2780</v>
      </c>
      <c r="M85" s="164">
        <f t="shared" si="46"/>
        <v>1.531100079957356E-2</v>
      </c>
    </row>
    <row r="86" spans="2:13" x14ac:dyDescent="0.25">
      <c r="B86" s="162" t="s">
        <v>116</v>
      </c>
      <c r="C86" s="163">
        <v>5452</v>
      </c>
      <c r="D86" s="163">
        <v>4372</v>
      </c>
      <c r="E86" s="163">
        <v>1350</v>
      </c>
      <c r="F86" s="163">
        <v>4755</v>
      </c>
      <c r="G86" s="163">
        <v>4685</v>
      </c>
      <c r="H86" s="163">
        <v>5835</v>
      </c>
      <c r="I86" s="165">
        <f t="shared" si="47"/>
        <v>0.24546424759871921</v>
      </c>
      <c r="J86" s="164">
        <f t="shared" si="43"/>
        <v>0.33462946020128093</v>
      </c>
      <c r="K86" s="179">
        <f t="shared" si="44"/>
        <v>1150</v>
      </c>
      <c r="L86" s="163">
        <f t="shared" si="45"/>
        <v>1463</v>
      </c>
      <c r="M86" s="164">
        <f t="shared" si="46"/>
        <v>4.8599080490405117E-3</v>
      </c>
    </row>
    <row r="87" spans="2:13" x14ac:dyDescent="0.25">
      <c r="B87" s="162" t="s">
        <v>123</v>
      </c>
      <c r="C87" s="163">
        <v>4151</v>
      </c>
      <c r="D87" s="163">
        <v>3096</v>
      </c>
      <c r="E87" s="163">
        <v>447</v>
      </c>
      <c r="F87" s="163">
        <v>5107</v>
      </c>
      <c r="G87" s="163">
        <v>5074</v>
      </c>
      <c r="H87" s="163">
        <v>5692</v>
      </c>
      <c r="I87" s="165">
        <f t="shared" si="47"/>
        <v>0.12179739850216786</v>
      </c>
      <c r="J87" s="164">
        <f t="shared" si="43"/>
        <v>0.83850129198966417</v>
      </c>
      <c r="K87" s="179">
        <f t="shared" si="44"/>
        <v>618</v>
      </c>
      <c r="L87" s="163">
        <f t="shared" si="45"/>
        <v>2596</v>
      </c>
      <c r="M87" s="164">
        <f t="shared" si="46"/>
        <v>4.7408049040511728E-3</v>
      </c>
    </row>
    <row r="88" spans="2:13" x14ac:dyDescent="0.25">
      <c r="B88" s="162" t="s">
        <v>119</v>
      </c>
      <c r="C88" s="163">
        <v>667</v>
      </c>
      <c r="D88" s="163">
        <v>654</v>
      </c>
      <c r="E88" s="163">
        <v>247</v>
      </c>
      <c r="F88" s="163">
        <v>789</v>
      </c>
      <c r="G88" s="163">
        <v>700</v>
      </c>
      <c r="H88" s="163">
        <v>887</v>
      </c>
      <c r="I88" s="165">
        <f t="shared" si="47"/>
        <v>0.26714285714285713</v>
      </c>
      <c r="J88" s="164">
        <f t="shared" si="43"/>
        <v>0.35626911314984699</v>
      </c>
      <c r="K88" s="179">
        <f t="shared" si="44"/>
        <v>187</v>
      </c>
      <c r="L88" s="163">
        <f t="shared" si="45"/>
        <v>233</v>
      </c>
      <c r="M88" s="164">
        <f t="shared" si="46"/>
        <v>7.3877265458422174E-4</v>
      </c>
    </row>
    <row r="89" spans="2:13" x14ac:dyDescent="0.25">
      <c r="B89" s="162" t="s">
        <v>128</v>
      </c>
      <c r="C89" s="163">
        <v>3821</v>
      </c>
      <c r="D89" s="163">
        <v>4730</v>
      </c>
      <c r="E89" s="163">
        <v>1336</v>
      </c>
      <c r="F89" s="163">
        <v>4196</v>
      </c>
      <c r="G89" s="163">
        <v>4719</v>
      </c>
      <c r="H89" s="163">
        <v>3827</v>
      </c>
      <c r="I89" s="165">
        <f t="shared" si="47"/>
        <v>-0.18902309811400719</v>
      </c>
      <c r="J89" s="164">
        <f t="shared" si="43"/>
        <v>-0.19090909090909092</v>
      </c>
      <c r="K89" s="179">
        <f t="shared" si="44"/>
        <v>-892</v>
      </c>
      <c r="L89" s="163">
        <f t="shared" si="45"/>
        <v>-903</v>
      </c>
      <c r="M89" s="164">
        <f t="shared" si="46"/>
        <v>3.1874666844349678E-3</v>
      </c>
    </row>
    <row r="90" spans="2:13" x14ac:dyDescent="0.25">
      <c r="B90" s="162" t="s">
        <v>131</v>
      </c>
      <c r="C90" s="163">
        <v>5856</v>
      </c>
      <c r="D90" s="163">
        <v>6274</v>
      </c>
      <c r="E90" s="163">
        <v>2507</v>
      </c>
      <c r="F90" s="163">
        <v>3901</v>
      </c>
      <c r="G90" s="163">
        <v>5554</v>
      </c>
      <c r="H90" s="163">
        <v>4852</v>
      </c>
      <c r="I90" s="165">
        <f t="shared" si="47"/>
        <v>-0.12639539070939865</v>
      </c>
      <c r="J90" s="164">
        <f t="shared" si="43"/>
        <v>-0.22664966528530439</v>
      </c>
      <c r="K90" s="179">
        <f t="shared" si="44"/>
        <v>-702</v>
      </c>
      <c r="L90" s="163">
        <f t="shared" si="45"/>
        <v>-1422</v>
      </c>
      <c r="M90" s="164">
        <f t="shared" si="46"/>
        <v>4.0411780383795308E-3</v>
      </c>
    </row>
    <row r="91" spans="2:13" x14ac:dyDescent="0.25">
      <c r="B91" s="168" t="s">
        <v>145</v>
      </c>
      <c r="C91" s="169">
        <f>IFERROR(C83-SUM(C84:C90),"nd")</f>
        <v>36587</v>
      </c>
      <c r="D91" s="169">
        <f t="shared" ref="D91:H91" si="48">IFERROR(D83-SUM(D84:D90),"nd")</f>
        <v>36783</v>
      </c>
      <c r="E91" s="169">
        <f t="shared" si="48"/>
        <v>11506</v>
      </c>
      <c r="F91" s="169">
        <f t="shared" si="48"/>
        <v>28676</v>
      </c>
      <c r="G91" s="169">
        <f t="shared" si="48"/>
        <v>34360</v>
      </c>
      <c r="H91" s="169">
        <f t="shared" si="48"/>
        <v>37318</v>
      </c>
      <c r="I91" s="171">
        <f t="shared" si="47"/>
        <v>8.6088474970896334E-2</v>
      </c>
      <c r="J91" s="170">
        <f t="shared" si="43"/>
        <v>1.4544762526166988E-2</v>
      </c>
      <c r="K91" s="180">
        <f t="shared" si="44"/>
        <v>2958</v>
      </c>
      <c r="L91" s="169">
        <f t="shared" si="45"/>
        <v>535</v>
      </c>
      <c r="M91" s="170">
        <f t="shared" si="46"/>
        <v>3.1081756396588486E-2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309</v>
      </c>
      <c r="D94" s="158" t="s">
        <v>309</v>
      </c>
      <c r="E94" s="158" t="s">
        <v>309</v>
      </c>
      <c r="F94" s="158" t="s">
        <v>309</v>
      </c>
      <c r="G94" s="158" t="s">
        <v>309</v>
      </c>
      <c r="H94" s="158" t="s">
        <v>309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309</v>
      </c>
      <c r="D95" s="163" t="s">
        <v>309</v>
      </c>
      <c r="E95" s="163" t="s">
        <v>309</v>
      </c>
      <c r="F95" s="163" t="s">
        <v>309</v>
      </c>
      <c r="G95" s="163" t="s">
        <v>309</v>
      </c>
      <c r="H95" s="163" t="s">
        <v>309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309</v>
      </c>
      <c r="D96" s="163" t="s">
        <v>309</v>
      </c>
      <c r="E96" s="163" t="s">
        <v>309</v>
      </c>
      <c r="F96" s="163" t="s">
        <v>309</v>
      </c>
      <c r="G96" s="163" t="s">
        <v>309</v>
      </c>
      <c r="H96" s="163" t="s">
        <v>309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309</v>
      </c>
      <c r="D97" s="158" t="s">
        <v>309</v>
      </c>
      <c r="E97" s="158" t="s">
        <v>309</v>
      </c>
      <c r="F97" s="158" t="s">
        <v>309</v>
      </c>
      <c r="G97" s="158" t="s">
        <v>309</v>
      </c>
      <c r="H97" s="158" t="s">
        <v>309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309</v>
      </c>
      <c r="D98" s="163" t="s">
        <v>309</v>
      </c>
      <c r="E98" s="163" t="s">
        <v>309</v>
      </c>
      <c r="F98" s="163" t="s">
        <v>309</v>
      </c>
      <c r="G98" s="163" t="s">
        <v>309</v>
      </c>
      <c r="H98" s="163" t="s">
        <v>309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309</v>
      </c>
      <c r="D99" s="163" t="s">
        <v>309</v>
      </c>
      <c r="E99" s="163" t="s">
        <v>309</v>
      </c>
      <c r="F99" s="163" t="s">
        <v>309</v>
      </c>
      <c r="G99" s="163" t="s">
        <v>309</v>
      </c>
      <c r="H99" s="163" t="s">
        <v>309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309</v>
      </c>
      <c r="D100" s="163" t="s">
        <v>309</v>
      </c>
      <c r="E100" s="163" t="s">
        <v>309</v>
      </c>
      <c r="F100" s="163" t="s">
        <v>309</v>
      </c>
      <c r="G100" s="163" t="s">
        <v>309</v>
      </c>
      <c r="H100" s="163" t="s">
        <v>309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309</v>
      </c>
      <c r="D101" s="163" t="s">
        <v>309</v>
      </c>
      <c r="E101" s="163" t="s">
        <v>309</v>
      </c>
      <c r="F101" s="163" t="s">
        <v>309</v>
      </c>
      <c r="G101" s="163" t="s">
        <v>309</v>
      </c>
      <c r="H101" s="163" t="s">
        <v>309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309</v>
      </c>
      <c r="D102" s="163" t="s">
        <v>309</v>
      </c>
      <c r="E102" s="163" t="s">
        <v>309</v>
      </c>
      <c r="F102" s="163" t="s">
        <v>309</v>
      </c>
      <c r="G102" s="163" t="s">
        <v>309</v>
      </c>
      <c r="H102" s="163" t="s">
        <v>309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309</v>
      </c>
      <c r="D103" s="163" t="s">
        <v>309</v>
      </c>
      <c r="E103" s="163" t="s">
        <v>309</v>
      </c>
      <c r="F103" s="163" t="s">
        <v>309</v>
      </c>
      <c r="G103" s="163" t="s">
        <v>309</v>
      </c>
      <c r="H103" s="163" t="s">
        <v>309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309</v>
      </c>
      <c r="D104" s="163" t="s">
        <v>309</v>
      </c>
      <c r="E104" s="163" t="s">
        <v>309</v>
      </c>
      <c r="F104" s="163" t="s">
        <v>309</v>
      </c>
      <c r="G104" s="163" t="s">
        <v>309</v>
      </c>
      <c r="H104" s="163" t="s">
        <v>309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60807</v>
      </c>
      <c r="D107" s="176">
        <f t="shared" ref="D107:H107" si="56">IFERROR(D108+D111,"nd")</f>
        <v>60307</v>
      </c>
      <c r="E107" s="176">
        <f t="shared" si="56"/>
        <v>13783</v>
      </c>
      <c r="F107" s="176">
        <f t="shared" si="56"/>
        <v>29079</v>
      </c>
      <c r="G107" s="176">
        <f t="shared" si="56"/>
        <v>31827</v>
      </c>
      <c r="H107" s="176">
        <f t="shared" si="56"/>
        <v>31868</v>
      </c>
      <c r="I107" s="177">
        <f>IFERROR(H107/G107-1,"-")</f>
        <v>1.2882144091495018E-3</v>
      </c>
      <c r="J107" s="177">
        <f>IFERROR(H107/D107-1,"-")</f>
        <v>-0.47157046445686235</v>
      </c>
      <c r="K107" s="176">
        <f>IFERROR(H107-G107,"-")</f>
        <v>41</v>
      </c>
      <c r="L107" s="176">
        <f>IFERROR(H107-D107,"-")</f>
        <v>-28439</v>
      </c>
      <c r="M107" s="177">
        <f>IFERROR(H107/H$9,"-")</f>
        <v>2.654251066098081E-2</v>
      </c>
    </row>
    <row r="108" spans="2:13" x14ac:dyDescent="0.25">
      <c r="B108" s="157" t="s">
        <v>97</v>
      </c>
      <c r="C108" s="158">
        <v>14526</v>
      </c>
      <c r="D108" s="158">
        <v>13440</v>
      </c>
      <c r="E108" s="158">
        <v>2062</v>
      </c>
      <c r="F108" s="158">
        <v>7498</v>
      </c>
      <c r="G108" s="158">
        <v>7141</v>
      </c>
      <c r="H108" s="158">
        <v>6328</v>
      </c>
      <c r="I108" s="160">
        <f>IFERROR(H108/G108-1,"-")</f>
        <v>-0.11384960089623297</v>
      </c>
      <c r="J108" s="159">
        <f t="shared" ref="J108:J119" si="57">IFERROR(H108/D108-1,"-")</f>
        <v>-0.52916666666666667</v>
      </c>
      <c r="K108" s="178">
        <f t="shared" ref="K108:K119" si="58">IFERROR(H108-G108,"-")</f>
        <v>-813</v>
      </c>
      <c r="L108" s="158">
        <f t="shared" ref="L108:L119" si="59">IFERROR(H108-D108,"-")</f>
        <v>-7112</v>
      </c>
      <c r="M108" s="159">
        <f t="shared" ref="M108:M119" si="60">IFERROR(H108/H$9,"-")</f>
        <v>5.2705223880597013E-3</v>
      </c>
    </row>
    <row r="109" spans="2:13" x14ac:dyDescent="0.25">
      <c r="B109" s="162" t="s">
        <v>103</v>
      </c>
      <c r="C109" s="163">
        <v>10808</v>
      </c>
      <c r="D109" s="163">
        <v>8858</v>
      </c>
      <c r="E109" s="163">
        <v>1454</v>
      </c>
      <c r="F109" s="163">
        <v>5328</v>
      </c>
      <c r="G109" s="163">
        <v>4960</v>
      </c>
      <c r="H109" s="163">
        <v>3891</v>
      </c>
      <c r="I109" s="165">
        <f>IFERROR(H109/G109-1,"-")</f>
        <v>-0.21552419354838714</v>
      </c>
      <c r="J109" s="164">
        <f t="shared" si="57"/>
        <v>-0.560736057800858</v>
      </c>
      <c r="K109" s="179">
        <f t="shared" si="58"/>
        <v>-1069</v>
      </c>
      <c r="L109" s="163">
        <f t="shared" si="59"/>
        <v>-4967</v>
      </c>
      <c r="M109" s="164">
        <f t="shared" si="60"/>
        <v>3.2407715884861408E-3</v>
      </c>
    </row>
    <row r="110" spans="2:13" x14ac:dyDescent="0.25">
      <c r="B110" s="162" t="s">
        <v>100</v>
      </c>
      <c r="C110" s="163">
        <v>3718</v>
      </c>
      <c r="D110" s="163">
        <v>4582</v>
      </c>
      <c r="E110" s="163">
        <v>608</v>
      </c>
      <c r="F110" s="163">
        <v>2170</v>
      </c>
      <c r="G110" s="163">
        <v>2181</v>
      </c>
      <c r="H110" s="163">
        <v>2437</v>
      </c>
      <c r="I110" s="165">
        <f>IFERROR(H110/G110-1,"-")</f>
        <v>0.11737734983952319</v>
      </c>
      <c r="J110" s="164">
        <f t="shared" si="57"/>
        <v>-0.46813618507202093</v>
      </c>
      <c r="K110" s="179">
        <f t="shared" si="58"/>
        <v>256</v>
      </c>
      <c r="L110" s="163">
        <f t="shared" si="59"/>
        <v>-2145</v>
      </c>
      <c r="M110" s="164">
        <f t="shared" si="60"/>
        <v>2.0297507995735609E-3</v>
      </c>
    </row>
    <row r="111" spans="2:13" x14ac:dyDescent="0.25">
      <c r="B111" s="157" t="s">
        <v>107</v>
      </c>
      <c r="C111" s="158">
        <v>46281</v>
      </c>
      <c r="D111" s="158">
        <v>46867</v>
      </c>
      <c r="E111" s="158">
        <v>11721</v>
      </c>
      <c r="F111" s="158">
        <v>21581</v>
      </c>
      <c r="G111" s="158">
        <v>24686</v>
      </c>
      <c r="H111" s="158">
        <v>25540</v>
      </c>
      <c r="I111" s="160">
        <f>IFERROR(H111/G111-1,"-")</f>
        <v>3.4594507008020692E-2</v>
      </c>
      <c r="J111" s="159">
        <f t="shared" si="57"/>
        <v>-0.45505366249173196</v>
      </c>
      <c r="K111" s="178">
        <f t="shared" si="58"/>
        <v>854</v>
      </c>
      <c r="L111" s="158">
        <f t="shared" si="59"/>
        <v>-21327</v>
      </c>
      <c r="M111" s="159">
        <f t="shared" si="60"/>
        <v>2.1271988272921108E-2</v>
      </c>
    </row>
    <row r="112" spans="2:13" x14ac:dyDescent="0.25">
      <c r="B112" s="162" t="s">
        <v>110</v>
      </c>
      <c r="C112" s="163">
        <v>26581</v>
      </c>
      <c r="D112" s="163">
        <v>24802</v>
      </c>
      <c r="E112" s="163">
        <v>6095</v>
      </c>
      <c r="F112" s="163">
        <v>13078</v>
      </c>
      <c r="G112" s="163">
        <v>14878</v>
      </c>
      <c r="H112" s="163">
        <v>14577</v>
      </c>
      <c r="I112" s="165">
        <f t="shared" ref="I112:I119" si="61">IFERROR(H112/G112-1,"-")</f>
        <v>-2.0231213872832332E-2</v>
      </c>
      <c r="J112" s="164">
        <f t="shared" si="57"/>
        <v>-0.4122651399080719</v>
      </c>
      <c r="K112" s="179">
        <f t="shared" si="58"/>
        <v>-301</v>
      </c>
      <c r="L112" s="163">
        <f t="shared" si="59"/>
        <v>-10225</v>
      </c>
      <c r="M112" s="164">
        <f t="shared" si="60"/>
        <v>1.2141024786780384E-2</v>
      </c>
    </row>
    <row r="113" spans="2:13" x14ac:dyDescent="0.25">
      <c r="B113" s="162" t="s">
        <v>113</v>
      </c>
      <c r="C113" s="163">
        <v>7077</v>
      </c>
      <c r="D113" s="163">
        <v>5376</v>
      </c>
      <c r="E113" s="163">
        <v>480</v>
      </c>
      <c r="F113" s="163">
        <v>1027</v>
      </c>
      <c r="G113" s="163">
        <v>1286</v>
      </c>
      <c r="H113" s="163">
        <v>1301</v>
      </c>
      <c r="I113" s="165">
        <f t="shared" si="61"/>
        <v>1.1664074650077794E-2</v>
      </c>
      <c r="J113" s="164">
        <f t="shared" si="57"/>
        <v>-0.75799851190476186</v>
      </c>
      <c r="K113" s="179">
        <f t="shared" si="58"/>
        <v>15</v>
      </c>
      <c r="L113" s="163">
        <f t="shared" si="59"/>
        <v>-4075</v>
      </c>
      <c r="M113" s="164">
        <f t="shared" si="60"/>
        <v>1.0835887526652451E-3</v>
      </c>
    </row>
    <row r="114" spans="2:13" x14ac:dyDescent="0.25">
      <c r="B114" s="162" t="s">
        <v>116</v>
      </c>
      <c r="C114" s="163">
        <v>1461</v>
      </c>
      <c r="D114" s="163">
        <v>2463</v>
      </c>
      <c r="E114" s="163">
        <v>623</v>
      </c>
      <c r="F114" s="163">
        <v>1192</v>
      </c>
      <c r="G114" s="163">
        <v>1358</v>
      </c>
      <c r="H114" s="163">
        <v>1445</v>
      </c>
      <c r="I114" s="165">
        <f t="shared" si="61"/>
        <v>6.4064801178203234E-2</v>
      </c>
      <c r="J114" s="164">
        <f t="shared" si="57"/>
        <v>-0.41331709297604546</v>
      </c>
      <c r="K114" s="179">
        <f t="shared" si="58"/>
        <v>87</v>
      </c>
      <c r="L114" s="163">
        <f t="shared" si="59"/>
        <v>-1018</v>
      </c>
      <c r="M114" s="164">
        <f t="shared" si="60"/>
        <v>1.2035247867803838E-3</v>
      </c>
    </row>
    <row r="115" spans="2:13" x14ac:dyDescent="0.25">
      <c r="B115" s="162" t="s">
        <v>123</v>
      </c>
      <c r="C115" s="163">
        <v>994</v>
      </c>
      <c r="D115" s="163">
        <v>1382</v>
      </c>
      <c r="E115" s="163">
        <v>167</v>
      </c>
      <c r="F115" s="163">
        <v>396</v>
      </c>
      <c r="G115" s="163">
        <v>482</v>
      </c>
      <c r="H115" s="163">
        <v>564</v>
      </c>
      <c r="I115" s="165">
        <f t="shared" si="61"/>
        <v>0.17012448132780089</v>
      </c>
      <c r="J115" s="164">
        <f t="shared" si="57"/>
        <v>-0.59189580318379154</v>
      </c>
      <c r="K115" s="179">
        <f t="shared" si="58"/>
        <v>82</v>
      </c>
      <c r="L115" s="163">
        <f t="shared" si="59"/>
        <v>-818</v>
      </c>
      <c r="M115" s="164">
        <f t="shared" si="60"/>
        <v>4.697494669509595E-4</v>
      </c>
    </row>
    <row r="116" spans="2:13" x14ac:dyDescent="0.25">
      <c r="B116" s="162" t="s">
        <v>119</v>
      </c>
      <c r="C116" s="163">
        <v>820</v>
      </c>
      <c r="D116" s="163">
        <v>834</v>
      </c>
      <c r="E116" s="163">
        <v>268</v>
      </c>
      <c r="F116" s="163">
        <v>433</v>
      </c>
      <c r="G116" s="163">
        <v>424</v>
      </c>
      <c r="H116" s="163">
        <v>460</v>
      </c>
      <c r="I116" s="165">
        <f t="shared" si="61"/>
        <v>8.4905660377358583E-2</v>
      </c>
      <c r="J116" s="164">
        <f t="shared" si="57"/>
        <v>-0.44844124700239807</v>
      </c>
      <c r="K116" s="179">
        <f t="shared" si="58"/>
        <v>36</v>
      </c>
      <c r="L116" s="163">
        <f t="shared" si="59"/>
        <v>-374</v>
      </c>
      <c r="M116" s="164">
        <f t="shared" si="60"/>
        <v>3.8312899786780384E-4</v>
      </c>
    </row>
    <row r="117" spans="2:13" x14ac:dyDescent="0.25">
      <c r="B117" s="162" t="s">
        <v>128</v>
      </c>
      <c r="C117" s="163">
        <v>264</v>
      </c>
      <c r="D117" s="163">
        <v>407</v>
      </c>
      <c r="E117" s="163">
        <v>180</v>
      </c>
      <c r="F117" s="163">
        <v>138</v>
      </c>
      <c r="G117" s="163">
        <v>157</v>
      </c>
      <c r="H117" s="163">
        <v>108</v>
      </c>
      <c r="I117" s="165">
        <f t="shared" si="61"/>
        <v>-0.31210191082802552</v>
      </c>
      <c r="J117" s="164">
        <f t="shared" si="57"/>
        <v>-0.73464373464373467</v>
      </c>
      <c r="K117" s="179">
        <f t="shared" si="58"/>
        <v>-49</v>
      </c>
      <c r="L117" s="163">
        <f t="shared" si="59"/>
        <v>-299</v>
      </c>
      <c r="M117" s="164">
        <f t="shared" si="60"/>
        <v>8.995202558635394E-5</v>
      </c>
    </row>
    <row r="118" spans="2:13" x14ac:dyDescent="0.25">
      <c r="B118" s="162" t="s">
        <v>131</v>
      </c>
      <c r="C118" s="163">
        <v>483</v>
      </c>
      <c r="D118" s="163">
        <v>541</v>
      </c>
      <c r="E118" s="163">
        <v>383</v>
      </c>
      <c r="F118" s="163">
        <v>140</v>
      </c>
      <c r="G118" s="163">
        <v>174</v>
      </c>
      <c r="H118" s="163">
        <v>140</v>
      </c>
      <c r="I118" s="165">
        <f t="shared" si="61"/>
        <v>-0.1954022988505747</v>
      </c>
      <c r="J118" s="164">
        <f t="shared" si="57"/>
        <v>-0.74121996303142335</v>
      </c>
      <c r="K118" s="179">
        <f t="shared" si="58"/>
        <v>-34</v>
      </c>
      <c r="L118" s="163">
        <f t="shared" si="59"/>
        <v>-401</v>
      </c>
      <c r="M118" s="164">
        <f t="shared" si="60"/>
        <v>1.166044776119403E-4</v>
      </c>
    </row>
    <row r="119" spans="2:13" x14ac:dyDescent="0.25">
      <c r="B119" s="168" t="s">
        <v>145</v>
      </c>
      <c r="C119" s="169">
        <f>IFERROR(C111-SUM(C112:C118),"nd")</f>
        <v>8601</v>
      </c>
      <c r="D119" s="169">
        <f t="shared" ref="D119:H119" si="62">IFERROR(D111-SUM(D112:D118),"nd")</f>
        <v>11062</v>
      </c>
      <c r="E119" s="169">
        <f t="shared" si="62"/>
        <v>3525</v>
      </c>
      <c r="F119" s="169">
        <f t="shared" si="62"/>
        <v>5177</v>
      </c>
      <c r="G119" s="169">
        <f t="shared" si="62"/>
        <v>5927</v>
      </c>
      <c r="H119" s="169">
        <f t="shared" si="62"/>
        <v>6945</v>
      </c>
      <c r="I119" s="171">
        <f t="shared" si="61"/>
        <v>0.17175636915809012</v>
      </c>
      <c r="J119" s="170">
        <f t="shared" si="57"/>
        <v>-0.37217501355993488</v>
      </c>
      <c r="K119" s="180">
        <f t="shared" si="58"/>
        <v>1018</v>
      </c>
      <c r="L119" s="169">
        <f t="shared" si="59"/>
        <v>-4117</v>
      </c>
      <c r="M119" s="170">
        <f t="shared" si="60"/>
        <v>5.7844149786780387E-3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309</v>
      </c>
      <c r="D122" s="158" t="s">
        <v>309</v>
      </c>
      <c r="E122" s="158" t="s">
        <v>309</v>
      </c>
      <c r="F122" s="158" t="s">
        <v>309</v>
      </c>
      <c r="G122" s="158" t="s">
        <v>309</v>
      </c>
      <c r="H122" s="158" t="s">
        <v>309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309</v>
      </c>
      <c r="D123" s="163" t="s">
        <v>309</v>
      </c>
      <c r="E123" s="163" t="s">
        <v>309</v>
      </c>
      <c r="F123" s="163" t="s">
        <v>309</v>
      </c>
      <c r="G123" s="163" t="s">
        <v>309</v>
      </c>
      <c r="H123" s="163" t="s">
        <v>309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309</v>
      </c>
      <c r="D124" s="163" t="s">
        <v>309</v>
      </c>
      <c r="E124" s="163" t="s">
        <v>309</v>
      </c>
      <c r="F124" s="163" t="s">
        <v>309</v>
      </c>
      <c r="G124" s="163" t="s">
        <v>309</v>
      </c>
      <c r="H124" s="163" t="s">
        <v>309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309</v>
      </c>
      <c r="D125" s="158" t="s">
        <v>309</v>
      </c>
      <c r="E125" s="158" t="s">
        <v>309</v>
      </c>
      <c r="F125" s="158" t="s">
        <v>309</v>
      </c>
      <c r="G125" s="158" t="s">
        <v>309</v>
      </c>
      <c r="H125" s="158" t="s">
        <v>309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309</v>
      </c>
      <c r="D126" s="163" t="s">
        <v>309</v>
      </c>
      <c r="E126" s="163" t="s">
        <v>309</v>
      </c>
      <c r="F126" s="163" t="s">
        <v>309</v>
      </c>
      <c r="G126" s="163" t="s">
        <v>309</v>
      </c>
      <c r="H126" s="163" t="s">
        <v>309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309</v>
      </c>
      <c r="D127" s="163" t="s">
        <v>309</v>
      </c>
      <c r="E127" s="163" t="s">
        <v>309</v>
      </c>
      <c r="F127" s="163" t="s">
        <v>309</v>
      </c>
      <c r="G127" s="163" t="s">
        <v>309</v>
      </c>
      <c r="H127" s="163" t="s">
        <v>309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309</v>
      </c>
      <c r="D128" s="163" t="s">
        <v>309</v>
      </c>
      <c r="E128" s="163" t="s">
        <v>309</v>
      </c>
      <c r="F128" s="163" t="s">
        <v>309</v>
      </c>
      <c r="G128" s="163" t="s">
        <v>309</v>
      </c>
      <c r="H128" s="163" t="s">
        <v>309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309</v>
      </c>
      <c r="D129" s="163" t="s">
        <v>309</v>
      </c>
      <c r="E129" s="163" t="s">
        <v>309</v>
      </c>
      <c r="F129" s="163" t="s">
        <v>309</v>
      </c>
      <c r="G129" s="163" t="s">
        <v>309</v>
      </c>
      <c r="H129" s="163" t="s">
        <v>309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309</v>
      </c>
      <c r="D130" s="163" t="s">
        <v>309</v>
      </c>
      <c r="E130" s="163" t="s">
        <v>309</v>
      </c>
      <c r="F130" s="163" t="s">
        <v>309</v>
      </c>
      <c r="G130" s="163" t="s">
        <v>309</v>
      </c>
      <c r="H130" s="163" t="s">
        <v>309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309</v>
      </c>
      <c r="D131" s="163" t="s">
        <v>309</v>
      </c>
      <c r="E131" s="163" t="s">
        <v>309</v>
      </c>
      <c r="F131" s="163" t="s">
        <v>309</v>
      </c>
      <c r="G131" s="163" t="s">
        <v>309</v>
      </c>
      <c r="H131" s="163" t="s">
        <v>309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309</v>
      </c>
      <c r="D132" s="163" t="s">
        <v>309</v>
      </c>
      <c r="E132" s="163" t="s">
        <v>309</v>
      </c>
      <c r="F132" s="163" t="s">
        <v>309</v>
      </c>
      <c r="G132" s="163" t="s">
        <v>309</v>
      </c>
      <c r="H132" s="163" t="s">
        <v>309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97603</v>
      </c>
      <c r="D135" s="176">
        <f t="shared" ref="D135:H135" si="70">IFERROR(D136+D139,"nd")</f>
        <v>70627</v>
      </c>
      <c r="E135" s="176">
        <f t="shared" si="70"/>
        <v>18151</v>
      </c>
      <c r="F135" s="176">
        <f t="shared" si="70"/>
        <v>45819</v>
      </c>
      <c r="G135" s="176">
        <f t="shared" si="70"/>
        <v>49548</v>
      </c>
      <c r="H135" s="176">
        <f t="shared" si="70"/>
        <v>51880</v>
      </c>
      <c r="I135" s="177">
        <f>IFERROR(H135/G135-1,"-")</f>
        <v>4.7065471865665565E-2</v>
      </c>
      <c r="J135" s="177">
        <f>IFERROR(H135/D135-1,"-")</f>
        <v>-0.26543673099522846</v>
      </c>
      <c r="K135" s="176">
        <f>IFERROR(H135-G135,"-")</f>
        <v>2332</v>
      </c>
      <c r="L135" s="176">
        <f>IFERROR(H135-D135,"-")</f>
        <v>-18747</v>
      </c>
      <c r="M135" s="177">
        <f>IFERROR(H135/H$9,"-")</f>
        <v>4.3210287846481878E-2</v>
      </c>
    </row>
    <row r="136" spans="2:13" x14ac:dyDescent="0.25">
      <c r="B136" s="157" t="s">
        <v>97</v>
      </c>
      <c r="C136" s="158">
        <v>19162</v>
      </c>
      <c r="D136" s="158">
        <v>10404</v>
      </c>
      <c r="E136" s="158">
        <v>3572</v>
      </c>
      <c r="F136" s="158">
        <v>7732</v>
      </c>
      <c r="G136" s="158">
        <v>8855</v>
      </c>
      <c r="H136" s="158">
        <v>7725</v>
      </c>
      <c r="I136" s="160">
        <f>IFERROR(H136/G136-1,"-")</f>
        <v>-0.12761151891586675</v>
      </c>
      <c r="J136" s="159">
        <f t="shared" ref="J136:J147" si="71">IFERROR(H136/D136-1,"-")</f>
        <v>-0.25749711649365625</v>
      </c>
      <c r="K136" s="178">
        <f t="shared" ref="K136:K147" si="72">IFERROR(H136-G136,"-")</f>
        <v>-1130</v>
      </c>
      <c r="L136" s="158">
        <f t="shared" ref="L136:L147" si="73">IFERROR(H136-D136,"-")</f>
        <v>-2679</v>
      </c>
      <c r="M136" s="159">
        <f t="shared" ref="M136:M147" si="74">IFERROR(H136/H$9,"-")</f>
        <v>6.4340684968017059E-3</v>
      </c>
    </row>
    <row r="137" spans="2:13" x14ac:dyDescent="0.25">
      <c r="B137" s="162" t="s">
        <v>103</v>
      </c>
      <c r="C137" s="163">
        <v>15879</v>
      </c>
      <c r="D137" s="163">
        <v>7713</v>
      </c>
      <c r="E137" s="163">
        <v>2986</v>
      </c>
      <c r="F137" s="163">
        <v>5264</v>
      </c>
      <c r="G137" s="163">
        <v>6100</v>
      </c>
      <c r="H137" s="163">
        <v>5354</v>
      </c>
      <c r="I137" s="165">
        <f>IFERROR(H137/G137-1,"-")</f>
        <v>-0.12229508196721306</v>
      </c>
      <c r="J137" s="164">
        <f t="shared" si="71"/>
        <v>-0.30584727084143648</v>
      </c>
      <c r="K137" s="179">
        <f t="shared" si="72"/>
        <v>-746</v>
      </c>
      <c r="L137" s="163">
        <f t="shared" si="73"/>
        <v>-2359</v>
      </c>
      <c r="M137" s="164">
        <f t="shared" si="74"/>
        <v>4.4592883795309167E-3</v>
      </c>
    </row>
    <row r="138" spans="2:13" x14ac:dyDescent="0.25">
      <c r="B138" s="162" t="s">
        <v>100</v>
      </c>
      <c r="C138" s="163">
        <v>3283</v>
      </c>
      <c r="D138" s="163">
        <v>2691</v>
      </c>
      <c r="E138" s="163">
        <v>586</v>
      </c>
      <c r="F138" s="163">
        <v>2468</v>
      </c>
      <c r="G138" s="163">
        <v>2755</v>
      </c>
      <c r="H138" s="163">
        <v>2371</v>
      </c>
      <c r="I138" s="165">
        <f>IFERROR(H138/G138-1,"-")</f>
        <v>-0.13938294010889296</v>
      </c>
      <c r="J138" s="164">
        <f t="shared" si="71"/>
        <v>-0.11891490152359718</v>
      </c>
      <c r="K138" s="179">
        <f t="shared" si="72"/>
        <v>-384</v>
      </c>
      <c r="L138" s="163">
        <f t="shared" si="73"/>
        <v>-320</v>
      </c>
      <c r="M138" s="164">
        <f t="shared" si="74"/>
        <v>1.9747801172707888E-3</v>
      </c>
    </row>
    <row r="139" spans="2:13" x14ac:dyDescent="0.25">
      <c r="B139" s="157" t="s">
        <v>107</v>
      </c>
      <c r="C139" s="158">
        <v>78441</v>
      </c>
      <c r="D139" s="158">
        <v>60223</v>
      </c>
      <c r="E139" s="158">
        <v>14579</v>
      </c>
      <c r="F139" s="158">
        <v>38087</v>
      </c>
      <c r="G139" s="158">
        <v>40693</v>
      </c>
      <c r="H139" s="158">
        <v>44155</v>
      </c>
      <c r="I139" s="160">
        <f>IFERROR(H139/G139-1,"-")</f>
        <v>8.5076057307153619E-2</v>
      </c>
      <c r="J139" s="159">
        <f t="shared" si="71"/>
        <v>-0.26680836225362403</v>
      </c>
      <c r="K139" s="178">
        <f t="shared" si="72"/>
        <v>3462</v>
      </c>
      <c r="L139" s="158">
        <f t="shared" si="73"/>
        <v>-16068</v>
      </c>
      <c r="M139" s="159">
        <f t="shared" si="74"/>
        <v>3.6776219349680173E-2</v>
      </c>
    </row>
    <row r="140" spans="2:13" x14ac:dyDescent="0.25">
      <c r="B140" s="162" t="s">
        <v>110</v>
      </c>
      <c r="C140" s="163">
        <v>43485</v>
      </c>
      <c r="D140" s="163">
        <v>30276</v>
      </c>
      <c r="E140" s="163">
        <v>7085</v>
      </c>
      <c r="F140" s="163">
        <v>14417</v>
      </c>
      <c r="G140" s="163">
        <v>16232</v>
      </c>
      <c r="H140" s="163">
        <v>18893</v>
      </c>
      <c r="I140" s="165">
        <f t="shared" ref="I140:I147" si="75">IFERROR(H140/G140-1,"-")</f>
        <v>0.16393543617545592</v>
      </c>
      <c r="J140" s="164">
        <f t="shared" si="71"/>
        <v>-0.37597436913727045</v>
      </c>
      <c r="K140" s="179">
        <f t="shared" si="72"/>
        <v>2661</v>
      </c>
      <c r="L140" s="163">
        <f t="shared" si="73"/>
        <v>-11383</v>
      </c>
      <c r="M140" s="164">
        <f t="shared" si="74"/>
        <v>1.5735774253731342E-2</v>
      </c>
    </row>
    <row r="141" spans="2:13" x14ac:dyDescent="0.25">
      <c r="B141" s="162" t="s">
        <v>113</v>
      </c>
      <c r="C141" s="163">
        <v>3364</v>
      </c>
      <c r="D141" s="163">
        <v>2595</v>
      </c>
      <c r="E141" s="163">
        <v>795</v>
      </c>
      <c r="F141" s="163">
        <v>3069</v>
      </c>
      <c r="G141" s="163">
        <v>2724</v>
      </c>
      <c r="H141" s="163">
        <v>2851</v>
      </c>
      <c r="I141" s="165">
        <f t="shared" si="75"/>
        <v>4.6622613803230628E-2</v>
      </c>
      <c r="J141" s="164">
        <f t="shared" si="71"/>
        <v>9.8651252408477941E-2</v>
      </c>
      <c r="K141" s="179">
        <f t="shared" si="72"/>
        <v>127</v>
      </c>
      <c r="L141" s="163">
        <f t="shared" si="73"/>
        <v>256</v>
      </c>
      <c r="M141" s="164">
        <f t="shared" si="74"/>
        <v>2.3745668976545842E-3</v>
      </c>
    </row>
    <row r="142" spans="2:13" x14ac:dyDescent="0.25">
      <c r="B142" s="162" t="s">
        <v>116</v>
      </c>
      <c r="C142" s="163">
        <v>7433</v>
      </c>
      <c r="D142" s="163">
        <v>3482</v>
      </c>
      <c r="E142" s="163">
        <v>692</v>
      </c>
      <c r="F142" s="163">
        <v>3969</v>
      </c>
      <c r="G142" s="163">
        <v>4070</v>
      </c>
      <c r="H142" s="163">
        <v>4068</v>
      </c>
      <c r="I142" s="165">
        <f t="shared" si="75"/>
        <v>-4.9140049140050657E-4</v>
      </c>
      <c r="J142" s="164">
        <f t="shared" si="71"/>
        <v>0.16829408385985056</v>
      </c>
      <c r="K142" s="179">
        <f t="shared" si="72"/>
        <v>-2</v>
      </c>
      <c r="L142" s="163">
        <f t="shared" si="73"/>
        <v>586</v>
      </c>
      <c r="M142" s="164">
        <f t="shared" si="74"/>
        <v>3.3881929637526653E-3</v>
      </c>
    </row>
    <row r="143" spans="2:13" x14ac:dyDescent="0.25">
      <c r="B143" s="162" t="s">
        <v>123</v>
      </c>
      <c r="C143" s="163">
        <v>1557</v>
      </c>
      <c r="D143" s="163">
        <v>1475</v>
      </c>
      <c r="E143" s="163">
        <v>427</v>
      </c>
      <c r="F143" s="163">
        <v>1699</v>
      </c>
      <c r="G143" s="163">
        <v>1571</v>
      </c>
      <c r="H143" s="163">
        <v>1425</v>
      </c>
      <c r="I143" s="165">
        <f t="shared" si="75"/>
        <v>-9.2934436664544928E-2</v>
      </c>
      <c r="J143" s="164">
        <f t="shared" si="71"/>
        <v>-3.3898305084745783E-2</v>
      </c>
      <c r="K143" s="179">
        <f t="shared" si="72"/>
        <v>-146</v>
      </c>
      <c r="L143" s="163">
        <f t="shared" si="73"/>
        <v>-50</v>
      </c>
      <c r="M143" s="164">
        <f t="shared" si="74"/>
        <v>1.1868670042643923E-3</v>
      </c>
    </row>
    <row r="144" spans="2:13" x14ac:dyDescent="0.25">
      <c r="B144" s="162" t="s">
        <v>119</v>
      </c>
      <c r="C144" s="163">
        <v>768</v>
      </c>
      <c r="D144" s="163">
        <v>706</v>
      </c>
      <c r="E144" s="163">
        <v>242</v>
      </c>
      <c r="F144" s="163">
        <v>881</v>
      </c>
      <c r="G144" s="163">
        <v>790</v>
      </c>
      <c r="H144" s="163">
        <v>841</v>
      </c>
      <c r="I144" s="165">
        <f t="shared" si="75"/>
        <v>6.4556962025316356E-2</v>
      </c>
      <c r="J144" s="164">
        <f t="shared" si="71"/>
        <v>0.19121813031161472</v>
      </c>
      <c r="K144" s="179">
        <f t="shared" si="72"/>
        <v>51</v>
      </c>
      <c r="L144" s="163">
        <f t="shared" si="73"/>
        <v>135</v>
      </c>
      <c r="M144" s="164">
        <f t="shared" si="74"/>
        <v>7.0045975479744141E-4</v>
      </c>
    </row>
    <row r="145" spans="2:13" x14ac:dyDescent="0.25">
      <c r="B145" s="162" t="s">
        <v>128</v>
      </c>
      <c r="C145" s="163">
        <v>875</v>
      </c>
      <c r="D145" s="163">
        <v>892</v>
      </c>
      <c r="E145" s="163">
        <v>382</v>
      </c>
      <c r="F145" s="163">
        <v>419</v>
      </c>
      <c r="G145" s="163">
        <v>446</v>
      </c>
      <c r="H145" s="163">
        <v>338</v>
      </c>
      <c r="I145" s="165">
        <f t="shared" si="75"/>
        <v>-0.24215246636771304</v>
      </c>
      <c r="J145" s="164">
        <f t="shared" si="71"/>
        <v>-0.62107623318385652</v>
      </c>
      <c r="K145" s="179">
        <f t="shared" si="72"/>
        <v>-108</v>
      </c>
      <c r="L145" s="163">
        <f t="shared" si="73"/>
        <v>-554</v>
      </c>
      <c r="M145" s="164">
        <f t="shared" si="74"/>
        <v>2.8151652452025589E-4</v>
      </c>
    </row>
    <row r="146" spans="2:13" x14ac:dyDescent="0.25">
      <c r="B146" s="162" t="s">
        <v>131</v>
      </c>
      <c r="C146" s="163">
        <v>3522</v>
      </c>
      <c r="D146" s="163">
        <v>1883</v>
      </c>
      <c r="E146" s="163">
        <v>666</v>
      </c>
      <c r="F146" s="163">
        <v>393</v>
      </c>
      <c r="G146" s="163">
        <v>580</v>
      </c>
      <c r="H146" s="163">
        <v>685</v>
      </c>
      <c r="I146" s="165">
        <f t="shared" si="75"/>
        <v>0.18103448275862077</v>
      </c>
      <c r="J146" s="164">
        <f t="shared" si="71"/>
        <v>-0.63621879978757301</v>
      </c>
      <c r="K146" s="179">
        <f t="shared" si="72"/>
        <v>105</v>
      </c>
      <c r="L146" s="163">
        <f t="shared" si="73"/>
        <v>-1198</v>
      </c>
      <c r="M146" s="164">
        <f t="shared" si="74"/>
        <v>5.7052905117270785E-4</v>
      </c>
    </row>
    <row r="147" spans="2:13" x14ac:dyDescent="0.25">
      <c r="B147" s="168" t="s">
        <v>145</v>
      </c>
      <c r="C147" s="169">
        <f>IFERROR(C139-SUM(C140:C146),"nd")</f>
        <v>17437</v>
      </c>
      <c r="D147" s="169">
        <f t="shared" ref="D147:H147" si="76">IFERROR(D139-SUM(D140:D146),"nd")</f>
        <v>18914</v>
      </c>
      <c r="E147" s="169">
        <f t="shared" si="76"/>
        <v>4290</v>
      </c>
      <c r="F147" s="169">
        <f t="shared" si="76"/>
        <v>13240</v>
      </c>
      <c r="G147" s="169">
        <f t="shared" si="76"/>
        <v>14280</v>
      </c>
      <c r="H147" s="169">
        <f t="shared" si="76"/>
        <v>15054</v>
      </c>
      <c r="I147" s="171">
        <f t="shared" si="75"/>
        <v>5.4201680672268937E-2</v>
      </c>
      <c r="J147" s="170">
        <f t="shared" si="71"/>
        <v>-0.20408163265306123</v>
      </c>
      <c r="K147" s="180">
        <f t="shared" si="72"/>
        <v>774</v>
      </c>
      <c r="L147" s="169">
        <f t="shared" si="73"/>
        <v>-3860</v>
      </c>
      <c r="M147" s="170">
        <f t="shared" si="74"/>
        <v>1.2538312899786781E-2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7358</v>
      </c>
      <c r="D149" s="176">
        <f t="shared" ref="D149:H149" si="77">IFERROR(D150+D153,"nd")</f>
        <v>6255</v>
      </c>
      <c r="E149" s="176">
        <f t="shared" si="77"/>
        <v>2333</v>
      </c>
      <c r="F149" s="176">
        <f t="shared" si="77"/>
        <v>12976</v>
      </c>
      <c r="G149" s="176">
        <f t="shared" si="77"/>
        <v>18335</v>
      </c>
      <c r="H149" s="176">
        <f t="shared" si="77"/>
        <v>51560</v>
      </c>
      <c r="I149" s="177">
        <f>IFERROR(H149/G149-1,"-")</f>
        <v>1.8121079901827106</v>
      </c>
      <c r="J149" s="177">
        <f>IFERROR(H149/D149-1,"-")</f>
        <v>7.2430055955235808</v>
      </c>
      <c r="K149" s="176">
        <f>IFERROR(H149-G149,"-")</f>
        <v>33225</v>
      </c>
      <c r="L149" s="176">
        <f>IFERROR(H149-D149,"-")</f>
        <v>45305</v>
      </c>
      <c r="M149" s="177">
        <f>IFERROR(H149/H$9,"-")</f>
        <v>4.2943763326226014E-2</v>
      </c>
    </row>
    <row r="150" spans="2:13" x14ac:dyDescent="0.25">
      <c r="B150" s="157" t="s">
        <v>97</v>
      </c>
      <c r="C150" s="158">
        <v>1662</v>
      </c>
      <c r="D150" s="158">
        <v>1310</v>
      </c>
      <c r="E150" s="158">
        <v>453</v>
      </c>
      <c r="F150" s="158">
        <v>2558</v>
      </c>
      <c r="G150" s="158">
        <v>4547</v>
      </c>
      <c r="H150" s="158">
        <v>5833</v>
      </c>
      <c r="I150" s="160">
        <f>IFERROR(H150/G150-1,"-")</f>
        <v>0.28282383989443582</v>
      </c>
      <c r="J150" s="159">
        <f t="shared" ref="J150:J161" si="78">IFERROR(H150/D150-1,"-")</f>
        <v>3.4526717557251905</v>
      </c>
      <c r="K150" s="178">
        <f t="shared" ref="K150:K161" si="79">IFERROR(H150-G150,"-")</f>
        <v>1286</v>
      </c>
      <c r="L150" s="158">
        <f t="shared" ref="L150:L161" si="80">IFERROR(H150-D150,"-")</f>
        <v>4523</v>
      </c>
      <c r="M150" s="159">
        <f t="shared" ref="M150:M161" si="81">IFERROR(H150/H$9,"-")</f>
        <v>4.8582422707889126E-3</v>
      </c>
    </row>
    <row r="151" spans="2:13" x14ac:dyDescent="0.25">
      <c r="B151" s="162" t="s">
        <v>103</v>
      </c>
      <c r="C151" s="163">
        <v>1117</v>
      </c>
      <c r="D151" s="163">
        <v>887</v>
      </c>
      <c r="E151" s="163">
        <v>308</v>
      </c>
      <c r="F151" s="163">
        <v>797</v>
      </c>
      <c r="G151" s="163">
        <v>2217</v>
      </c>
      <c r="H151" s="163">
        <v>3827</v>
      </c>
      <c r="I151" s="165">
        <f>IFERROR(H151/G151-1,"-")</f>
        <v>0.72620658547586836</v>
      </c>
      <c r="J151" s="164">
        <f t="shared" si="78"/>
        <v>3.3145434047350619</v>
      </c>
      <c r="K151" s="179">
        <f t="shared" si="79"/>
        <v>1610</v>
      </c>
      <c r="L151" s="163">
        <f t="shared" si="80"/>
        <v>2940</v>
      </c>
      <c r="M151" s="164">
        <f t="shared" si="81"/>
        <v>3.1874666844349678E-3</v>
      </c>
    </row>
    <row r="152" spans="2:13" x14ac:dyDescent="0.25">
      <c r="B152" s="162" t="s">
        <v>100</v>
      </c>
      <c r="C152" s="163">
        <v>545</v>
      </c>
      <c r="D152" s="163">
        <v>423</v>
      </c>
      <c r="E152" s="163">
        <v>145</v>
      </c>
      <c r="F152" s="163">
        <v>1761</v>
      </c>
      <c r="G152" s="163">
        <v>2330</v>
      </c>
      <c r="H152" s="163">
        <v>2006</v>
      </c>
      <c r="I152" s="165">
        <f>IFERROR(H152/G152-1,"-")</f>
        <v>-0.13905579399141632</v>
      </c>
      <c r="J152" s="164">
        <f t="shared" si="78"/>
        <v>3.7423167848699768</v>
      </c>
      <c r="K152" s="179">
        <f t="shared" si="79"/>
        <v>-324</v>
      </c>
      <c r="L152" s="163">
        <f t="shared" si="80"/>
        <v>1583</v>
      </c>
      <c r="M152" s="164">
        <f t="shared" si="81"/>
        <v>1.6707755863539446E-3</v>
      </c>
    </row>
    <row r="153" spans="2:13" x14ac:dyDescent="0.25">
      <c r="B153" s="157" t="s">
        <v>107</v>
      </c>
      <c r="C153" s="158">
        <v>5696</v>
      </c>
      <c r="D153" s="158">
        <v>4945</v>
      </c>
      <c r="E153" s="158">
        <v>1880</v>
      </c>
      <c r="F153" s="158">
        <v>10418</v>
      </c>
      <c r="G153" s="158">
        <v>13788</v>
      </c>
      <c r="H153" s="158">
        <v>45727</v>
      </c>
      <c r="I153" s="160">
        <f>IFERROR(H153/G153-1,"-")</f>
        <v>2.3164345807948941</v>
      </c>
      <c r="J153" s="159">
        <f t="shared" si="78"/>
        <v>8.2471183013144582</v>
      </c>
      <c r="K153" s="178">
        <f t="shared" si="79"/>
        <v>31939</v>
      </c>
      <c r="L153" s="158">
        <f t="shared" si="80"/>
        <v>40782</v>
      </c>
      <c r="M153" s="159">
        <f t="shared" si="81"/>
        <v>3.8085521055437103E-2</v>
      </c>
    </row>
    <row r="154" spans="2:13" x14ac:dyDescent="0.25">
      <c r="B154" s="162" t="s">
        <v>110</v>
      </c>
      <c r="C154" s="163">
        <v>541</v>
      </c>
      <c r="D154" s="163">
        <v>452</v>
      </c>
      <c r="E154" s="163">
        <v>328</v>
      </c>
      <c r="F154" s="163">
        <v>3339</v>
      </c>
      <c r="G154" s="163">
        <v>2602</v>
      </c>
      <c r="H154" s="163">
        <v>28286</v>
      </c>
      <c r="I154" s="165">
        <f t="shared" ref="I154:I161" si="82">IFERROR(H154/G154-1,"-")</f>
        <v>9.8708685626441195</v>
      </c>
      <c r="J154" s="164">
        <f t="shared" si="78"/>
        <v>61.579646017699112</v>
      </c>
      <c r="K154" s="179">
        <f t="shared" si="79"/>
        <v>25684</v>
      </c>
      <c r="L154" s="163">
        <f t="shared" si="80"/>
        <v>27834</v>
      </c>
      <c r="M154" s="164">
        <f t="shared" si="81"/>
        <v>2.3559101812366739E-2</v>
      </c>
    </row>
    <row r="155" spans="2:13" x14ac:dyDescent="0.25">
      <c r="B155" s="162" t="s">
        <v>113</v>
      </c>
      <c r="C155" s="163">
        <v>3178</v>
      </c>
      <c r="D155" s="163">
        <v>2498</v>
      </c>
      <c r="E155" s="163">
        <v>509</v>
      </c>
      <c r="F155" s="163">
        <v>2188</v>
      </c>
      <c r="G155" s="163">
        <v>3267</v>
      </c>
      <c r="H155" s="163">
        <v>3764</v>
      </c>
      <c r="I155" s="165">
        <f t="shared" si="82"/>
        <v>0.15212733394551581</v>
      </c>
      <c r="J155" s="164">
        <f t="shared" si="78"/>
        <v>0.50680544435548436</v>
      </c>
      <c r="K155" s="179">
        <f t="shared" si="79"/>
        <v>497</v>
      </c>
      <c r="L155" s="163">
        <f t="shared" si="80"/>
        <v>1266</v>
      </c>
      <c r="M155" s="164">
        <f t="shared" si="81"/>
        <v>3.1349946695095948E-3</v>
      </c>
    </row>
    <row r="156" spans="2:13" x14ac:dyDescent="0.25">
      <c r="B156" s="162" t="s">
        <v>116</v>
      </c>
      <c r="C156" s="163">
        <v>201</v>
      </c>
      <c r="D156" s="163">
        <v>266</v>
      </c>
      <c r="E156" s="163">
        <v>77</v>
      </c>
      <c r="F156" s="163">
        <v>550</v>
      </c>
      <c r="G156" s="163">
        <v>1361</v>
      </c>
      <c r="H156" s="163">
        <v>1200</v>
      </c>
      <c r="I156" s="165">
        <f t="shared" si="82"/>
        <v>-0.11829537105069798</v>
      </c>
      <c r="J156" s="164">
        <f t="shared" si="78"/>
        <v>3.511278195488722</v>
      </c>
      <c r="K156" s="179">
        <f t="shared" si="79"/>
        <v>-161</v>
      </c>
      <c r="L156" s="163">
        <f t="shared" si="80"/>
        <v>934</v>
      </c>
      <c r="M156" s="164">
        <f t="shared" si="81"/>
        <v>9.9946695095948831E-4</v>
      </c>
    </row>
    <row r="157" spans="2:13" x14ac:dyDescent="0.25">
      <c r="B157" s="162" t="s">
        <v>123</v>
      </c>
      <c r="C157" s="163">
        <v>214</v>
      </c>
      <c r="D157" s="163">
        <v>186</v>
      </c>
      <c r="E157" s="163">
        <v>31</v>
      </c>
      <c r="F157" s="163">
        <v>1001</v>
      </c>
      <c r="G157" s="163">
        <v>998</v>
      </c>
      <c r="H157" s="163">
        <v>3135</v>
      </c>
      <c r="I157" s="165">
        <f t="shared" si="82"/>
        <v>2.1412825651302607</v>
      </c>
      <c r="J157" s="164">
        <f t="shared" si="78"/>
        <v>15.85483870967742</v>
      </c>
      <c r="K157" s="179">
        <f t="shared" si="79"/>
        <v>2137</v>
      </c>
      <c r="L157" s="163">
        <f t="shared" si="80"/>
        <v>2949</v>
      </c>
      <c r="M157" s="164">
        <f t="shared" si="81"/>
        <v>2.6111074093816632E-3</v>
      </c>
    </row>
    <row r="158" spans="2:13" x14ac:dyDescent="0.25">
      <c r="B158" s="162" t="s">
        <v>119</v>
      </c>
      <c r="C158" s="163">
        <v>51</v>
      </c>
      <c r="D158" s="163">
        <v>35</v>
      </c>
      <c r="E158" s="163">
        <v>68</v>
      </c>
      <c r="F158" s="163">
        <v>411</v>
      </c>
      <c r="G158" s="163">
        <v>615</v>
      </c>
      <c r="H158" s="163">
        <v>542</v>
      </c>
      <c r="I158" s="165">
        <f t="shared" si="82"/>
        <v>-0.11869918699186988</v>
      </c>
      <c r="J158" s="164">
        <f t="shared" si="78"/>
        <v>14.485714285714286</v>
      </c>
      <c r="K158" s="179">
        <f t="shared" si="79"/>
        <v>-73</v>
      </c>
      <c r="L158" s="163">
        <f t="shared" si="80"/>
        <v>507</v>
      </c>
      <c r="M158" s="164">
        <f t="shared" si="81"/>
        <v>4.5142590618336888E-4</v>
      </c>
    </row>
    <row r="159" spans="2:13" x14ac:dyDescent="0.25">
      <c r="B159" s="162" t="s">
        <v>128</v>
      </c>
      <c r="C159" s="163">
        <v>71</v>
      </c>
      <c r="D159" s="163">
        <v>84</v>
      </c>
      <c r="E159" s="163">
        <v>154</v>
      </c>
      <c r="F159" s="163">
        <v>215</v>
      </c>
      <c r="G159" s="163">
        <v>285</v>
      </c>
      <c r="H159" s="163">
        <v>996</v>
      </c>
      <c r="I159" s="165">
        <f t="shared" si="82"/>
        <v>2.4947368421052634</v>
      </c>
      <c r="J159" s="164">
        <f t="shared" si="78"/>
        <v>10.857142857142858</v>
      </c>
      <c r="K159" s="179">
        <f t="shared" si="79"/>
        <v>711</v>
      </c>
      <c r="L159" s="163">
        <f t="shared" si="80"/>
        <v>912</v>
      </c>
      <c r="M159" s="164">
        <f t="shared" si="81"/>
        <v>8.2955756929637531E-4</v>
      </c>
    </row>
    <row r="160" spans="2:13" x14ac:dyDescent="0.25">
      <c r="B160" s="162" t="s">
        <v>131</v>
      </c>
      <c r="C160" s="163">
        <v>62</v>
      </c>
      <c r="D160" s="163">
        <v>101</v>
      </c>
      <c r="E160" s="163">
        <v>161</v>
      </c>
      <c r="F160" s="163">
        <v>170</v>
      </c>
      <c r="G160" s="163">
        <v>198</v>
      </c>
      <c r="H160" s="163">
        <v>2721</v>
      </c>
      <c r="I160" s="165">
        <f t="shared" si="82"/>
        <v>12.742424242424242</v>
      </c>
      <c r="J160" s="164">
        <f t="shared" si="78"/>
        <v>25.940594059405942</v>
      </c>
      <c r="K160" s="179">
        <f t="shared" si="79"/>
        <v>2523</v>
      </c>
      <c r="L160" s="163">
        <f t="shared" si="80"/>
        <v>2620</v>
      </c>
      <c r="M160" s="164">
        <f t="shared" si="81"/>
        <v>2.2662913113006395E-3</v>
      </c>
    </row>
    <row r="161" spans="2:13" x14ac:dyDescent="0.25">
      <c r="B161" s="168" t="s">
        <v>145</v>
      </c>
      <c r="C161" s="169">
        <f>IFERROR(C153-SUM(C154:C160),"nd")</f>
        <v>1378</v>
      </c>
      <c r="D161" s="169">
        <f t="shared" ref="D161:H161" si="83">IFERROR(D153-SUM(D154:D160),"nd")</f>
        <v>1323</v>
      </c>
      <c r="E161" s="169">
        <f t="shared" si="83"/>
        <v>552</v>
      </c>
      <c r="F161" s="169">
        <f t="shared" si="83"/>
        <v>2544</v>
      </c>
      <c r="G161" s="169">
        <f t="shared" si="83"/>
        <v>4462</v>
      </c>
      <c r="H161" s="169">
        <f t="shared" si="83"/>
        <v>5083</v>
      </c>
      <c r="I161" s="171">
        <f t="shared" si="82"/>
        <v>0.13917525773195871</v>
      </c>
      <c r="J161" s="170">
        <f t="shared" si="78"/>
        <v>2.8420256991685564</v>
      </c>
      <c r="K161" s="180">
        <f t="shared" si="79"/>
        <v>621</v>
      </c>
      <c r="L161" s="169">
        <f t="shared" si="80"/>
        <v>3760</v>
      </c>
      <c r="M161" s="170">
        <f t="shared" si="81"/>
        <v>4.2335754264392327E-3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7507F-D193-4551-8E5E-BC002CB6FD36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1" t="s">
        <v>62</v>
      </c>
      <c r="D5" s="302"/>
      <c r="E5" s="302"/>
      <c r="F5" s="302"/>
      <c r="G5" s="302"/>
      <c r="H5" s="302"/>
      <c r="I5" s="302"/>
      <c r="J5" s="302"/>
      <c r="K5" s="302"/>
      <c r="L5" s="301" t="s">
        <v>61</v>
      </c>
      <c r="M5" s="302"/>
      <c r="N5" s="302"/>
      <c r="O5" s="302"/>
      <c r="P5" s="302"/>
      <c r="Q5" s="302"/>
      <c r="R5" s="302"/>
      <c r="S5" s="302"/>
      <c r="T5" s="302"/>
      <c r="U5" s="301" t="s">
        <v>137</v>
      </c>
      <c r="V5" s="302"/>
      <c r="W5" s="302"/>
      <c r="X5" s="302"/>
      <c r="Y5" s="302"/>
      <c r="Z5" s="302"/>
      <c r="AA5" s="302"/>
      <c r="AB5" s="302"/>
    </row>
    <row r="6" spans="1:28" s="144" customFormat="1" ht="72" customHeight="1" x14ac:dyDescent="0.25">
      <c r="B6" s="145"/>
      <c r="C6" s="172" t="s">
        <v>255</v>
      </c>
      <c r="D6" s="172" t="s">
        <v>256</v>
      </c>
      <c r="E6" s="172" t="s">
        <v>262</v>
      </c>
      <c r="F6" s="172" t="s">
        <v>257</v>
      </c>
      <c r="G6" s="172" t="s">
        <v>258</v>
      </c>
      <c r="H6" s="172" t="s">
        <v>259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255</v>
      </c>
      <c r="M6" s="172" t="s">
        <v>256</v>
      </c>
      <c r="N6" s="172" t="s">
        <v>262</v>
      </c>
      <c r="O6" s="172" t="s">
        <v>257</v>
      </c>
      <c r="P6" s="172" t="s">
        <v>258</v>
      </c>
      <c r="Q6" s="172" t="s">
        <v>259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255</v>
      </c>
      <c r="V6" s="172" t="s">
        <v>262</v>
      </c>
      <c r="W6" s="172" t="s">
        <v>257</v>
      </c>
      <c r="X6" s="172" t="s">
        <v>258</v>
      </c>
      <c r="Y6" s="172" t="s">
        <v>259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742048</v>
      </c>
      <c r="D8" s="176">
        <f t="shared" si="0"/>
        <v>243211</v>
      </c>
      <c r="E8" s="176">
        <f t="shared" si="0"/>
        <v>332855</v>
      </c>
      <c r="F8" s="176">
        <f t="shared" si="0"/>
        <v>672483</v>
      </c>
      <c r="G8" s="176">
        <f t="shared" si="0"/>
        <v>738404</v>
      </c>
      <c r="H8" s="176">
        <f t="shared" si="0"/>
        <v>758810</v>
      </c>
      <c r="I8" s="177">
        <f>IFERROR(H8/G8-1,"-")</f>
        <v>2.763527824876344E-2</v>
      </c>
      <c r="J8" s="177">
        <f>IFERROR(H8/C8-1,"-")</f>
        <v>2.2588835223597448E-2</v>
      </c>
      <c r="K8" s="177">
        <f>H8/H$8</f>
        <v>1</v>
      </c>
      <c r="L8" s="176">
        <f t="shared" ref="L8:Q8" si="1">L9+L12</f>
        <v>2826140</v>
      </c>
      <c r="M8" s="176">
        <f t="shared" si="1"/>
        <v>952608</v>
      </c>
      <c r="N8" s="176">
        <f t="shared" si="1"/>
        <v>1525176</v>
      </c>
      <c r="O8" s="176">
        <f t="shared" si="1"/>
        <v>3104390</v>
      </c>
      <c r="P8" s="176">
        <f t="shared" si="1"/>
        <v>3350154</v>
      </c>
      <c r="Q8" s="176">
        <f t="shared" si="1"/>
        <v>3520830</v>
      </c>
      <c r="R8" s="177">
        <f>IFERROR(Q8/P8-1,"-")</f>
        <v>5.0945717719245165E-2</v>
      </c>
      <c r="S8" s="177">
        <f>IFERROR(Q8/L8-1,"-")</f>
        <v>0.24580877097383702</v>
      </c>
      <c r="T8" s="177">
        <f>Q8/Q$8</f>
        <v>1</v>
      </c>
      <c r="U8" s="176">
        <f>U9+U12</f>
        <v>3568188</v>
      </c>
      <c r="V8" s="176">
        <f>V9+V12</f>
        <v>1858031</v>
      </c>
      <c r="W8" s="176">
        <f>W9+W12</f>
        <v>3776873</v>
      </c>
      <c r="X8" s="176">
        <f>X9+X12</f>
        <v>4088558</v>
      </c>
      <c r="Y8" s="176">
        <f>Y9+Y12</f>
        <v>4279640</v>
      </c>
      <c r="Z8" s="177">
        <f>IFERROR(Y8/X8-1,"-")</f>
        <v>4.6735792912806939E-2</v>
      </c>
      <c r="AA8" s="177">
        <f t="shared" ref="AA8:AA20" si="2">IFERROR(Y8/U8-1,"-")</f>
        <v>0.1993874762204233</v>
      </c>
      <c r="AB8" s="177">
        <f>Y8/Y$8</f>
        <v>1</v>
      </c>
    </row>
    <row r="9" spans="1:28" x14ac:dyDescent="0.25">
      <c r="A9" s="1"/>
      <c r="B9" s="157" t="s">
        <v>97</v>
      </c>
      <c r="C9" s="158">
        <v>188231</v>
      </c>
      <c r="D9" s="158">
        <v>78725</v>
      </c>
      <c r="E9" s="158">
        <v>119848</v>
      </c>
      <c r="F9" s="158">
        <v>173672</v>
      </c>
      <c r="G9" s="158">
        <v>206738</v>
      </c>
      <c r="H9" s="158">
        <v>212287</v>
      </c>
      <c r="I9" s="159">
        <f>IFERROR(H9/G9-1,"-")</f>
        <v>2.684073561706124E-2</v>
      </c>
      <c r="J9" s="160">
        <f>IFERROR(H9/C9-1,"-")</f>
        <v>0.1278004154469774</v>
      </c>
      <c r="K9" s="159">
        <f>H9/H$8</f>
        <v>0.27976305003887664</v>
      </c>
      <c r="L9" s="158">
        <v>674588</v>
      </c>
      <c r="M9" s="158">
        <v>294316</v>
      </c>
      <c r="N9" s="158">
        <v>549418</v>
      </c>
      <c r="O9" s="158">
        <v>688398</v>
      </c>
      <c r="P9" s="158">
        <v>674557</v>
      </c>
      <c r="Q9" s="158">
        <v>676316</v>
      </c>
      <c r="R9" s="159">
        <f>IFERROR(Q9/P9-1,"-")</f>
        <v>2.6076373086336702E-3</v>
      </c>
      <c r="S9" s="160">
        <f>IFERROR(Q9/L9-1,"-")</f>
        <v>2.5615635024636152E-3</v>
      </c>
      <c r="T9" s="159">
        <f>Q9/Q$8</f>
        <v>0.19208993333958185</v>
      </c>
      <c r="U9" s="158">
        <v>862819</v>
      </c>
      <c r="V9" s="158">
        <v>669266</v>
      </c>
      <c r="W9" s="158">
        <v>862070</v>
      </c>
      <c r="X9" s="158">
        <v>881295</v>
      </c>
      <c r="Y9" s="158">
        <v>888603</v>
      </c>
      <c r="Z9" s="159">
        <f>IFERROR(Y9/X9-1,"-")</f>
        <v>8.2923425186798294E-3</v>
      </c>
      <c r="AA9" s="160">
        <f t="shared" si="2"/>
        <v>2.9883440211678325E-2</v>
      </c>
      <c r="AB9" s="159">
        <f>Y9/Y$8</f>
        <v>0.207634987989644</v>
      </c>
    </row>
    <row r="10" spans="1:28" x14ac:dyDescent="0.25">
      <c r="A10" s="161"/>
      <c r="B10" s="162" t="s">
        <v>103</v>
      </c>
      <c r="C10" s="163">
        <v>91591</v>
      </c>
      <c r="D10" s="163">
        <v>38075</v>
      </c>
      <c r="E10" s="163">
        <v>76913</v>
      </c>
      <c r="F10" s="163">
        <v>97401</v>
      </c>
      <c r="G10" s="163">
        <v>116854</v>
      </c>
      <c r="H10" s="163">
        <v>118239</v>
      </c>
      <c r="I10" s="164">
        <f>IFERROR(H10/G10-1,"-")</f>
        <v>1.1852397008232485E-2</v>
      </c>
      <c r="J10" s="165">
        <f>IFERROR(H10/C10-1,"-")</f>
        <v>0.29094561692742738</v>
      </c>
      <c r="K10" s="164">
        <f>H10/H$8</f>
        <v>0.15582161542415096</v>
      </c>
      <c r="L10" s="163">
        <v>220823</v>
      </c>
      <c r="M10" s="163">
        <v>110675</v>
      </c>
      <c r="N10" s="163">
        <v>248239</v>
      </c>
      <c r="O10" s="163">
        <v>235468</v>
      </c>
      <c r="P10" s="163">
        <v>223216</v>
      </c>
      <c r="Q10" s="163">
        <v>221092</v>
      </c>
      <c r="R10" s="164">
        <f>IFERROR(Q10/P10-1,"-")</f>
        <v>-9.5154469213676318E-3</v>
      </c>
      <c r="S10" s="165">
        <f>IFERROR(Q10/L10-1,"-")</f>
        <v>1.2181702087192825E-3</v>
      </c>
      <c r="T10" s="164">
        <f>Q10/Q$8</f>
        <v>6.279542039803114E-2</v>
      </c>
      <c r="U10" s="163">
        <v>312414</v>
      </c>
      <c r="V10" s="163">
        <v>325152</v>
      </c>
      <c r="W10" s="163">
        <v>332869</v>
      </c>
      <c r="X10" s="163">
        <v>340070</v>
      </c>
      <c r="Y10" s="163">
        <v>339331</v>
      </c>
      <c r="Z10" s="164">
        <f>IFERROR(Y10/X10-1,"-")</f>
        <v>-2.1730820125268613E-3</v>
      </c>
      <c r="AA10" s="165">
        <f t="shared" si="2"/>
        <v>8.6158110712067915E-2</v>
      </c>
      <c r="AB10" s="164">
        <f>Y10/Y$8</f>
        <v>7.9289613145030885E-2</v>
      </c>
    </row>
    <row r="11" spans="1:28" x14ac:dyDescent="0.25">
      <c r="A11" s="161"/>
      <c r="B11" s="162" t="s">
        <v>100</v>
      </c>
      <c r="C11" s="163">
        <v>96640</v>
      </c>
      <c r="D11" s="163">
        <v>40650</v>
      </c>
      <c r="E11" s="163">
        <v>42935</v>
      </c>
      <c r="F11" s="163">
        <v>76271</v>
      </c>
      <c r="G11" s="163">
        <v>89884</v>
      </c>
      <c r="H11" s="163">
        <v>94048</v>
      </c>
      <c r="I11" s="164">
        <f>IFERROR(H11/G11-1,"-")</f>
        <v>4.6326376218236875E-2</v>
      </c>
      <c r="J11" s="165">
        <f>IFERROR(H11/C11-1,"-")</f>
        <v>-2.682119205298017E-2</v>
      </c>
      <c r="K11" s="164">
        <f>H11/H$8</f>
        <v>0.12394143461472569</v>
      </c>
      <c r="L11" s="163">
        <v>453765</v>
      </c>
      <c r="M11" s="163">
        <v>183641</v>
      </c>
      <c r="N11" s="163">
        <v>301179</v>
      </c>
      <c r="O11" s="163">
        <v>452930</v>
      </c>
      <c r="P11" s="163">
        <v>451341</v>
      </c>
      <c r="Q11" s="163">
        <v>455224</v>
      </c>
      <c r="R11" s="164">
        <f>IFERROR(Q11/P11-1,"-")</f>
        <v>8.6032512003120232E-3</v>
      </c>
      <c r="S11" s="165">
        <f>IFERROR(Q11/L11-1,"-")</f>
        <v>3.2153207056515587E-3</v>
      </c>
      <c r="T11" s="164">
        <f>Q11/Q$8</f>
        <v>0.12929451294155073</v>
      </c>
      <c r="U11" s="163">
        <v>550405</v>
      </c>
      <c r="V11" s="163">
        <v>344114</v>
      </c>
      <c r="W11" s="163">
        <v>529201</v>
      </c>
      <c r="X11" s="163">
        <v>541225</v>
      </c>
      <c r="Y11" s="163">
        <v>549272</v>
      </c>
      <c r="Z11" s="164">
        <f>IFERROR(Y11/X11-1,"-")</f>
        <v>1.4868123238948705E-2</v>
      </c>
      <c r="AA11" s="165">
        <f t="shared" si="2"/>
        <v>-2.0584842070838771E-3</v>
      </c>
      <c r="AB11" s="164">
        <f>Y11/Y$8</f>
        <v>0.12834537484461309</v>
      </c>
    </row>
    <row r="12" spans="1:28" x14ac:dyDescent="0.25">
      <c r="A12" s="1"/>
      <c r="B12" s="157" t="s">
        <v>107</v>
      </c>
      <c r="C12" s="158">
        <v>553817</v>
      </c>
      <c r="D12" s="158">
        <v>164486</v>
      </c>
      <c r="E12" s="158">
        <v>213007</v>
      </c>
      <c r="F12" s="158">
        <v>498811</v>
      </c>
      <c r="G12" s="158">
        <v>531666</v>
      </c>
      <c r="H12" s="158">
        <v>546523</v>
      </c>
      <c r="I12" s="159">
        <f>IFERROR(H12/G12-1,"-")</f>
        <v>2.7944235666753192E-2</v>
      </c>
      <c r="J12" s="160">
        <f>IFERROR(H12/C12-1,"-")</f>
        <v>-1.3170415498260257E-2</v>
      </c>
      <c r="K12" s="159">
        <f>H12/H$8</f>
        <v>0.72023694996112331</v>
      </c>
      <c r="L12" s="158">
        <v>2151552</v>
      </c>
      <c r="M12" s="158">
        <v>658292</v>
      </c>
      <c r="N12" s="158">
        <v>975758</v>
      </c>
      <c r="O12" s="158">
        <v>2415992</v>
      </c>
      <c r="P12" s="158">
        <v>2675597</v>
      </c>
      <c r="Q12" s="158">
        <v>2844514</v>
      </c>
      <c r="R12" s="159">
        <f>IFERROR(Q12/P12-1,"-")</f>
        <v>6.3132452308774401E-2</v>
      </c>
      <c r="S12" s="160">
        <f>IFERROR(Q12/L12-1,"-")</f>
        <v>0.32207541346897495</v>
      </c>
      <c r="T12" s="159">
        <f>Q12/Q$8</f>
        <v>0.80791006666041809</v>
      </c>
      <c r="U12" s="158">
        <v>2705369</v>
      </c>
      <c r="V12" s="158">
        <v>1188765</v>
      </c>
      <c r="W12" s="158">
        <v>2914803</v>
      </c>
      <c r="X12" s="158">
        <v>3207263</v>
      </c>
      <c r="Y12" s="158">
        <v>3391037</v>
      </c>
      <c r="Z12" s="159">
        <f>IFERROR(Y12/X12-1,"-")</f>
        <v>5.7299323441825534E-2</v>
      </c>
      <c r="AA12" s="160">
        <f t="shared" si="2"/>
        <v>0.25344712680599213</v>
      </c>
      <c r="AB12" s="159">
        <f>Y12/Y$8</f>
        <v>0.79236501201035603</v>
      </c>
    </row>
    <row r="13" spans="1:28" s="56" customFormat="1" x14ac:dyDescent="0.25">
      <c r="B13" s="162" t="s">
        <v>110</v>
      </c>
      <c r="C13" s="163">
        <v>196809</v>
      </c>
      <c r="D13" s="163">
        <v>55957</v>
      </c>
      <c r="E13" s="163">
        <v>51463</v>
      </c>
      <c r="F13" s="163">
        <v>185404</v>
      </c>
      <c r="G13" s="163">
        <v>205688</v>
      </c>
      <c r="H13" s="163">
        <v>204540</v>
      </c>
      <c r="I13" s="164">
        <f t="shared" ref="I13:I20" si="3">IFERROR(H13/G13-1,"-")</f>
        <v>-5.5812687176695075E-3</v>
      </c>
      <c r="J13" s="165">
        <f t="shared" ref="J13:J20" si="4">IFERROR(H13/C13-1,"-")</f>
        <v>3.9281740164321732E-2</v>
      </c>
      <c r="K13" s="164">
        <f t="shared" ref="K13:K20" si="5">H13/H$8</f>
        <v>0.26955364320449127</v>
      </c>
      <c r="L13" s="163">
        <v>957287</v>
      </c>
      <c r="M13" s="163">
        <v>260391</v>
      </c>
      <c r="N13" s="163">
        <v>284717</v>
      </c>
      <c r="O13" s="163">
        <v>1132692</v>
      </c>
      <c r="P13" s="163">
        <v>1254072</v>
      </c>
      <c r="Q13" s="163">
        <v>1327265</v>
      </c>
      <c r="R13" s="164">
        <f t="shared" ref="R13:R20" si="6">IFERROR(Q13/P13-1,"-")</f>
        <v>5.8364272545754936E-2</v>
      </c>
      <c r="S13" s="165">
        <f t="shared" ref="S13:S20" si="7">IFERROR(Q13/L13-1,"-")</f>
        <v>0.3864859754702612</v>
      </c>
      <c r="T13" s="164">
        <f t="shared" ref="T13:T20" si="8">Q13/Q$8</f>
        <v>0.37697503145565109</v>
      </c>
      <c r="U13" s="163">
        <v>1154096</v>
      </c>
      <c r="V13" s="163">
        <v>336180</v>
      </c>
      <c r="W13" s="163">
        <v>1318096</v>
      </c>
      <c r="X13" s="163">
        <v>1459760</v>
      </c>
      <c r="Y13" s="163">
        <v>1531805</v>
      </c>
      <c r="Z13" s="164">
        <f t="shared" ref="Z13:Z20" si="9">IFERROR(Y13/X13-1,"-")</f>
        <v>4.9354003397818813E-2</v>
      </c>
      <c r="AA13" s="165">
        <f t="shared" si="2"/>
        <v>0.32727693363463706</v>
      </c>
      <c r="AB13" s="164">
        <f t="shared" ref="AB13:AB20" si="10">Y13/Y$8</f>
        <v>0.35792847061902405</v>
      </c>
    </row>
    <row r="14" spans="1:28" s="56" customFormat="1" x14ac:dyDescent="0.25">
      <c r="B14" s="162" t="s">
        <v>113</v>
      </c>
      <c r="C14" s="163">
        <v>82343</v>
      </c>
      <c r="D14" s="163">
        <v>24151</v>
      </c>
      <c r="E14" s="163">
        <v>38221</v>
      </c>
      <c r="F14" s="163">
        <v>64721</v>
      </c>
      <c r="G14" s="163">
        <v>72627</v>
      </c>
      <c r="H14" s="163">
        <v>73563</v>
      </c>
      <c r="I14" s="164">
        <f t="shared" si="3"/>
        <v>1.2887769011524552E-2</v>
      </c>
      <c r="J14" s="165">
        <f t="shared" si="4"/>
        <v>-0.10662715713539705</v>
      </c>
      <c r="K14" s="164">
        <f t="shared" si="5"/>
        <v>9.6945216852703575E-2</v>
      </c>
      <c r="L14" s="163">
        <v>333618</v>
      </c>
      <c r="M14" s="163">
        <v>92876</v>
      </c>
      <c r="N14" s="163">
        <v>156330</v>
      </c>
      <c r="O14" s="163">
        <v>274306</v>
      </c>
      <c r="P14" s="163">
        <v>309168</v>
      </c>
      <c r="Q14" s="163">
        <v>317350</v>
      </c>
      <c r="R14" s="164">
        <f t="shared" si="6"/>
        <v>2.6464575894012299E-2</v>
      </c>
      <c r="S14" s="165">
        <f t="shared" si="7"/>
        <v>-4.8762356947167129E-2</v>
      </c>
      <c r="T14" s="164">
        <f t="shared" si="8"/>
        <v>9.0134996577511547E-2</v>
      </c>
      <c r="U14" s="163">
        <v>415961</v>
      </c>
      <c r="V14" s="163">
        <v>194551</v>
      </c>
      <c r="W14" s="163">
        <v>339027</v>
      </c>
      <c r="X14" s="163">
        <v>381795</v>
      </c>
      <c r="Y14" s="163">
        <v>390913</v>
      </c>
      <c r="Z14" s="164">
        <f t="shared" si="9"/>
        <v>2.388192616456486E-2</v>
      </c>
      <c r="AA14" s="165">
        <f t="shared" si="2"/>
        <v>-6.0217183822521836E-2</v>
      </c>
      <c r="AB14" s="164">
        <f t="shared" si="10"/>
        <v>9.1342496097802622E-2</v>
      </c>
    </row>
    <row r="15" spans="1:28" x14ac:dyDescent="0.25">
      <c r="A15" s="1"/>
      <c r="B15" s="162" t="s">
        <v>116</v>
      </c>
      <c r="C15" s="163">
        <v>31220</v>
      </c>
      <c r="D15" s="163">
        <v>11033</v>
      </c>
      <c r="E15" s="163">
        <v>21498</v>
      </c>
      <c r="F15" s="163">
        <v>31998</v>
      </c>
      <c r="G15" s="163">
        <v>34482</v>
      </c>
      <c r="H15" s="163">
        <v>33626</v>
      </c>
      <c r="I15" s="164">
        <f t="shared" si="3"/>
        <v>-2.4824546140015058E-2</v>
      </c>
      <c r="J15" s="165">
        <f t="shared" si="4"/>
        <v>7.7065983344010158E-2</v>
      </c>
      <c r="K15" s="164">
        <f t="shared" si="5"/>
        <v>4.4314123430107669E-2</v>
      </c>
      <c r="L15" s="163">
        <v>107850</v>
      </c>
      <c r="M15" s="163">
        <v>37725</v>
      </c>
      <c r="N15" s="163">
        <v>83736</v>
      </c>
      <c r="O15" s="163">
        <v>134432</v>
      </c>
      <c r="P15" s="163">
        <v>142823</v>
      </c>
      <c r="Q15" s="163">
        <v>158899</v>
      </c>
      <c r="R15" s="164">
        <f t="shared" si="6"/>
        <v>0.11255890157747706</v>
      </c>
      <c r="S15" s="165">
        <f>IFERROR(Q15/L15-1,"-")</f>
        <v>0.47333333333333338</v>
      </c>
      <c r="T15" s="164">
        <f t="shared" si="8"/>
        <v>4.5131119650764169E-2</v>
      </c>
      <c r="U15" s="163">
        <v>139070</v>
      </c>
      <c r="V15" s="163">
        <v>105234</v>
      </c>
      <c r="W15" s="163">
        <v>166430</v>
      </c>
      <c r="X15" s="163">
        <v>177305</v>
      </c>
      <c r="Y15" s="163">
        <v>192525</v>
      </c>
      <c r="Z15" s="164">
        <f t="shared" si="9"/>
        <v>8.5840782831843487E-2</v>
      </c>
      <c r="AA15" s="165">
        <f t="shared" si="2"/>
        <v>0.384374775293018</v>
      </c>
      <c r="AB15" s="164">
        <f t="shared" si="10"/>
        <v>4.4986260526586351E-2</v>
      </c>
    </row>
    <row r="16" spans="1:28" x14ac:dyDescent="0.25">
      <c r="A16" s="1"/>
      <c r="B16" s="162" t="s">
        <v>123</v>
      </c>
      <c r="C16" s="163">
        <v>15420</v>
      </c>
      <c r="D16" s="163">
        <v>4317</v>
      </c>
      <c r="E16" s="163">
        <v>10076</v>
      </c>
      <c r="F16" s="163">
        <v>19335</v>
      </c>
      <c r="G16" s="163">
        <v>14809</v>
      </c>
      <c r="H16" s="163">
        <v>14135</v>
      </c>
      <c r="I16" s="164">
        <f t="shared" si="3"/>
        <v>-4.551286379904107E-2</v>
      </c>
      <c r="J16" s="165">
        <f t="shared" si="4"/>
        <v>-8.333333333333337E-2</v>
      </c>
      <c r="K16" s="164">
        <f t="shared" si="5"/>
        <v>1.8627851504329145E-2</v>
      </c>
      <c r="L16" s="163">
        <v>76338</v>
      </c>
      <c r="M16" s="163">
        <v>23225</v>
      </c>
      <c r="N16" s="163">
        <v>56946</v>
      </c>
      <c r="O16" s="163">
        <v>104116</v>
      </c>
      <c r="P16" s="163">
        <v>102844</v>
      </c>
      <c r="Q16" s="163">
        <v>113442</v>
      </c>
      <c r="R16" s="164">
        <f t="shared" si="6"/>
        <v>0.10304927851892187</v>
      </c>
      <c r="S16" s="165">
        <f t="shared" si="7"/>
        <v>0.48604888784091793</v>
      </c>
      <c r="T16" s="164">
        <f t="shared" si="8"/>
        <v>3.2220243522124048E-2</v>
      </c>
      <c r="U16" s="163">
        <v>91758</v>
      </c>
      <c r="V16" s="163">
        <v>67022</v>
      </c>
      <c r="W16" s="163">
        <v>123451</v>
      </c>
      <c r="X16" s="163">
        <v>117653</v>
      </c>
      <c r="Y16" s="163">
        <v>127577</v>
      </c>
      <c r="Z16" s="164">
        <f t="shared" si="9"/>
        <v>8.4349740338112822E-2</v>
      </c>
      <c r="AA16" s="165">
        <f t="shared" si="2"/>
        <v>0.39036378299439822</v>
      </c>
      <c r="AB16" s="164">
        <f t="shared" si="10"/>
        <v>2.9810217681861092E-2</v>
      </c>
    </row>
    <row r="17" spans="1:28" x14ac:dyDescent="0.25">
      <c r="A17" s="56"/>
      <c r="B17" s="162" t="s">
        <v>119</v>
      </c>
      <c r="C17" s="163">
        <v>12290</v>
      </c>
      <c r="D17" s="163">
        <v>5010</v>
      </c>
      <c r="E17" s="163">
        <v>6294</v>
      </c>
      <c r="F17" s="163">
        <v>10411</v>
      </c>
      <c r="G17" s="163">
        <v>10569</v>
      </c>
      <c r="H17" s="163">
        <v>9946</v>
      </c>
      <c r="I17" s="164">
        <f t="shared" si="3"/>
        <v>-5.8945974075125362E-2</v>
      </c>
      <c r="J17" s="165">
        <f t="shared" si="4"/>
        <v>-0.19072416598860864</v>
      </c>
      <c r="K17" s="164">
        <f t="shared" si="5"/>
        <v>1.3107365480159724E-2</v>
      </c>
      <c r="L17" s="163">
        <v>106564</v>
      </c>
      <c r="M17" s="163">
        <v>43633</v>
      </c>
      <c r="N17" s="163">
        <v>77431</v>
      </c>
      <c r="O17" s="163">
        <v>120097</v>
      </c>
      <c r="P17" s="163">
        <v>123841</v>
      </c>
      <c r="Q17" s="163">
        <v>130344</v>
      </c>
      <c r="R17" s="164">
        <f t="shared" si="6"/>
        <v>5.2510880887589817E-2</v>
      </c>
      <c r="S17" s="165">
        <f t="shared" si="7"/>
        <v>0.22315228407342058</v>
      </c>
      <c r="T17" s="164">
        <f t="shared" si="8"/>
        <v>3.702081611438212E-2</v>
      </c>
      <c r="U17" s="163">
        <v>118854</v>
      </c>
      <c r="V17" s="163">
        <v>83725</v>
      </c>
      <c r="W17" s="163">
        <v>130508</v>
      </c>
      <c r="X17" s="163">
        <v>134410</v>
      </c>
      <c r="Y17" s="163">
        <v>140290</v>
      </c>
      <c r="Z17" s="164">
        <f t="shared" si="9"/>
        <v>4.3746745033851564E-2</v>
      </c>
      <c r="AA17" s="165">
        <f t="shared" si="2"/>
        <v>0.18035573056018306</v>
      </c>
      <c r="AB17" s="164">
        <f t="shared" si="10"/>
        <v>3.2780794646278658E-2</v>
      </c>
    </row>
    <row r="18" spans="1:28" x14ac:dyDescent="0.25">
      <c r="A18" s="56"/>
      <c r="B18" s="162" t="s">
        <v>128</v>
      </c>
      <c r="C18" s="163">
        <v>12396</v>
      </c>
      <c r="D18" s="163">
        <v>3321</v>
      </c>
      <c r="E18" s="163">
        <v>2149</v>
      </c>
      <c r="F18" s="163">
        <v>5595</v>
      </c>
      <c r="G18" s="163">
        <v>6021</v>
      </c>
      <c r="H18" s="163">
        <v>5523</v>
      </c>
      <c r="I18" s="164">
        <f t="shared" si="3"/>
        <v>-8.2710513203786751E-2</v>
      </c>
      <c r="J18" s="165">
        <f t="shared" si="4"/>
        <v>-0.55445304937076478</v>
      </c>
      <c r="K18" s="164">
        <f t="shared" si="5"/>
        <v>7.2785018647619302E-3</v>
      </c>
      <c r="L18" s="163">
        <v>32067</v>
      </c>
      <c r="M18" s="163">
        <v>14957</v>
      </c>
      <c r="N18" s="163">
        <v>12822</v>
      </c>
      <c r="O18" s="163">
        <v>35340</v>
      </c>
      <c r="P18" s="163">
        <v>38436</v>
      </c>
      <c r="Q18" s="163">
        <v>36028</v>
      </c>
      <c r="R18" s="164">
        <f t="shared" si="6"/>
        <v>-6.2649599333957751E-2</v>
      </c>
      <c r="S18" s="165">
        <f t="shared" si="7"/>
        <v>0.12352262450494278</v>
      </c>
      <c r="T18" s="164">
        <f t="shared" si="8"/>
        <v>1.0232814421599453E-2</v>
      </c>
      <c r="U18" s="163">
        <v>44463</v>
      </c>
      <c r="V18" s="163">
        <v>14971</v>
      </c>
      <c r="W18" s="163">
        <v>40935</v>
      </c>
      <c r="X18" s="163">
        <v>44457</v>
      </c>
      <c r="Y18" s="163">
        <v>41551</v>
      </c>
      <c r="Z18" s="164">
        <f t="shared" si="9"/>
        <v>-6.5366533954157924E-2</v>
      </c>
      <c r="AA18" s="165">
        <f t="shared" si="2"/>
        <v>-6.5492656815779426E-2</v>
      </c>
      <c r="AB18" s="164">
        <f t="shared" si="10"/>
        <v>9.7089942144666375E-3</v>
      </c>
    </row>
    <row r="19" spans="1:28" x14ac:dyDescent="0.25">
      <c r="A19" s="56"/>
      <c r="B19" s="162" t="s">
        <v>131</v>
      </c>
      <c r="C19" s="163">
        <v>10950</v>
      </c>
      <c r="D19" s="163">
        <v>3428</v>
      </c>
      <c r="E19" s="163">
        <v>1763</v>
      </c>
      <c r="F19" s="163">
        <v>3453</v>
      </c>
      <c r="G19" s="163">
        <v>4406</v>
      </c>
      <c r="H19" s="163">
        <v>3638</v>
      </c>
      <c r="I19" s="164">
        <f t="shared" si="3"/>
        <v>-0.17430776214253296</v>
      </c>
      <c r="J19" s="165">
        <f t="shared" si="4"/>
        <v>-0.66776255707762555</v>
      </c>
      <c r="K19" s="164">
        <f t="shared" si="5"/>
        <v>4.7943490465333881E-3</v>
      </c>
      <c r="L19" s="163">
        <v>49151</v>
      </c>
      <c r="M19" s="163">
        <v>22111</v>
      </c>
      <c r="N19" s="163">
        <v>10721</v>
      </c>
      <c r="O19" s="163">
        <v>31821</v>
      </c>
      <c r="P19" s="163">
        <v>40312</v>
      </c>
      <c r="Q19" s="163">
        <v>37135</v>
      </c>
      <c r="R19" s="164">
        <f t="shared" si="6"/>
        <v>-7.8810279817424056E-2</v>
      </c>
      <c r="S19" s="165">
        <f t="shared" si="7"/>
        <v>-0.24447111961099466</v>
      </c>
      <c r="T19" s="164">
        <f t="shared" si="8"/>
        <v>1.0547228920453415E-2</v>
      </c>
      <c r="U19" s="163">
        <v>60101</v>
      </c>
      <c r="V19" s="163">
        <v>12484</v>
      </c>
      <c r="W19" s="163">
        <v>35274</v>
      </c>
      <c r="X19" s="163">
        <v>44718</v>
      </c>
      <c r="Y19" s="163">
        <v>40773</v>
      </c>
      <c r="Z19" s="164">
        <f t="shared" si="9"/>
        <v>-8.8219508922581458E-2</v>
      </c>
      <c r="AA19" s="165">
        <f t="shared" si="2"/>
        <v>-0.32159198682218271</v>
      </c>
      <c r="AB19" s="164">
        <f t="shared" si="10"/>
        <v>9.5272032227009754E-3</v>
      </c>
    </row>
    <row r="20" spans="1:28" x14ac:dyDescent="0.25">
      <c r="A20" s="56"/>
      <c r="B20" s="168" t="s">
        <v>145</v>
      </c>
      <c r="C20" s="169">
        <f t="shared" ref="C20:H20" si="11">C12-SUM(C13:C19)</f>
        <v>192389</v>
      </c>
      <c r="D20" s="169">
        <f t="shared" si="11"/>
        <v>57269</v>
      </c>
      <c r="E20" s="169">
        <f t="shared" si="11"/>
        <v>81543</v>
      </c>
      <c r="F20" s="169">
        <f t="shared" si="11"/>
        <v>177894</v>
      </c>
      <c r="G20" s="169">
        <f t="shared" si="11"/>
        <v>183064</v>
      </c>
      <c r="H20" s="169">
        <f t="shared" si="11"/>
        <v>201552</v>
      </c>
      <c r="I20" s="170">
        <f t="shared" si="3"/>
        <v>0.10099200279683607</v>
      </c>
      <c r="J20" s="171">
        <f t="shared" si="4"/>
        <v>4.7627463108597778E-2</v>
      </c>
      <c r="K20" s="170">
        <f t="shared" si="5"/>
        <v>0.26561589857803664</v>
      </c>
      <c r="L20" s="169">
        <f t="shared" ref="L20:Q20" si="12">L12-SUM(L13:L19)</f>
        <v>488677</v>
      </c>
      <c r="M20" s="169">
        <f t="shared" si="12"/>
        <v>163374</v>
      </c>
      <c r="N20" s="169">
        <f t="shared" si="12"/>
        <v>293055</v>
      </c>
      <c r="O20" s="169">
        <f t="shared" si="12"/>
        <v>583188</v>
      </c>
      <c r="P20" s="169">
        <f t="shared" si="12"/>
        <v>664101</v>
      </c>
      <c r="Q20" s="169">
        <f t="shared" si="12"/>
        <v>724051</v>
      </c>
      <c r="R20" s="170">
        <f t="shared" si="6"/>
        <v>9.0272413382904038E-2</v>
      </c>
      <c r="S20" s="171">
        <f t="shared" si="7"/>
        <v>0.48165557208544696</v>
      </c>
      <c r="T20" s="170">
        <f t="shared" si="8"/>
        <v>0.2056478159979323</v>
      </c>
      <c r="U20" s="169">
        <f>U12-SUM(U13:U19)</f>
        <v>681066</v>
      </c>
      <c r="V20" s="169">
        <f>V12-SUM(V13:V19)</f>
        <v>374598</v>
      </c>
      <c r="W20" s="169">
        <f>W12-SUM(W13:W19)</f>
        <v>761082</v>
      </c>
      <c r="X20" s="169">
        <f>X12-SUM(X13:X19)</f>
        <v>847165</v>
      </c>
      <c r="Y20" s="169">
        <f>Y12-SUM(Y13:Y19)</f>
        <v>925603</v>
      </c>
      <c r="Z20" s="170">
        <f t="shared" si="9"/>
        <v>9.258881091640947E-2</v>
      </c>
      <c r="AA20" s="171">
        <f t="shared" si="2"/>
        <v>0.35905037103599358</v>
      </c>
      <c r="AB20" s="170">
        <f t="shared" si="10"/>
        <v>0.21628057500163564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214232</v>
      </c>
      <c r="D22" s="176">
        <f t="shared" si="13"/>
        <v>41215</v>
      </c>
      <c r="E22" s="176">
        <f t="shared" si="13"/>
        <v>64946</v>
      </c>
      <c r="F22" s="176">
        <f t="shared" si="13"/>
        <v>165265</v>
      </c>
      <c r="G22" s="176">
        <f t="shared" si="13"/>
        <v>165616</v>
      </c>
      <c r="H22" s="176">
        <f t="shared" si="13"/>
        <v>152897</v>
      </c>
      <c r="I22" s="177">
        <f>IFERROR(H22/G22-1,"-")</f>
        <v>-7.6798135445850679E-2</v>
      </c>
      <c r="J22" s="177">
        <f>IFERROR(H22/C22-1,"-")</f>
        <v>-0.28630176630942161</v>
      </c>
      <c r="K22" s="177">
        <f>H22/H$8</f>
        <v>0.20149576310275299</v>
      </c>
      <c r="L22" s="176">
        <f t="shared" ref="L22:Q22" si="14">L23+L26</f>
        <v>1157120</v>
      </c>
      <c r="M22" s="176">
        <f t="shared" si="14"/>
        <v>373186</v>
      </c>
      <c r="N22" s="176">
        <f t="shared" si="14"/>
        <v>687822</v>
      </c>
      <c r="O22" s="176">
        <f t="shared" si="14"/>
        <v>1325364</v>
      </c>
      <c r="P22" s="176">
        <f t="shared" si="14"/>
        <v>1377487</v>
      </c>
      <c r="Q22" s="176">
        <f t="shared" si="14"/>
        <v>1420992</v>
      </c>
      <c r="R22" s="177">
        <f>IFERROR(Q22/P22-1,"-")</f>
        <v>3.158287519228864E-2</v>
      </c>
      <c r="S22" s="177">
        <f>IFERROR(Q22/L22-1,"-")</f>
        <v>0.22804203539822998</v>
      </c>
      <c r="T22" s="177">
        <f>Q22/Q$8</f>
        <v>0.40359574304922419</v>
      </c>
      <c r="U22" s="176">
        <f>U23+U26</f>
        <v>1371352</v>
      </c>
      <c r="V22" s="176">
        <f>V23+V26</f>
        <v>752768</v>
      </c>
      <c r="W22" s="176">
        <f>W23+W26</f>
        <v>1490629</v>
      </c>
      <c r="X22" s="176">
        <f>X23+X26</f>
        <v>1543103</v>
      </c>
      <c r="Y22" s="176">
        <f>Y23+Y26</f>
        <v>1573889</v>
      </c>
      <c r="Z22" s="177">
        <f>IFERROR(Y22/X22-1,"-")</f>
        <v>1.9950709706351377E-2</v>
      </c>
      <c r="AA22" s="177">
        <f t="shared" ref="AA22:AA34" si="15">IFERROR(Y22/U22-1,"-")</f>
        <v>0.14769147527403614</v>
      </c>
      <c r="AB22" s="177">
        <f>Y22/Y$8</f>
        <v>0.36776200801936609</v>
      </c>
    </row>
    <row r="23" spans="1:28" x14ac:dyDescent="0.25">
      <c r="A23" s="56"/>
      <c r="B23" s="157" t="s">
        <v>97</v>
      </c>
      <c r="C23" s="158">
        <v>19551</v>
      </c>
      <c r="D23" s="158">
        <v>2649</v>
      </c>
      <c r="E23" s="158">
        <v>8952</v>
      </c>
      <c r="F23" s="158">
        <v>12689</v>
      </c>
      <c r="G23" s="158">
        <v>11581</v>
      </c>
      <c r="H23" s="158">
        <v>7728</v>
      </c>
      <c r="I23" s="159">
        <f>IFERROR(H23/G23-1,"-")</f>
        <v>-0.33270011225282792</v>
      </c>
      <c r="J23" s="160">
        <f>IFERROR(H23/C23-1,"-")</f>
        <v>-0.60472610096670243</v>
      </c>
      <c r="K23" s="159">
        <f>H23/H$8</f>
        <v>1.0184367628260039E-2</v>
      </c>
      <c r="L23" s="158">
        <v>163364</v>
      </c>
      <c r="M23" s="158">
        <v>79064</v>
      </c>
      <c r="N23" s="158">
        <v>198275</v>
      </c>
      <c r="O23" s="158">
        <v>161372</v>
      </c>
      <c r="P23" s="158">
        <v>131261</v>
      </c>
      <c r="Q23" s="158">
        <v>120636</v>
      </c>
      <c r="R23" s="159">
        <f>IFERROR(Q23/P23-1,"-")</f>
        <v>-8.0945596940446896E-2</v>
      </c>
      <c r="S23" s="160">
        <f>IFERROR(Q23/L23-1,"-")</f>
        <v>-0.26155089248549257</v>
      </c>
      <c r="T23" s="159">
        <f>Q23/Q$8</f>
        <v>3.42635117287685E-2</v>
      </c>
      <c r="U23" s="158">
        <v>182915</v>
      </c>
      <c r="V23" s="158">
        <v>207227</v>
      </c>
      <c r="W23" s="158">
        <v>174061</v>
      </c>
      <c r="X23" s="158">
        <v>142842</v>
      </c>
      <c r="Y23" s="158">
        <v>128364</v>
      </c>
      <c r="Z23" s="159">
        <f>IFERROR(Y23/X23-1,"-")</f>
        <v>-0.10135674381484439</v>
      </c>
      <c r="AA23" s="160">
        <f t="shared" si="15"/>
        <v>-0.29823141896509309</v>
      </c>
      <c r="AB23" s="159">
        <f>Y23/Y$8</f>
        <v>2.9994111654251292E-2</v>
      </c>
    </row>
    <row r="24" spans="1:28" x14ac:dyDescent="0.25">
      <c r="A24" s="56"/>
      <c r="B24" s="162" t="s">
        <v>103</v>
      </c>
      <c r="C24" s="163">
        <v>9760</v>
      </c>
      <c r="D24" s="163">
        <v>1653</v>
      </c>
      <c r="E24" s="163">
        <v>4418</v>
      </c>
      <c r="F24" s="163">
        <v>6088</v>
      </c>
      <c r="G24" s="163">
        <v>5359</v>
      </c>
      <c r="H24" s="163">
        <v>2401</v>
      </c>
      <c r="I24" s="164">
        <f>IFERROR(H24/G24-1,"-")</f>
        <v>-0.5519686508676992</v>
      </c>
      <c r="J24" s="165">
        <f>IFERROR(H24/C24-1,"-")</f>
        <v>-0.75399590163934427</v>
      </c>
      <c r="K24" s="164">
        <f>H24/H$8</f>
        <v>3.1641649424757187E-3</v>
      </c>
      <c r="L24" s="163">
        <v>74469</v>
      </c>
      <c r="M24" s="163">
        <v>39766</v>
      </c>
      <c r="N24" s="163">
        <v>92809</v>
      </c>
      <c r="O24" s="163">
        <v>62381</v>
      </c>
      <c r="P24" s="163">
        <v>49573</v>
      </c>
      <c r="Q24" s="163">
        <v>41582</v>
      </c>
      <c r="R24" s="164">
        <f>IFERROR(Q24/P24-1,"-")</f>
        <v>-0.16119661912734751</v>
      </c>
      <c r="S24" s="165">
        <f>IFERROR(Q24/L24-1,"-")</f>
        <v>-0.44162000295424941</v>
      </c>
      <c r="T24" s="164">
        <f>Q24/Q$8</f>
        <v>1.1810283370682481E-2</v>
      </c>
      <c r="U24" s="163">
        <v>84229</v>
      </c>
      <c r="V24" s="163">
        <v>97227</v>
      </c>
      <c r="W24" s="163">
        <v>68469</v>
      </c>
      <c r="X24" s="163">
        <v>54932</v>
      </c>
      <c r="Y24" s="163">
        <v>43983</v>
      </c>
      <c r="Z24" s="164">
        <f>IFERROR(Y24/X24-1,"-")</f>
        <v>-0.19931915823199597</v>
      </c>
      <c r="AA24" s="165">
        <f t="shared" si="15"/>
        <v>-0.4778164290208835</v>
      </c>
      <c r="AB24" s="164">
        <f>Y24/Y$8</f>
        <v>1.027726631211971E-2</v>
      </c>
    </row>
    <row r="25" spans="1:28" x14ac:dyDescent="0.25">
      <c r="A25" s="56"/>
      <c r="B25" s="162" t="s">
        <v>100</v>
      </c>
      <c r="C25" s="163">
        <v>9791</v>
      </c>
      <c r="D25" s="163">
        <v>996</v>
      </c>
      <c r="E25" s="163">
        <v>4534</v>
      </c>
      <c r="F25" s="163">
        <v>6601</v>
      </c>
      <c r="G25" s="163">
        <v>6222</v>
      </c>
      <c r="H25" s="163">
        <v>5327</v>
      </c>
      <c r="I25" s="164">
        <f>IFERROR(H25/G25-1,"-")</f>
        <v>-0.14384442301510769</v>
      </c>
      <c r="J25" s="165">
        <f>IFERROR(H25/C25-1,"-")</f>
        <v>-0.45592891430905935</v>
      </c>
      <c r="K25" s="164">
        <f>H25/H$8</f>
        <v>7.0202026857843205E-3</v>
      </c>
      <c r="L25" s="163">
        <v>88895</v>
      </c>
      <c r="M25" s="163">
        <v>39298</v>
      </c>
      <c r="N25" s="163">
        <v>105466</v>
      </c>
      <c r="O25" s="163">
        <v>98991</v>
      </c>
      <c r="P25" s="163">
        <v>81688</v>
      </c>
      <c r="Q25" s="163">
        <v>79054</v>
      </c>
      <c r="R25" s="164">
        <f>IFERROR(Q25/P25-1,"-")</f>
        <v>-3.2244638135344283E-2</v>
      </c>
      <c r="S25" s="165">
        <f>IFERROR(Q25/L25-1,"-")</f>
        <v>-0.11070363912481018</v>
      </c>
      <c r="T25" s="164">
        <f>Q25/Q$8</f>
        <v>2.2453228358086018E-2</v>
      </c>
      <c r="U25" s="163">
        <v>98686</v>
      </c>
      <c r="V25" s="163">
        <v>110000</v>
      </c>
      <c r="W25" s="163">
        <v>105592</v>
      </c>
      <c r="X25" s="163">
        <v>87910</v>
      </c>
      <c r="Y25" s="163">
        <v>84381</v>
      </c>
      <c r="Z25" s="164">
        <f>IFERROR(Y25/X25-1,"-")</f>
        <v>-4.014332840404955E-2</v>
      </c>
      <c r="AA25" s="165">
        <f t="shared" si="15"/>
        <v>-0.14495470482135253</v>
      </c>
      <c r="AB25" s="164">
        <f>Y25/Y$8</f>
        <v>1.971684534213158E-2</v>
      </c>
    </row>
    <row r="26" spans="1:28" x14ac:dyDescent="0.25">
      <c r="A26" s="56"/>
      <c r="B26" s="157" t="s">
        <v>107</v>
      </c>
      <c r="C26" s="158">
        <v>194681</v>
      </c>
      <c r="D26" s="158">
        <v>38566</v>
      </c>
      <c r="E26" s="158">
        <v>55994</v>
      </c>
      <c r="F26" s="158">
        <v>152576</v>
      </c>
      <c r="G26" s="158">
        <v>154035</v>
      </c>
      <c r="H26" s="158">
        <v>145169</v>
      </c>
      <c r="I26" s="159">
        <f>IFERROR(H26/G26-1,"-")</f>
        <v>-5.755834712889929E-2</v>
      </c>
      <c r="J26" s="160">
        <f>IFERROR(H26/C26-1,"-")</f>
        <v>-0.25432373986161982</v>
      </c>
      <c r="K26" s="159">
        <f>H26/H$8</f>
        <v>0.19131139547449297</v>
      </c>
      <c r="L26" s="158">
        <v>993756</v>
      </c>
      <c r="M26" s="158">
        <v>294122</v>
      </c>
      <c r="N26" s="158">
        <v>489547</v>
      </c>
      <c r="O26" s="158">
        <v>1163992</v>
      </c>
      <c r="P26" s="158">
        <v>1246226</v>
      </c>
      <c r="Q26" s="158">
        <v>1300356</v>
      </c>
      <c r="R26" s="159">
        <f>IFERROR(Q26/P26-1,"-")</f>
        <v>4.3435139372794307E-2</v>
      </c>
      <c r="S26" s="160">
        <f>IFERROR(Q26/L26-1,"-")</f>
        <v>0.30852643908565081</v>
      </c>
      <c r="T26" s="159">
        <f>Q26/Q$8</f>
        <v>0.36933223132045567</v>
      </c>
      <c r="U26" s="158">
        <v>1188437</v>
      </c>
      <c r="V26" s="158">
        <v>545541</v>
      </c>
      <c r="W26" s="158">
        <v>1316568</v>
      </c>
      <c r="X26" s="158">
        <v>1400261</v>
      </c>
      <c r="Y26" s="158">
        <v>1445525</v>
      </c>
      <c r="Z26" s="159">
        <f>IFERROR(Y26/X26-1,"-")</f>
        <v>3.232540219287694E-2</v>
      </c>
      <c r="AA26" s="160">
        <f t="shared" si="15"/>
        <v>0.21632446650516601</v>
      </c>
      <c r="AB26" s="159">
        <f>Y26/Y$8</f>
        <v>0.33776789636511484</v>
      </c>
    </row>
    <row r="27" spans="1:28" s="56" customFormat="1" x14ac:dyDescent="0.25">
      <c r="B27" s="162" t="s">
        <v>110</v>
      </c>
      <c r="C27" s="163">
        <v>79694</v>
      </c>
      <c r="D27" s="163">
        <v>14501</v>
      </c>
      <c r="E27" s="163">
        <v>16270</v>
      </c>
      <c r="F27" s="163">
        <v>66823</v>
      </c>
      <c r="G27" s="163">
        <v>69319</v>
      </c>
      <c r="H27" s="163">
        <v>63618</v>
      </c>
      <c r="I27" s="164">
        <f t="shared" ref="I27:I34" si="16">IFERROR(H27/G27-1,"-")</f>
        <v>-8.2242963689608928E-2</v>
      </c>
      <c r="J27" s="165">
        <f t="shared" ref="J27:J34" si="17">IFERROR(H27/C27-1,"-")</f>
        <v>-0.20172158506286542</v>
      </c>
      <c r="K27" s="164">
        <f t="shared" ref="K27:K34" si="18">H27/H$8</f>
        <v>8.383916922549782E-2</v>
      </c>
      <c r="L27" s="163">
        <v>470087</v>
      </c>
      <c r="M27" s="163">
        <v>123826</v>
      </c>
      <c r="N27" s="163">
        <v>159037</v>
      </c>
      <c r="O27" s="163">
        <v>590382</v>
      </c>
      <c r="P27" s="163">
        <v>640574</v>
      </c>
      <c r="Q27" s="163">
        <v>669764</v>
      </c>
      <c r="R27" s="164">
        <f t="shared" ref="R27:R34" si="19">IFERROR(Q27/P27-1,"-")</f>
        <v>4.5568505746408583E-2</v>
      </c>
      <c r="S27" s="165">
        <f t="shared" ref="S27:S34" si="20">IFERROR(Q27/L27-1,"-")</f>
        <v>0.42476605394320632</v>
      </c>
      <c r="T27" s="164">
        <f t="shared" ref="T27:T34" si="21">Q27/Q$8</f>
        <v>0.19022900850083646</v>
      </c>
      <c r="U27" s="163">
        <v>549781</v>
      </c>
      <c r="V27" s="163">
        <v>175307</v>
      </c>
      <c r="W27" s="163">
        <v>657205</v>
      </c>
      <c r="X27" s="163">
        <v>709893</v>
      </c>
      <c r="Y27" s="163">
        <v>733382</v>
      </c>
      <c r="Z27" s="164">
        <f t="shared" ref="Z27:Z34" si="22">IFERROR(Y27/X27-1,"-")</f>
        <v>3.3088085105783538E-2</v>
      </c>
      <c r="AA27" s="165">
        <f t="shared" si="15"/>
        <v>0.33395297400237545</v>
      </c>
      <c r="AB27" s="164">
        <f t="shared" ref="AB27:AB34" si="23">Y27/Y$8</f>
        <v>0.17136534848725593</v>
      </c>
    </row>
    <row r="28" spans="1:28" s="56" customFormat="1" x14ac:dyDescent="0.25">
      <c r="B28" s="162" t="s">
        <v>113</v>
      </c>
      <c r="C28" s="163">
        <v>32075</v>
      </c>
      <c r="D28" s="163">
        <v>7166</v>
      </c>
      <c r="E28" s="163">
        <v>14336</v>
      </c>
      <c r="F28" s="163">
        <v>27397</v>
      </c>
      <c r="G28" s="163">
        <v>30224</v>
      </c>
      <c r="H28" s="163">
        <v>29376</v>
      </c>
      <c r="I28" s="164">
        <f t="shared" si="16"/>
        <v>-2.8057173107464251E-2</v>
      </c>
      <c r="J28" s="165">
        <f t="shared" si="17"/>
        <v>-8.4146531566640648E-2</v>
      </c>
      <c r="K28" s="164">
        <f t="shared" si="18"/>
        <v>3.8713248375746231E-2</v>
      </c>
      <c r="L28" s="163">
        <v>140260</v>
      </c>
      <c r="M28" s="163">
        <v>38335</v>
      </c>
      <c r="N28" s="163">
        <v>81095</v>
      </c>
      <c r="O28" s="163">
        <v>128496</v>
      </c>
      <c r="P28" s="163">
        <v>137331</v>
      </c>
      <c r="Q28" s="163">
        <v>137486</v>
      </c>
      <c r="R28" s="164">
        <f t="shared" si="19"/>
        <v>1.1286599529602981E-3</v>
      </c>
      <c r="S28" s="165">
        <f t="shared" si="20"/>
        <v>-1.977755596748898E-2</v>
      </c>
      <c r="T28" s="164">
        <f t="shared" si="21"/>
        <v>3.9049315076274627E-2</v>
      </c>
      <c r="U28" s="163">
        <v>172335</v>
      </c>
      <c r="V28" s="163">
        <v>95431</v>
      </c>
      <c r="W28" s="163">
        <v>155893</v>
      </c>
      <c r="X28" s="163">
        <v>167555</v>
      </c>
      <c r="Y28" s="163">
        <v>166862</v>
      </c>
      <c r="Z28" s="164">
        <f t="shared" si="22"/>
        <v>-4.1359553579422004E-3</v>
      </c>
      <c r="AA28" s="165">
        <f t="shared" si="15"/>
        <v>-3.175791336640843E-2</v>
      </c>
      <c r="AB28" s="164">
        <f t="shared" si="23"/>
        <v>3.8989728107971695E-2</v>
      </c>
    </row>
    <row r="29" spans="1:28" x14ac:dyDescent="0.25">
      <c r="A29" s="56"/>
      <c r="B29" s="162" t="s">
        <v>116</v>
      </c>
      <c r="C29" s="163">
        <v>8825</v>
      </c>
      <c r="D29" s="163">
        <v>3102</v>
      </c>
      <c r="E29" s="163">
        <v>4987</v>
      </c>
      <c r="F29" s="163">
        <v>4132</v>
      </c>
      <c r="G29" s="163">
        <v>2982</v>
      </c>
      <c r="H29" s="163">
        <v>3034</v>
      </c>
      <c r="I29" s="164">
        <f t="shared" si="16"/>
        <v>1.7437961099932897E-2</v>
      </c>
      <c r="J29" s="165">
        <f t="shared" si="17"/>
        <v>-0.65620396600566577</v>
      </c>
      <c r="K29" s="164">
        <f t="shared" si="18"/>
        <v>3.9983658623370805E-3</v>
      </c>
      <c r="L29" s="163">
        <v>34464</v>
      </c>
      <c r="M29" s="163">
        <v>13442</v>
      </c>
      <c r="N29" s="163">
        <v>30800</v>
      </c>
      <c r="O29" s="163">
        <v>48228</v>
      </c>
      <c r="P29" s="163">
        <v>43489</v>
      </c>
      <c r="Q29" s="163">
        <v>39137</v>
      </c>
      <c r="R29" s="164">
        <f t="shared" si="19"/>
        <v>-0.10007128239324892</v>
      </c>
      <c r="S29" s="165">
        <f t="shared" si="20"/>
        <v>0.13559076137418757</v>
      </c>
      <c r="T29" s="164">
        <f t="shared" si="21"/>
        <v>1.1115844843403402E-2</v>
      </c>
      <c r="U29" s="163">
        <v>43289</v>
      </c>
      <c r="V29" s="163">
        <v>35787</v>
      </c>
      <c r="W29" s="163">
        <v>52360</v>
      </c>
      <c r="X29" s="163">
        <v>46471</v>
      </c>
      <c r="Y29" s="163">
        <v>42171</v>
      </c>
      <c r="Z29" s="164">
        <f t="shared" si="22"/>
        <v>-9.2530825676228168E-2</v>
      </c>
      <c r="AA29" s="165">
        <f t="shared" si="15"/>
        <v>-2.5826422416780237E-2</v>
      </c>
      <c r="AB29" s="164">
        <f t="shared" si="23"/>
        <v>9.8538662130459569E-3</v>
      </c>
    </row>
    <row r="30" spans="1:28" x14ac:dyDescent="0.25">
      <c r="A30" s="56"/>
      <c r="B30" s="162" t="s">
        <v>123</v>
      </c>
      <c r="C30" s="163">
        <v>8147</v>
      </c>
      <c r="D30" s="163">
        <v>1713</v>
      </c>
      <c r="E30" s="163">
        <v>3938</v>
      </c>
      <c r="F30" s="163">
        <v>7950</v>
      </c>
      <c r="G30" s="163">
        <v>4040</v>
      </c>
      <c r="H30" s="163">
        <v>3255</v>
      </c>
      <c r="I30" s="164">
        <f t="shared" si="16"/>
        <v>-0.19430693069306926</v>
      </c>
      <c r="J30" s="165">
        <f t="shared" si="17"/>
        <v>-0.60046642936050088</v>
      </c>
      <c r="K30" s="164">
        <f t="shared" si="18"/>
        <v>4.2896113651638753E-3</v>
      </c>
      <c r="L30" s="163">
        <v>39988</v>
      </c>
      <c r="M30" s="163">
        <v>11678</v>
      </c>
      <c r="N30" s="163">
        <v>32115</v>
      </c>
      <c r="O30" s="163">
        <v>56445</v>
      </c>
      <c r="P30" s="163">
        <v>53434</v>
      </c>
      <c r="Q30" s="163">
        <v>57796</v>
      </c>
      <c r="R30" s="164">
        <f t="shared" si="19"/>
        <v>8.1633416925553037E-2</v>
      </c>
      <c r="S30" s="165">
        <f t="shared" si="20"/>
        <v>0.44533360008002409</v>
      </c>
      <c r="T30" s="164">
        <f t="shared" si="21"/>
        <v>1.6415447493914787E-2</v>
      </c>
      <c r="U30" s="163">
        <v>48135</v>
      </c>
      <c r="V30" s="163">
        <v>36053</v>
      </c>
      <c r="W30" s="163">
        <v>64395</v>
      </c>
      <c r="X30" s="163">
        <v>57474</v>
      </c>
      <c r="Y30" s="163">
        <v>61051</v>
      </c>
      <c r="Z30" s="164">
        <f t="shared" si="22"/>
        <v>6.2236837526533639E-2</v>
      </c>
      <c r="AA30" s="165">
        <f t="shared" si="15"/>
        <v>0.26832865897995228</v>
      </c>
      <c r="AB30" s="164">
        <f t="shared" si="23"/>
        <v>1.4265452234300081E-2</v>
      </c>
    </row>
    <row r="31" spans="1:28" x14ac:dyDescent="0.25">
      <c r="A31" s="56"/>
      <c r="B31" s="162" t="s">
        <v>119</v>
      </c>
      <c r="C31" s="163">
        <v>6953</v>
      </c>
      <c r="D31" s="163">
        <v>1332</v>
      </c>
      <c r="E31" s="163">
        <v>2232</v>
      </c>
      <c r="F31" s="163">
        <v>4497</v>
      </c>
      <c r="G31" s="163">
        <v>3231</v>
      </c>
      <c r="H31" s="163">
        <v>2567</v>
      </c>
      <c r="I31" s="164">
        <f t="shared" si="16"/>
        <v>-0.20550913030021667</v>
      </c>
      <c r="J31" s="165">
        <f t="shared" si="17"/>
        <v>-0.63080684596577019</v>
      </c>
      <c r="K31" s="164">
        <f t="shared" si="18"/>
        <v>3.3829285328343065E-3</v>
      </c>
      <c r="L31" s="163">
        <v>58115</v>
      </c>
      <c r="M31" s="163">
        <v>23072</v>
      </c>
      <c r="N31" s="163">
        <v>46414</v>
      </c>
      <c r="O31" s="163">
        <v>73182</v>
      </c>
      <c r="P31" s="163">
        <v>71382</v>
      </c>
      <c r="Q31" s="163">
        <v>73828</v>
      </c>
      <c r="R31" s="164">
        <f t="shared" si="19"/>
        <v>3.4266341654758836E-2</v>
      </c>
      <c r="S31" s="165">
        <f t="shared" si="20"/>
        <v>0.27037769938914225</v>
      </c>
      <c r="T31" s="164">
        <f t="shared" si="21"/>
        <v>2.0968919260515275E-2</v>
      </c>
      <c r="U31" s="163">
        <v>65068</v>
      </c>
      <c r="V31" s="163">
        <v>48646</v>
      </c>
      <c r="W31" s="163">
        <v>77679</v>
      </c>
      <c r="X31" s="163">
        <v>74613</v>
      </c>
      <c r="Y31" s="163">
        <v>76395</v>
      </c>
      <c r="Z31" s="164">
        <f t="shared" si="22"/>
        <v>2.3883237505528454E-2</v>
      </c>
      <c r="AA31" s="165">
        <f t="shared" si="15"/>
        <v>0.1740794246019548</v>
      </c>
      <c r="AB31" s="164">
        <f t="shared" si="23"/>
        <v>1.7850800534624407E-2</v>
      </c>
    </row>
    <row r="32" spans="1:28" x14ac:dyDescent="0.25">
      <c r="A32" s="56"/>
      <c r="B32" s="162" t="s">
        <v>128</v>
      </c>
      <c r="C32" s="163">
        <v>6670</v>
      </c>
      <c r="D32" s="163">
        <v>1374</v>
      </c>
      <c r="E32" s="163">
        <v>590</v>
      </c>
      <c r="F32" s="163">
        <v>1708</v>
      </c>
      <c r="G32" s="163">
        <v>2116</v>
      </c>
      <c r="H32" s="163">
        <v>2577</v>
      </c>
      <c r="I32" s="164">
        <f t="shared" si="16"/>
        <v>0.21786389413988649</v>
      </c>
      <c r="J32" s="165">
        <f t="shared" si="17"/>
        <v>-0.61364317841079452</v>
      </c>
      <c r="K32" s="164">
        <f t="shared" si="18"/>
        <v>3.3961070623739803E-3</v>
      </c>
      <c r="L32" s="163">
        <v>19478</v>
      </c>
      <c r="M32" s="163">
        <v>8188</v>
      </c>
      <c r="N32" s="163">
        <v>5697</v>
      </c>
      <c r="O32" s="163">
        <v>18357</v>
      </c>
      <c r="P32" s="163">
        <v>18861</v>
      </c>
      <c r="Q32" s="163">
        <v>18273</v>
      </c>
      <c r="R32" s="164">
        <f t="shared" si="19"/>
        <v>-3.1175441386989022E-2</v>
      </c>
      <c r="S32" s="165">
        <f t="shared" si="20"/>
        <v>-6.1864667830372699E-2</v>
      </c>
      <c r="T32" s="164">
        <f t="shared" si="21"/>
        <v>5.1899694106219271E-3</v>
      </c>
      <c r="U32" s="163">
        <v>26148</v>
      </c>
      <c r="V32" s="163">
        <v>6287</v>
      </c>
      <c r="W32" s="163">
        <v>20065</v>
      </c>
      <c r="X32" s="163">
        <v>20977</v>
      </c>
      <c r="Y32" s="163">
        <v>20850</v>
      </c>
      <c r="Z32" s="164">
        <f t="shared" si="22"/>
        <v>-6.054249892739616E-3</v>
      </c>
      <c r="AA32" s="165">
        <f t="shared" si="15"/>
        <v>-0.20261587884350618</v>
      </c>
      <c r="AB32" s="164">
        <f t="shared" si="23"/>
        <v>4.8719051135142208E-3</v>
      </c>
    </row>
    <row r="33" spans="1:28" x14ac:dyDescent="0.25">
      <c r="A33" s="56"/>
      <c r="B33" s="162" t="s">
        <v>131</v>
      </c>
      <c r="C33" s="163">
        <v>3066</v>
      </c>
      <c r="D33" s="163">
        <v>669</v>
      </c>
      <c r="E33" s="163">
        <v>195</v>
      </c>
      <c r="F33" s="163">
        <v>794</v>
      </c>
      <c r="G33" s="163">
        <v>833</v>
      </c>
      <c r="H33" s="163">
        <v>620</v>
      </c>
      <c r="I33" s="164">
        <f t="shared" si="16"/>
        <v>-0.25570228091236491</v>
      </c>
      <c r="J33" s="165">
        <f t="shared" si="17"/>
        <v>-0.79778212654924985</v>
      </c>
      <c r="K33" s="164">
        <f t="shared" si="18"/>
        <v>8.1706883145978568E-4</v>
      </c>
      <c r="L33" s="163">
        <v>26209</v>
      </c>
      <c r="M33" s="163">
        <v>10873</v>
      </c>
      <c r="N33" s="163">
        <v>4211</v>
      </c>
      <c r="O33" s="163">
        <v>16482</v>
      </c>
      <c r="P33" s="163">
        <v>21199</v>
      </c>
      <c r="Q33" s="163">
        <v>19378</v>
      </c>
      <c r="R33" s="164">
        <f t="shared" si="19"/>
        <v>-8.59002783150149E-2</v>
      </c>
      <c r="S33" s="165">
        <f t="shared" si="20"/>
        <v>-0.26063565950627643</v>
      </c>
      <c r="T33" s="164">
        <f t="shared" si="21"/>
        <v>5.5038158616008154E-3</v>
      </c>
      <c r="U33" s="163">
        <v>29275</v>
      </c>
      <c r="V33" s="163">
        <v>4406</v>
      </c>
      <c r="W33" s="163">
        <v>17276</v>
      </c>
      <c r="X33" s="163">
        <v>22032</v>
      </c>
      <c r="Y33" s="163">
        <v>19998</v>
      </c>
      <c r="Z33" s="164">
        <f t="shared" si="22"/>
        <v>-9.2320261437908502E-2</v>
      </c>
      <c r="AA33" s="165">
        <f t="shared" si="15"/>
        <v>-0.3168915456874466</v>
      </c>
      <c r="AB33" s="164">
        <f t="shared" si="23"/>
        <v>4.6728229477245751E-3</v>
      </c>
    </row>
    <row r="34" spans="1:28" x14ac:dyDescent="0.25">
      <c r="A34" s="56"/>
      <c r="B34" s="168" t="s">
        <v>145</v>
      </c>
      <c r="C34" s="169">
        <f t="shared" ref="C34:H34" si="24">C26-SUM(C27:C33)</f>
        <v>49251</v>
      </c>
      <c r="D34" s="169">
        <f t="shared" si="24"/>
        <v>8709</v>
      </c>
      <c r="E34" s="169">
        <f t="shared" si="24"/>
        <v>13446</v>
      </c>
      <c r="F34" s="169">
        <f t="shared" si="24"/>
        <v>39275</v>
      </c>
      <c r="G34" s="169">
        <f t="shared" si="24"/>
        <v>41290</v>
      </c>
      <c r="H34" s="169">
        <f t="shared" si="24"/>
        <v>40122</v>
      </c>
      <c r="I34" s="170">
        <f t="shared" si="16"/>
        <v>-2.8287720997820287E-2</v>
      </c>
      <c r="J34" s="171">
        <f t="shared" si="17"/>
        <v>-0.18535664250472073</v>
      </c>
      <c r="K34" s="170">
        <f t="shared" si="18"/>
        <v>5.2874896219079877E-2</v>
      </c>
      <c r="L34" s="169">
        <f t="shared" ref="L34:Q34" si="25">L26-SUM(L27:L33)</f>
        <v>205155</v>
      </c>
      <c r="M34" s="169">
        <f t="shared" si="25"/>
        <v>64708</v>
      </c>
      <c r="N34" s="169">
        <f t="shared" si="25"/>
        <v>130178</v>
      </c>
      <c r="O34" s="169">
        <f t="shared" si="25"/>
        <v>232420</v>
      </c>
      <c r="P34" s="169">
        <f t="shared" si="25"/>
        <v>259956</v>
      </c>
      <c r="Q34" s="169">
        <f t="shared" si="25"/>
        <v>284694</v>
      </c>
      <c r="R34" s="170">
        <f t="shared" si="19"/>
        <v>9.5162258228315588E-2</v>
      </c>
      <c r="S34" s="171">
        <f t="shared" si="20"/>
        <v>0.38770198142867596</v>
      </c>
      <c r="T34" s="170">
        <f t="shared" si="21"/>
        <v>8.0859910873288407E-2</v>
      </c>
      <c r="U34" s="169">
        <f>U26-SUM(U27:U33)</f>
        <v>254406</v>
      </c>
      <c r="V34" s="169">
        <f>V26-SUM(V27:V33)</f>
        <v>143624</v>
      </c>
      <c r="W34" s="169">
        <f>W26-SUM(W27:W33)</f>
        <v>271695</v>
      </c>
      <c r="X34" s="169">
        <f>X26-SUM(X27:X33)</f>
        <v>301246</v>
      </c>
      <c r="Y34" s="169">
        <f>Y26-SUM(Y27:Y33)</f>
        <v>324816</v>
      </c>
      <c r="Z34" s="170">
        <f t="shared" si="22"/>
        <v>7.8241702794394019E-2</v>
      </c>
      <c r="AA34" s="171">
        <f t="shared" si="15"/>
        <v>0.27676234051083703</v>
      </c>
      <c r="AB34" s="170">
        <f t="shared" si="23"/>
        <v>7.5897972726677948E-2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177700</v>
      </c>
      <c r="D36" s="176">
        <f t="shared" si="26"/>
        <v>50947</v>
      </c>
      <c r="E36" s="176">
        <f t="shared" si="26"/>
        <v>50672</v>
      </c>
      <c r="F36" s="176">
        <f t="shared" si="26"/>
        <v>179190</v>
      </c>
      <c r="G36" s="176">
        <f t="shared" si="26"/>
        <v>201287</v>
      </c>
      <c r="H36" s="176">
        <f t="shared" si="26"/>
        <v>210210</v>
      </c>
      <c r="I36" s="177">
        <f>IFERROR(H36/G36-1,"-")</f>
        <v>4.432973813510066E-2</v>
      </c>
      <c r="J36" s="177">
        <f>IFERROR(H36/C36-1,"-")</f>
        <v>0.18294879009566678</v>
      </c>
      <c r="K36" s="177">
        <f>H36/H$8</f>
        <v>0.2770258694534864</v>
      </c>
      <c r="L36" s="176">
        <f t="shared" ref="L36:Q36" si="27">L37+L40</f>
        <v>552295</v>
      </c>
      <c r="M36" s="176">
        <f t="shared" si="27"/>
        <v>144560</v>
      </c>
      <c r="N36" s="176">
        <f t="shared" si="27"/>
        <v>206077</v>
      </c>
      <c r="O36" s="176">
        <f t="shared" si="27"/>
        <v>573367</v>
      </c>
      <c r="P36" s="176">
        <f t="shared" si="27"/>
        <v>609226</v>
      </c>
      <c r="Q36" s="176">
        <f t="shared" si="27"/>
        <v>651257</v>
      </c>
      <c r="R36" s="177">
        <f>IFERROR(Q36/P36-1,"-")</f>
        <v>6.8990817857412567E-2</v>
      </c>
      <c r="S36" s="177">
        <f>IFERROR(Q36/L36-1,"-")</f>
        <v>0.17918322635548023</v>
      </c>
      <c r="T36" s="177">
        <f>Q36/Q$8</f>
        <v>0.18497257748883075</v>
      </c>
      <c r="U36" s="176">
        <f>U37+U40</f>
        <v>729995</v>
      </c>
      <c r="V36" s="176">
        <f>V37+V40</f>
        <v>256749</v>
      </c>
      <c r="W36" s="176">
        <f>W37+W40</f>
        <v>752557</v>
      </c>
      <c r="X36" s="176">
        <f>X37+X40</f>
        <v>810513</v>
      </c>
      <c r="Y36" s="176">
        <f>Y37+Y40</f>
        <v>861467</v>
      </c>
      <c r="Z36" s="177">
        <f>IFERROR(Y36/X36-1,"-")</f>
        <v>6.2866357479768986E-2</v>
      </c>
      <c r="AA36" s="177">
        <f t="shared" ref="AA36:AA48" si="28">IFERROR(Y36/U36-1,"-")</f>
        <v>0.18009986369769648</v>
      </c>
      <c r="AB36" s="177">
        <f>Y36/Y$8</f>
        <v>0.20129426774214654</v>
      </c>
    </row>
    <row r="37" spans="1:28" x14ac:dyDescent="0.25">
      <c r="A37" s="56"/>
      <c r="B37" s="157" t="s">
        <v>97</v>
      </c>
      <c r="C37" s="158">
        <v>16606</v>
      </c>
      <c r="D37" s="158">
        <v>4883</v>
      </c>
      <c r="E37" s="158">
        <v>6062</v>
      </c>
      <c r="F37" s="158">
        <v>22234</v>
      </c>
      <c r="G37" s="158">
        <v>28331</v>
      </c>
      <c r="H37" s="158">
        <v>31527</v>
      </c>
      <c r="I37" s="159">
        <f>IFERROR(H37/G37-1,"-")</f>
        <v>0.11280929017683805</v>
      </c>
      <c r="J37" s="160">
        <f>IFERROR(H37/C37-1,"-")</f>
        <v>0.89853065157172107</v>
      </c>
      <c r="K37" s="159">
        <f>H37/H$8</f>
        <v>4.1547950079730105E-2</v>
      </c>
      <c r="L37" s="158">
        <v>64346</v>
      </c>
      <c r="M37" s="158">
        <v>17106</v>
      </c>
      <c r="N37" s="158">
        <v>33772</v>
      </c>
      <c r="O37" s="158">
        <v>60854</v>
      </c>
      <c r="P37" s="158">
        <v>52810</v>
      </c>
      <c r="Q37" s="158">
        <v>49280</v>
      </c>
      <c r="R37" s="159">
        <f>IFERROR(Q37/P37-1,"-")</f>
        <v>-6.6843400871047121E-2</v>
      </c>
      <c r="S37" s="160">
        <f>IFERROR(Q37/L37-1,"-")</f>
        <v>-0.23414042830945203</v>
      </c>
      <c r="T37" s="159">
        <f>Q37/Q$8</f>
        <v>1.3996699641845814E-2</v>
      </c>
      <c r="U37" s="158">
        <v>80952</v>
      </c>
      <c r="V37" s="158">
        <v>39834</v>
      </c>
      <c r="W37" s="158">
        <v>83088</v>
      </c>
      <c r="X37" s="158">
        <v>81141</v>
      </c>
      <c r="Y37" s="158">
        <v>80807</v>
      </c>
      <c r="Z37" s="159">
        <f>IFERROR(Y37/X37-1,"-")</f>
        <v>-4.1162913939931656E-3</v>
      </c>
      <c r="AA37" s="160">
        <f t="shared" si="28"/>
        <v>-1.7911848996936541E-3</v>
      </c>
      <c r="AB37" s="159">
        <f>Y37/Y$8</f>
        <v>1.8881728369675953E-2</v>
      </c>
    </row>
    <row r="38" spans="1:28" x14ac:dyDescent="0.25">
      <c r="A38" s="56"/>
      <c r="B38" s="162" t="s">
        <v>103</v>
      </c>
      <c r="C38" s="163">
        <v>9694</v>
      </c>
      <c r="D38" s="163">
        <v>1992</v>
      </c>
      <c r="E38" s="163">
        <v>4351</v>
      </c>
      <c r="F38" s="163">
        <v>9363</v>
      </c>
      <c r="G38" s="163">
        <v>15562</v>
      </c>
      <c r="H38" s="163">
        <v>21291</v>
      </c>
      <c r="I38" s="164">
        <f>IFERROR(H38/G38-1,"-")</f>
        <v>0.36814034185837285</v>
      </c>
      <c r="J38" s="165">
        <f>IFERROR(H38/C38-1,"-")</f>
        <v>1.1963069940169175</v>
      </c>
      <c r="K38" s="164">
        <f>H38/H$8</f>
        <v>2.8058407242919834E-2</v>
      </c>
      <c r="L38" s="163">
        <v>8485</v>
      </c>
      <c r="M38" s="163">
        <v>1625</v>
      </c>
      <c r="N38" s="163">
        <v>4726</v>
      </c>
      <c r="O38" s="163">
        <v>9315</v>
      </c>
      <c r="P38" s="163">
        <v>13363</v>
      </c>
      <c r="Q38" s="163">
        <v>10110</v>
      </c>
      <c r="R38" s="164">
        <f>IFERROR(Q38/P38-1,"-")</f>
        <v>-0.24343336077228173</v>
      </c>
      <c r="S38" s="165">
        <f>IFERROR(Q38/L38-1,"-")</f>
        <v>0.19151443724219219</v>
      </c>
      <c r="T38" s="164">
        <f>Q38/Q$8</f>
        <v>2.8714820085036768E-3</v>
      </c>
      <c r="U38" s="163">
        <v>18179</v>
      </c>
      <c r="V38" s="163">
        <v>9077</v>
      </c>
      <c r="W38" s="163">
        <v>18678</v>
      </c>
      <c r="X38" s="163">
        <v>28925</v>
      </c>
      <c r="Y38" s="163">
        <v>31401</v>
      </c>
      <c r="Z38" s="164">
        <f>IFERROR(Y38/X38-1,"-")</f>
        <v>8.5600691443388E-2</v>
      </c>
      <c r="AA38" s="165">
        <f t="shared" si="28"/>
        <v>0.72732273502392863</v>
      </c>
      <c r="AB38" s="164">
        <f>Y38/Y$8</f>
        <v>7.33729939901487E-3</v>
      </c>
    </row>
    <row r="39" spans="1:28" x14ac:dyDescent="0.25">
      <c r="A39" s="56"/>
      <c r="B39" s="162" t="s">
        <v>100</v>
      </c>
      <c r="C39" s="163">
        <v>6912</v>
      </c>
      <c r="D39" s="163">
        <v>2891</v>
      </c>
      <c r="E39" s="163">
        <v>1711</v>
      </c>
      <c r="F39" s="163">
        <v>12871</v>
      </c>
      <c r="G39" s="163">
        <v>12769</v>
      </c>
      <c r="H39" s="163">
        <v>10236</v>
      </c>
      <c r="I39" s="164">
        <f>IFERROR(H39/G39-1,"-")</f>
        <v>-0.19837105489858253</v>
      </c>
      <c r="J39" s="165">
        <f>IFERROR(H39/C39-1,"-")</f>
        <v>0.48090277777777768</v>
      </c>
      <c r="K39" s="164">
        <f>H39/H$8</f>
        <v>1.3489542836810269E-2</v>
      </c>
      <c r="L39" s="163">
        <v>55861</v>
      </c>
      <c r="M39" s="163">
        <v>15481</v>
      </c>
      <c r="N39" s="163">
        <v>29046</v>
      </c>
      <c r="O39" s="163">
        <v>51539</v>
      </c>
      <c r="P39" s="163">
        <v>39447</v>
      </c>
      <c r="Q39" s="163">
        <v>39170</v>
      </c>
      <c r="R39" s="164">
        <f>IFERROR(Q39/P39-1,"-")</f>
        <v>-7.0220802595888365E-3</v>
      </c>
      <c r="S39" s="165">
        <f>IFERROR(Q39/L39-1,"-")</f>
        <v>-0.29879522385922197</v>
      </c>
      <c r="T39" s="164">
        <f>Q39/Q$8</f>
        <v>1.1125217633342139E-2</v>
      </c>
      <c r="U39" s="163">
        <v>62773</v>
      </c>
      <c r="V39" s="163">
        <v>30757</v>
      </c>
      <c r="W39" s="163">
        <v>64410</v>
      </c>
      <c r="X39" s="163">
        <v>52216</v>
      </c>
      <c r="Y39" s="163">
        <v>49406</v>
      </c>
      <c r="Z39" s="164">
        <f>IFERROR(Y39/X39-1,"-")</f>
        <v>-5.3814922629079165E-2</v>
      </c>
      <c r="AA39" s="165">
        <f t="shared" si="28"/>
        <v>-0.21294186991222341</v>
      </c>
      <c r="AB39" s="164">
        <f>Y39/Y$8</f>
        <v>1.1544428970661083E-2</v>
      </c>
    </row>
    <row r="40" spans="1:28" x14ac:dyDescent="0.25">
      <c r="A40" s="56"/>
      <c r="B40" s="157" t="s">
        <v>107</v>
      </c>
      <c r="C40" s="158">
        <v>161094</v>
      </c>
      <c r="D40" s="158">
        <v>46064</v>
      </c>
      <c r="E40" s="158">
        <v>44610</v>
      </c>
      <c r="F40" s="158">
        <v>156956</v>
      </c>
      <c r="G40" s="158">
        <v>172956</v>
      </c>
      <c r="H40" s="158">
        <v>178683</v>
      </c>
      <c r="I40" s="159">
        <f>IFERROR(H40/G40-1,"-")</f>
        <v>3.3112467910913823E-2</v>
      </c>
      <c r="J40" s="160">
        <f>IFERROR(H40/C40-1,"-")</f>
        <v>0.109184699616373</v>
      </c>
      <c r="K40" s="159">
        <f>H40/H$8</f>
        <v>0.23547791937375628</v>
      </c>
      <c r="L40" s="158">
        <v>487949</v>
      </c>
      <c r="M40" s="158">
        <v>127454</v>
      </c>
      <c r="N40" s="158">
        <v>172305</v>
      </c>
      <c r="O40" s="158">
        <v>512513</v>
      </c>
      <c r="P40" s="158">
        <v>556416</v>
      </c>
      <c r="Q40" s="158">
        <v>601977</v>
      </c>
      <c r="R40" s="159">
        <f>IFERROR(Q40/P40-1,"-")</f>
        <v>8.1882979641131781E-2</v>
      </c>
      <c r="S40" s="160">
        <f>IFERROR(Q40/L40-1,"-")</f>
        <v>0.23368835677499078</v>
      </c>
      <c r="T40" s="159">
        <f>Q40/Q$8</f>
        <v>0.17097587784698495</v>
      </c>
      <c r="U40" s="158">
        <v>649043</v>
      </c>
      <c r="V40" s="158">
        <v>216915</v>
      </c>
      <c r="W40" s="158">
        <v>669469</v>
      </c>
      <c r="X40" s="158">
        <v>729372</v>
      </c>
      <c r="Y40" s="158">
        <v>780660</v>
      </c>
      <c r="Z40" s="159">
        <f>IFERROR(Y40/X40-1,"-")</f>
        <v>7.0318027015021212E-2</v>
      </c>
      <c r="AA40" s="160">
        <f t="shared" si="28"/>
        <v>0.20278625607240208</v>
      </c>
      <c r="AB40" s="159">
        <f>Y40/Y$8</f>
        <v>0.18241253937247059</v>
      </c>
    </row>
    <row r="41" spans="1:28" s="56" customFormat="1" x14ac:dyDescent="0.25">
      <c r="B41" s="162" t="s">
        <v>110</v>
      </c>
      <c r="C41" s="163">
        <v>87652</v>
      </c>
      <c r="D41" s="163">
        <v>23313</v>
      </c>
      <c r="E41" s="163">
        <v>17021</v>
      </c>
      <c r="F41" s="163">
        <v>75160</v>
      </c>
      <c r="G41" s="163">
        <v>74709</v>
      </c>
      <c r="H41" s="163">
        <v>75962</v>
      </c>
      <c r="I41" s="164">
        <f t="shared" ref="I41:I48" si="29">IFERROR(H41/G41-1,"-")</f>
        <v>1.6771741021831321E-2</v>
      </c>
      <c r="J41" s="165">
        <f t="shared" ref="J41:J48" si="30">IFERROR(H41/C41-1,"-")</f>
        <v>-0.13336832017523848</v>
      </c>
      <c r="K41" s="164">
        <f t="shared" ref="K41:K48" si="31">H41/H$8</f>
        <v>0.10010674608927136</v>
      </c>
      <c r="L41" s="163">
        <v>262145</v>
      </c>
      <c r="M41" s="163">
        <v>60908</v>
      </c>
      <c r="N41" s="163">
        <v>63769</v>
      </c>
      <c r="O41" s="163">
        <v>269103</v>
      </c>
      <c r="P41" s="163">
        <v>299592</v>
      </c>
      <c r="Q41" s="163">
        <v>337098</v>
      </c>
      <c r="R41" s="164">
        <f t="shared" ref="R41:R48" si="32">IFERROR(Q41/P41-1,"-")</f>
        <v>0.12519025875190248</v>
      </c>
      <c r="S41" s="165">
        <f t="shared" ref="S41:S48" si="33">IFERROR(Q41/L41-1,"-")</f>
        <v>0.28592191344484919</v>
      </c>
      <c r="T41" s="164">
        <f t="shared" ref="T41:T48" si="34">Q41/Q$8</f>
        <v>9.574390129600123E-2</v>
      </c>
      <c r="U41" s="163">
        <v>349797</v>
      </c>
      <c r="V41" s="163">
        <v>80790</v>
      </c>
      <c r="W41" s="163">
        <v>344263</v>
      </c>
      <c r="X41" s="163">
        <v>374301</v>
      </c>
      <c r="Y41" s="163">
        <v>413060</v>
      </c>
      <c r="Z41" s="164">
        <f t="shared" ref="Z41:Z48" si="35">IFERROR(Y41/X41-1,"-")</f>
        <v>0.10355035118794764</v>
      </c>
      <c r="AA41" s="165">
        <f t="shared" si="28"/>
        <v>0.18085632524006789</v>
      </c>
      <c r="AB41" s="164">
        <f t="shared" ref="AB41:AB48" si="36">Y41/Y$8</f>
        <v>9.6517464085764226E-2</v>
      </c>
    </row>
    <row r="42" spans="1:28" s="56" customFormat="1" x14ac:dyDescent="0.25">
      <c r="B42" s="162" t="s">
        <v>113</v>
      </c>
      <c r="C42" s="163">
        <v>11396</v>
      </c>
      <c r="D42" s="163">
        <v>3106</v>
      </c>
      <c r="E42" s="163">
        <v>2578</v>
      </c>
      <c r="F42" s="163">
        <v>7845</v>
      </c>
      <c r="G42" s="163">
        <v>10865</v>
      </c>
      <c r="H42" s="163">
        <v>11127</v>
      </c>
      <c r="I42" s="164">
        <f t="shared" si="29"/>
        <v>2.4114127933732243E-2</v>
      </c>
      <c r="J42" s="165">
        <f t="shared" si="30"/>
        <v>-2.3604773604773643E-2</v>
      </c>
      <c r="K42" s="164">
        <f t="shared" si="31"/>
        <v>1.4663749818795219E-2</v>
      </c>
      <c r="L42" s="163">
        <v>26865</v>
      </c>
      <c r="M42" s="163">
        <v>7249</v>
      </c>
      <c r="N42" s="163">
        <v>10918</v>
      </c>
      <c r="O42" s="163">
        <v>19949</v>
      </c>
      <c r="P42" s="163">
        <v>22563</v>
      </c>
      <c r="Q42" s="163">
        <v>20333</v>
      </c>
      <c r="R42" s="164">
        <f t="shared" si="32"/>
        <v>-9.883437486149893E-2</v>
      </c>
      <c r="S42" s="165">
        <f t="shared" si="33"/>
        <v>-0.24314163409640799</v>
      </c>
      <c r="T42" s="164">
        <f t="shared" si="34"/>
        <v>5.775058721949086E-3</v>
      </c>
      <c r="U42" s="163">
        <v>38261</v>
      </c>
      <c r="V42" s="163">
        <v>13496</v>
      </c>
      <c r="W42" s="163">
        <v>27794</v>
      </c>
      <c r="X42" s="163">
        <v>33428</v>
      </c>
      <c r="Y42" s="163">
        <v>31460</v>
      </c>
      <c r="Z42" s="164">
        <f t="shared" si="35"/>
        <v>-5.88728012444657E-2</v>
      </c>
      <c r="AA42" s="165">
        <f t="shared" si="28"/>
        <v>-0.17775280311544395</v>
      </c>
      <c r="AB42" s="164">
        <f t="shared" si="36"/>
        <v>7.3510856053312897E-3</v>
      </c>
    </row>
    <row r="43" spans="1:28" x14ac:dyDescent="0.25">
      <c r="A43" s="56"/>
      <c r="B43" s="162" t="s">
        <v>116</v>
      </c>
      <c r="C43" s="163">
        <v>6703</v>
      </c>
      <c r="D43" s="163">
        <v>1962</v>
      </c>
      <c r="E43" s="163">
        <v>1781</v>
      </c>
      <c r="F43" s="163">
        <v>5675</v>
      </c>
      <c r="G43" s="163">
        <v>7865</v>
      </c>
      <c r="H43" s="163">
        <v>8232</v>
      </c>
      <c r="I43" s="164">
        <f t="shared" si="29"/>
        <v>4.6662428480610307E-2</v>
      </c>
      <c r="J43" s="165">
        <f t="shared" si="30"/>
        <v>0.22810681784275699</v>
      </c>
      <c r="K43" s="164">
        <f t="shared" si="31"/>
        <v>1.0848565517059606E-2</v>
      </c>
      <c r="L43" s="163">
        <v>9914</v>
      </c>
      <c r="M43" s="163">
        <v>3852</v>
      </c>
      <c r="N43" s="163">
        <v>8252</v>
      </c>
      <c r="O43" s="163">
        <v>12032</v>
      </c>
      <c r="P43" s="163">
        <v>11886</v>
      </c>
      <c r="Q43" s="163">
        <v>11380</v>
      </c>
      <c r="R43" s="164">
        <f t="shared" si="32"/>
        <v>-4.2571092041056691E-2</v>
      </c>
      <c r="S43" s="165">
        <f t="shared" si="33"/>
        <v>0.14787169659067989</v>
      </c>
      <c r="T43" s="164">
        <f t="shared" si="34"/>
        <v>3.2321924091762455E-3</v>
      </c>
      <c r="U43" s="163">
        <v>16617</v>
      </c>
      <c r="V43" s="163">
        <v>10033</v>
      </c>
      <c r="W43" s="163">
        <v>17707</v>
      </c>
      <c r="X43" s="163">
        <v>19751</v>
      </c>
      <c r="Y43" s="163">
        <v>19612</v>
      </c>
      <c r="Z43" s="164">
        <f t="shared" si="35"/>
        <v>-7.0376183484380794E-3</v>
      </c>
      <c r="AA43" s="165">
        <f t="shared" si="28"/>
        <v>0.18023710657760117</v>
      </c>
      <c r="AB43" s="164">
        <f t="shared" si="36"/>
        <v>4.5826284453832564E-3</v>
      </c>
    </row>
    <row r="44" spans="1:28" x14ac:dyDescent="0.25">
      <c r="A44" s="56"/>
      <c r="B44" s="162" t="s">
        <v>123</v>
      </c>
      <c r="C44" s="163">
        <v>2994</v>
      </c>
      <c r="D44" s="163">
        <v>781</v>
      </c>
      <c r="E44" s="163">
        <v>1430</v>
      </c>
      <c r="F44" s="163">
        <v>3236</v>
      </c>
      <c r="G44" s="163">
        <v>3482</v>
      </c>
      <c r="H44" s="163">
        <v>3809</v>
      </c>
      <c r="I44" s="164">
        <f t="shared" si="29"/>
        <v>9.3911545089029325E-2</v>
      </c>
      <c r="J44" s="165">
        <f t="shared" si="30"/>
        <v>0.27221108884435541</v>
      </c>
      <c r="K44" s="164">
        <f t="shared" si="31"/>
        <v>5.0197019016618126E-3</v>
      </c>
      <c r="L44" s="163">
        <v>24453</v>
      </c>
      <c r="M44" s="163">
        <v>5930</v>
      </c>
      <c r="N44" s="163">
        <v>13570</v>
      </c>
      <c r="O44" s="163">
        <v>27358</v>
      </c>
      <c r="P44" s="163">
        <v>26160</v>
      </c>
      <c r="Q44" s="163">
        <v>28369</v>
      </c>
      <c r="R44" s="164">
        <f t="shared" si="32"/>
        <v>8.4441896024464835E-2</v>
      </c>
      <c r="S44" s="165">
        <f t="shared" si="33"/>
        <v>0.16014394961763379</v>
      </c>
      <c r="T44" s="164">
        <f t="shared" si="34"/>
        <v>8.0574750840000792E-3</v>
      </c>
      <c r="U44" s="163">
        <v>27447</v>
      </c>
      <c r="V44" s="163">
        <v>15000</v>
      </c>
      <c r="W44" s="163">
        <v>30594</v>
      </c>
      <c r="X44" s="163">
        <v>29642</v>
      </c>
      <c r="Y44" s="163">
        <v>32178</v>
      </c>
      <c r="Z44" s="164">
        <f t="shared" si="35"/>
        <v>8.5554281087645956E-2</v>
      </c>
      <c r="AA44" s="165">
        <f t="shared" si="28"/>
        <v>0.17236856487047758</v>
      </c>
      <c r="AB44" s="164">
        <f t="shared" si="36"/>
        <v>7.5188567262666952E-3</v>
      </c>
    </row>
    <row r="45" spans="1:28" x14ac:dyDescent="0.25">
      <c r="A45" s="56"/>
      <c r="B45" s="162" t="s">
        <v>119</v>
      </c>
      <c r="C45" s="163">
        <v>2495</v>
      </c>
      <c r="D45" s="163">
        <v>1043</v>
      </c>
      <c r="E45" s="163">
        <v>722</v>
      </c>
      <c r="F45" s="163">
        <v>1778</v>
      </c>
      <c r="G45" s="163">
        <v>2269</v>
      </c>
      <c r="H45" s="163">
        <v>2413</v>
      </c>
      <c r="I45" s="164">
        <f t="shared" si="29"/>
        <v>6.3464081092992508E-2</v>
      </c>
      <c r="J45" s="165">
        <f t="shared" si="30"/>
        <v>-3.2865731462925818E-2</v>
      </c>
      <c r="K45" s="164">
        <f t="shared" si="31"/>
        <v>3.1799791779233274E-3</v>
      </c>
      <c r="L45" s="163">
        <v>31182</v>
      </c>
      <c r="M45" s="163">
        <v>10410</v>
      </c>
      <c r="N45" s="163">
        <v>16968</v>
      </c>
      <c r="O45" s="163">
        <v>29000</v>
      </c>
      <c r="P45" s="163">
        <v>33231</v>
      </c>
      <c r="Q45" s="163">
        <v>33087</v>
      </c>
      <c r="R45" s="164">
        <f t="shared" si="32"/>
        <v>-4.3333032409497152E-3</v>
      </c>
      <c r="S45" s="165">
        <f t="shared" si="33"/>
        <v>6.1092938233596294E-2</v>
      </c>
      <c r="T45" s="164">
        <f t="shared" si="34"/>
        <v>9.397500021301795E-3</v>
      </c>
      <c r="U45" s="163">
        <v>33677</v>
      </c>
      <c r="V45" s="163">
        <v>17690</v>
      </c>
      <c r="W45" s="163">
        <v>30778</v>
      </c>
      <c r="X45" s="163">
        <v>35500</v>
      </c>
      <c r="Y45" s="163">
        <v>35500</v>
      </c>
      <c r="Z45" s="164">
        <f t="shared" si="35"/>
        <v>0</v>
      </c>
      <c r="AA45" s="165">
        <f t="shared" si="28"/>
        <v>5.4131900109867237E-2</v>
      </c>
      <c r="AB45" s="164">
        <f t="shared" si="36"/>
        <v>8.2950902412352433E-3</v>
      </c>
    </row>
    <row r="46" spans="1:28" x14ac:dyDescent="0.25">
      <c r="A46" s="56"/>
      <c r="B46" s="162" t="s">
        <v>128</v>
      </c>
      <c r="C46" s="163">
        <v>3512</v>
      </c>
      <c r="D46" s="163">
        <v>1099</v>
      </c>
      <c r="E46" s="163">
        <v>749</v>
      </c>
      <c r="F46" s="163">
        <v>2218</v>
      </c>
      <c r="G46" s="163">
        <v>2218</v>
      </c>
      <c r="H46" s="163">
        <v>1673</v>
      </c>
      <c r="I46" s="164">
        <f t="shared" si="29"/>
        <v>-0.24571686203787191</v>
      </c>
      <c r="J46" s="165">
        <f t="shared" si="30"/>
        <v>-0.523633257403189</v>
      </c>
      <c r="K46" s="164">
        <f t="shared" si="31"/>
        <v>2.2047679919874538E-3</v>
      </c>
      <c r="L46" s="163">
        <v>4530</v>
      </c>
      <c r="M46" s="163">
        <v>2290</v>
      </c>
      <c r="N46" s="163">
        <v>2639</v>
      </c>
      <c r="O46" s="163">
        <v>6605</v>
      </c>
      <c r="P46" s="163">
        <v>7002</v>
      </c>
      <c r="Q46" s="163">
        <v>6960</v>
      </c>
      <c r="R46" s="164">
        <f t="shared" si="32"/>
        <v>-5.9982862039417162E-3</v>
      </c>
      <c r="S46" s="165">
        <f t="shared" si="33"/>
        <v>0.53642384105960272</v>
      </c>
      <c r="T46" s="164">
        <f t="shared" si="34"/>
        <v>1.9768066052606912E-3</v>
      </c>
      <c r="U46" s="163">
        <v>8042</v>
      </c>
      <c r="V46" s="163">
        <v>3388</v>
      </c>
      <c r="W46" s="163">
        <v>8823</v>
      </c>
      <c r="X46" s="163">
        <v>9220</v>
      </c>
      <c r="Y46" s="163">
        <v>8633</v>
      </c>
      <c r="Z46" s="164">
        <f t="shared" si="35"/>
        <v>-6.3665943600867636E-2</v>
      </c>
      <c r="AA46" s="165">
        <f t="shared" si="28"/>
        <v>7.3489181795573177E-2</v>
      </c>
      <c r="AB46" s="164">
        <f t="shared" si="36"/>
        <v>2.0172257479601089E-3</v>
      </c>
    </row>
    <row r="47" spans="1:28" x14ac:dyDescent="0.25">
      <c r="A47" s="56"/>
      <c r="B47" s="162" t="s">
        <v>131</v>
      </c>
      <c r="C47" s="163">
        <v>4005</v>
      </c>
      <c r="D47" s="163">
        <v>1080</v>
      </c>
      <c r="E47" s="163">
        <v>761</v>
      </c>
      <c r="F47" s="163">
        <v>1311</v>
      </c>
      <c r="G47" s="163">
        <v>1982</v>
      </c>
      <c r="H47" s="163">
        <v>1393</v>
      </c>
      <c r="I47" s="164">
        <f t="shared" si="29"/>
        <v>-0.29717457114026236</v>
      </c>
      <c r="J47" s="165">
        <f t="shared" si="30"/>
        <v>-0.65218476903870171</v>
      </c>
      <c r="K47" s="164">
        <f t="shared" si="31"/>
        <v>1.835769164876583E-3</v>
      </c>
      <c r="L47" s="163">
        <v>7898</v>
      </c>
      <c r="M47" s="163">
        <v>4129</v>
      </c>
      <c r="N47" s="163">
        <v>3019</v>
      </c>
      <c r="O47" s="163">
        <v>6804</v>
      </c>
      <c r="P47" s="163">
        <v>8431</v>
      </c>
      <c r="Q47" s="163">
        <v>7038</v>
      </c>
      <c r="R47" s="164">
        <f t="shared" si="32"/>
        <v>-0.16522357964654255</v>
      </c>
      <c r="S47" s="165">
        <f t="shared" si="33"/>
        <v>-0.10888832615852118</v>
      </c>
      <c r="T47" s="164">
        <f t="shared" si="34"/>
        <v>1.9989604723886127E-3</v>
      </c>
      <c r="U47" s="163">
        <v>11903</v>
      </c>
      <c r="V47" s="163">
        <v>3780</v>
      </c>
      <c r="W47" s="163">
        <v>8115</v>
      </c>
      <c r="X47" s="163">
        <v>10413</v>
      </c>
      <c r="Y47" s="163">
        <v>8431</v>
      </c>
      <c r="Z47" s="164">
        <f t="shared" si="35"/>
        <v>-0.19033899932776333</v>
      </c>
      <c r="AA47" s="165">
        <f t="shared" si="28"/>
        <v>-0.29169117029320335</v>
      </c>
      <c r="AB47" s="164">
        <f t="shared" si="36"/>
        <v>1.970025516164911E-3</v>
      </c>
    </row>
    <row r="48" spans="1:28" x14ac:dyDescent="0.25">
      <c r="A48" s="56"/>
      <c r="B48" s="168" t="s">
        <v>145</v>
      </c>
      <c r="C48" s="169">
        <f t="shared" ref="C48:H48" si="37">C40-SUM(C41:C47)</f>
        <v>42337</v>
      </c>
      <c r="D48" s="169">
        <f t="shared" si="37"/>
        <v>13680</v>
      </c>
      <c r="E48" s="169">
        <f t="shared" si="37"/>
        <v>19568</v>
      </c>
      <c r="F48" s="169">
        <f t="shared" si="37"/>
        <v>59733</v>
      </c>
      <c r="G48" s="169">
        <f t="shared" si="37"/>
        <v>69566</v>
      </c>
      <c r="H48" s="169">
        <f t="shared" si="37"/>
        <v>74074</v>
      </c>
      <c r="I48" s="170">
        <f t="shared" si="29"/>
        <v>6.4801770980076556E-2</v>
      </c>
      <c r="J48" s="171">
        <f t="shared" si="30"/>
        <v>0.74962798497767902</v>
      </c>
      <c r="K48" s="170">
        <f t="shared" si="31"/>
        <v>9.7618639712180919E-2</v>
      </c>
      <c r="L48" s="169">
        <f t="shared" ref="L48:Q48" si="38">L40-SUM(L41:L47)</f>
        <v>120962</v>
      </c>
      <c r="M48" s="169">
        <f t="shared" si="38"/>
        <v>32686</v>
      </c>
      <c r="N48" s="169">
        <f t="shared" si="38"/>
        <v>53170</v>
      </c>
      <c r="O48" s="169">
        <f t="shared" si="38"/>
        <v>141662</v>
      </c>
      <c r="P48" s="169">
        <f t="shared" si="38"/>
        <v>147551</v>
      </c>
      <c r="Q48" s="169">
        <f t="shared" si="38"/>
        <v>157712</v>
      </c>
      <c r="R48" s="170">
        <f t="shared" si="32"/>
        <v>6.8864324877500049E-2</v>
      </c>
      <c r="S48" s="171">
        <f t="shared" si="33"/>
        <v>0.30381442105785283</v>
      </c>
      <c r="T48" s="170">
        <f t="shared" si="34"/>
        <v>4.4793983236907205E-2</v>
      </c>
      <c r="U48" s="169">
        <f>U40-SUM(U41:U47)</f>
        <v>163299</v>
      </c>
      <c r="V48" s="169">
        <f>V40-SUM(V41:V47)</f>
        <v>72738</v>
      </c>
      <c r="W48" s="169">
        <f>W40-SUM(W41:W47)</f>
        <v>201395</v>
      </c>
      <c r="X48" s="169">
        <f>X40-SUM(X41:X47)</f>
        <v>217117</v>
      </c>
      <c r="Y48" s="169">
        <f>Y40-SUM(Y41:Y47)</f>
        <v>231786</v>
      </c>
      <c r="Z48" s="170">
        <f t="shared" si="35"/>
        <v>6.7562650552467129E-2</v>
      </c>
      <c r="AA48" s="171">
        <f t="shared" si="28"/>
        <v>0.41939632208402999</v>
      </c>
      <c r="AB48" s="170">
        <f t="shared" si="36"/>
        <v>5.4160163004364853E-2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2479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38821</v>
      </c>
      <c r="V50" s="176">
        <f>V51+V54</f>
        <v>20161</v>
      </c>
      <c r="W50" s="176">
        <f>W51+W54</f>
        <v>37638</v>
      </c>
      <c r="X50" s="176">
        <f>X51+X54</f>
        <v>50521</v>
      </c>
      <c r="Y50" s="176">
        <f>Y51+Y54</f>
        <v>43075</v>
      </c>
      <c r="Z50" s="177">
        <f>IFERROR(Y50/X50-1,"-")</f>
        <v>-0.14738425605193883</v>
      </c>
      <c r="AA50" s="177">
        <f t="shared" ref="AA50:AA62" si="41">IFERROR(Y50/U50-1,"-")</f>
        <v>0.1095798665670642</v>
      </c>
      <c r="AB50" s="177">
        <f>Y50/Y$8</f>
        <v>1.0065098933555158E-2</v>
      </c>
    </row>
    <row r="51" spans="1:28" x14ac:dyDescent="0.25">
      <c r="A51" s="56"/>
      <c r="B51" s="157" t="s">
        <v>97</v>
      </c>
      <c r="C51" s="158">
        <v>0</v>
      </c>
      <c r="D51" s="158">
        <v>1212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8657</v>
      </c>
      <c r="V51" s="158">
        <v>4950</v>
      </c>
      <c r="W51" s="158">
        <v>6738</v>
      </c>
      <c r="X51" s="158">
        <v>20078</v>
      </c>
      <c r="Y51" s="158">
        <v>10886</v>
      </c>
      <c r="Z51" s="159">
        <f>IFERROR(Y51/X51-1,"-")</f>
        <v>-0.45781452335890027</v>
      </c>
      <c r="AA51" s="160">
        <f t="shared" si="41"/>
        <v>0.25747949636132605</v>
      </c>
      <c r="AB51" s="159">
        <f>Y51/Y$8</f>
        <v>2.5436718976362496E-3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4791</v>
      </c>
      <c r="V52" s="163">
        <v>2415</v>
      </c>
      <c r="W52" s="163">
        <v>3508</v>
      </c>
      <c r="X52" s="163">
        <v>14700</v>
      </c>
      <c r="Y52" s="163">
        <v>7147</v>
      </c>
      <c r="Z52" s="164">
        <f>IFERROR(Y52/X52-1,"-")</f>
        <v>-0.51380952380952383</v>
      </c>
      <c r="AA52" s="165">
        <f t="shared" si="41"/>
        <v>0.49175537466082231</v>
      </c>
      <c r="AB52" s="164">
        <f>Y52/Y$8</f>
        <v>1.6700002803974167E-3</v>
      </c>
    </row>
    <row r="53" spans="1:28" x14ac:dyDescent="0.25">
      <c r="A53" s="56"/>
      <c r="B53" s="162" t="s">
        <v>100</v>
      </c>
      <c r="C53" s="163">
        <v>0</v>
      </c>
      <c r="D53" s="163">
        <v>96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3866</v>
      </c>
      <c r="V53" s="163">
        <v>2535</v>
      </c>
      <c r="W53" s="163">
        <v>3230</v>
      </c>
      <c r="X53" s="163">
        <v>5378</v>
      </c>
      <c r="Y53" s="163">
        <v>3739</v>
      </c>
      <c r="Z53" s="164">
        <f>IFERROR(Y53/X53-1,"-")</f>
        <v>-0.30476013387876533</v>
      </c>
      <c r="AA53" s="165">
        <f t="shared" si="41"/>
        <v>-3.2850491464045506E-2</v>
      </c>
      <c r="AB53" s="164">
        <f>Y53/Y$8</f>
        <v>8.736716172388332E-4</v>
      </c>
    </row>
    <row r="54" spans="1:28" x14ac:dyDescent="0.25">
      <c r="A54" s="56"/>
      <c r="B54" s="157" t="s">
        <v>107</v>
      </c>
      <c r="C54" s="158">
        <v>0</v>
      </c>
      <c r="D54" s="158">
        <v>1267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30164</v>
      </c>
      <c r="V54" s="158">
        <v>15211</v>
      </c>
      <c r="W54" s="158">
        <v>30900</v>
      </c>
      <c r="X54" s="158">
        <v>30443</v>
      </c>
      <c r="Y54" s="158">
        <v>32189</v>
      </c>
      <c r="Z54" s="159">
        <f>IFERROR(Y54/X54-1,"-")</f>
        <v>5.7353086095325745E-2</v>
      </c>
      <c r="AA54" s="160">
        <f t="shared" si="41"/>
        <v>6.7133006232595216E-2</v>
      </c>
      <c r="AB54" s="159">
        <f>Y54/Y$8</f>
        <v>7.5214270359189091E-3</v>
      </c>
    </row>
    <row r="55" spans="1:28" s="56" customFormat="1" x14ac:dyDescent="0.25">
      <c r="B55" s="162" t="s">
        <v>110</v>
      </c>
      <c r="C55" s="163">
        <v>0</v>
      </c>
      <c r="D55" s="163">
        <v>146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8594</v>
      </c>
      <c r="V55" s="163">
        <v>3030</v>
      </c>
      <c r="W55" s="163">
        <v>10329</v>
      </c>
      <c r="X55" s="163">
        <v>9247</v>
      </c>
      <c r="Y55" s="163">
        <v>10942</v>
      </c>
      <c r="Z55" s="164">
        <f t="shared" ref="Z55:Z62" si="48">IFERROR(Y55/X55-1,"-")</f>
        <v>0.18330269276522104</v>
      </c>
      <c r="AA55" s="165">
        <f t="shared" si="41"/>
        <v>0.27321387014195953</v>
      </c>
      <c r="AB55" s="164">
        <f t="shared" ref="AB55:AB62" si="49">Y55/Y$8</f>
        <v>2.5567571104111561E-3</v>
      </c>
    </row>
    <row r="56" spans="1:28" s="56" customFormat="1" x14ac:dyDescent="0.25">
      <c r="B56" s="162" t="s">
        <v>113</v>
      </c>
      <c r="C56" s="163">
        <v>0</v>
      </c>
      <c r="D56" s="163">
        <v>609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9255</v>
      </c>
      <c r="V56" s="163">
        <v>5150</v>
      </c>
      <c r="W56" s="163">
        <v>6783</v>
      </c>
      <c r="X56" s="163">
        <v>6068</v>
      </c>
      <c r="Y56" s="163">
        <v>6432</v>
      </c>
      <c r="Z56" s="164">
        <f t="shared" si="48"/>
        <v>5.9986816084377059E-2</v>
      </c>
      <c r="AA56" s="165">
        <f t="shared" si="41"/>
        <v>-0.30502431118314421</v>
      </c>
      <c r="AB56" s="164">
        <f t="shared" si="49"/>
        <v>1.5029301530035237E-3</v>
      </c>
    </row>
    <row r="57" spans="1:28" x14ac:dyDescent="0.25">
      <c r="A57" s="56"/>
      <c r="B57" s="162" t="s">
        <v>116</v>
      </c>
      <c r="C57" s="163">
        <v>0</v>
      </c>
      <c r="D57" s="163">
        <v>80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1959</v>
      </c>
      <c r="V57" s="163">
        <v>1642</v>
      </c>
      <c r="W57" s="163">
        <v>2739</v>
      </c>
      <c r="X57" s="163">
        <v>2907</v>
      </c>
      <c r="Y57" s="163">
        <v>2287</v>
      </c>
      <c r="Z57" s="164">
        <f t="shared" si="48"/>
        <v>-0.21327829377364982</v>
      </c>
      <c r="AA57" s="165">
        <f t="shared" si="41"/>
        <v>0.1674323634507402</v>
      </c>
      <c r="AB57" s="164">
        <f t="shared" si="49"/>
        <v>5.343907431466198E-4</v>
      </c>
    </row>
    <row r="58" spans="1:28" x14ac:dyDescent="0.25">
      <c r="A58" s="56"/>
      <c r="B58" s="162" t="s">
        <v>123</v>
      </c>
      <c r="C58" s="163">
        <v>0</v>
      </c>
      <c r="D58" s="163">
        <v>54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546</v>
      </c>
      <c r="V58" s="163">
        <v>377</v>
      </c>
      <c r="W58" s="163">
        <v>866</v>
      </c>
      <c r="X58" s="163">
        <v>806</v>
      </c>
      <c r="Y58" s="163">
        <v>1078</v>
      </c>
      <c r="Z58" s="164">
        <f t="shared" si="48"/>
        <v>0.33746898263027303</v>
      </c>
      <c r="AA58" s="165">
        <f t="shared" si="41"/>
        <v>0.97435897435897445</v>
      </c>
      <c r="AB58" s="164">
        <f t="shared" si="49"/>
        <v>2.5189034591694629E-4</v>
      </c>
    </row>
    <row r="59" spans="1:28" x14ac:dyDescent="0.25">
      <c r="A59" s="56"/>
      <c r="B59" s="162" t="s">
        <v>119</v>
      </c>
      <c r="C59" s="163">
        <v>0</v>
      </c>
      <c r="D59" s="163">
        <v>40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636</v>
      </c>
      <c r="V59" s="163">
        <v>476</v>
      </c>
      <c r="W59" s="163">
        <v>649</v>
      </c>
      <c r="X59" s="163">
        <v>683</v>
      </c>
      <c r="Y59" s="163">
        <v>802</v>
      </c>
      <c r="Z59" s="164">
        <f t="shared" si="48"/>
        <v>0.17423133235724753</v>
      </c>
      <c r="AA59" s="165">
        <f t="shared" si="41"/>
        <v>0.26100628930817615</v>
      </c>
      <c r="AB59" s="164">
        <f t="shared" si="49"/>
        <v>1.8739894009776523E-4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160</v>
      </c>
      <c r="V60" s="163">
        <v>98</v>
      </c>
      <c r="W60" s="163">
        <v>132</v>
      </c>
      <c r="X60" s="163">
        <v>239</v>
      </c>
      <c r="Y60" s="163">
        <v>141</v>
      </c>
      <c r="Z60" s="164">
        <f t="shared" si="48"/>
        <v>-0.41004184100418406</v>
      </c>
      <c r="AA60" s="165">
        <f t="shared" si="41"/>
        <v>-0.11875000000000002</v>
      </c>
      <c r="AB60" s="164">
        <f t="shared" si="49"/>
        <v>3.2946696451103364E-5</v>
      </c>
    </row>
    <row r="61" spans="1:28" x14ac:dyDescent="0.25">
      <c r="A61" s="56"/>
      <c r="B61" s="162" t="s">
        <v>131</v>
      </c>
      <c r="C61" s="163">
        <v>0</v>
      </c>
      <c r="D61" s="163">
        <v>14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340</v>
      </c>
      <c r="V61" s="163">
        <v>91</v>
      </c>
      <c r="W61" s="163">
        <v>153</v>
      </c>
      <c r="X61" s="163">
        <v>195</v>
      </c>
      <c r="Y61" s="163">
        <v>154</v>
      </c>
      <c r="Z61" s="164">
        <f t="shared" si="48"/>
        <v>-0.21025641025641029</v>
      </c>
      <c r="AA61" s="165">
        <f t="shared" si="41"/>
        <v>-0.54705882352941182</v>
      </c>
      <c r="AB61" s="164">
        <f t="shared" si="49"/>
        <v>3.5984335130992327E-5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324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8674</v>
      </c>
      <c r="V62" s="169">
        <f>V54-SUM(V55:V61)</f>
        <v>4347</v>
      </c>
      <c r="W62" s="169">
        <f>W54-SUM(W55:W61)</f>
        <v>9249</v>
      </c>
      <c r="X62" s="169">
        <f>X54-SUM(X55:X61)</f>
        <v>10298</v>
      </c>
      <c r="Y62" s="169">
        <f>Y54-SUM(Y55:Y61)</f>
        <v>10353</v>
      </c>
      <c r="Z62" s="170">
        <f t="shared" si="48"/>
        <v>5.3408428821131171E-3</v>
      </c>
      <c r="AA62" s="171">
        <f t="shared" si="41"/>
        <v>0.19356698178464371</v>
      </c>
      <c r="AB62" s="170">
        <f t="shared" si="49"/>
        <v>2.4191287117608022E-3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12795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1313</v>
      </c>
      <c r="H64" s="176">
        <f t="shared" si="52"/>
        <v>0</v>
      </c>
      <c r="I64" s="177">
        <f>IFERROR(H64/G64-1,"-")</f>
        <v>-1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122557</v>
      </c>
      <c r="M64" s="176">
        <f t="shared" si="53"/>
        <v>38963</v>
      </c>
      <c r="N64" s="176">
        <f t="shared" si="53"/>
        <v>44291</v>
      </c>
      <c r="O64" s="176">
        <f t="shared" si="53"/>
        <v>0</v>
      </c>
      <c r="P64" s="176">
        <f t="shared" si="53"/>
        <v>108492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135352</v>
      </c>
      <c r="V64" s="176">
        <f>V65+V68</f>
        <v>62020</v>
      </c>
      <c r="W64" s="176">
        <f>W65+W68</f>
        <v>151473</v>
      </c>
      <c r="X64" s="176">
        <f>X65+X68</f>
        <v>170958</v>
      </c>
      <c r="Y64" s="176">
        <f>Y65+Y68</f>
        <v>191595</v>
      </c>
      <c r="Z64" s="177">
        <f>IFERROR(Y64/X64-1,"-")</f>
        <v>0.12071385954444946</v>
      </c>
      <c r="AA64" s="177">
        <f t="shared" ref="AA64:AA76" si="54">IFERROR(Y64/U64-1,"-")</f>
        <v>0.4155313552810449</v>
      </c>
      <c r="AB64" s="177">
        <f>Y64/Y$8</f>
        <v>4.4768952528717369E-2</v>
      </c>
    </row>
    <row r="65" spans="1:28" x14ac:dyDescent="0.25">
      <c r="A65" s="56"/>
      <c r="B65" s="157" t="s">
        <v>97</v>
      </c>
      <c r="C65" s="158">
        <v>2002</v>
      </c>
      <c r="D65" s="158">
        <v>97</v>
      </c>
      <c r="E65" s="158">
        <v>0</v>
      </c>
      <c r="F65" s="158">
        <v>0</v>
      </c>
      <c r="G65" s="158">
        <v>348</v>
      </c>
      <c r="H65" s="158">
        <v>0</v>
      </c>
      <c r="I65" s="159">
        <f>IFERROR(H65/G65-1,"-")</f>
        <v>-1</v>
      </c>
      <c r="J65" s="160">
        <f>IFERROR(H65/C65-1,"-")</f>
        <v>-1</v>
      </c>
      <c r="K65" s="159">
        <f>H65/H$8</f>
        <v>0</v>
      </c>
      <c r="L65" s="158">
        <v>39360</v>
      </c>
      <c r="M65" s="158">
        <v>13336</v>
      </c>
      <c r="N65" s="158">
        <v>23633</v>
      </c>
      <c r="O65" s="158">
        <v>0</v>
      </c>
      <c r="P65" s="158">
        <v>39391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41362</v>
      </c>
      <c r="V65" s="158">
        <v>25803</v>
      </c>
      <c r="W65" s="158">
        <v>30941</v>
      </c>
      <c r="X65" s="158">
        <v>45548</v>
      </c>
      <c r="Y65" s="158">
        <v>58550</v>
      </c>
      <c r="Z65" s="159">
        <f>IFERROR(Y65/X65-1,"-")</f>
        <v>0.28545710020198478</v>
      </c>
      <c r="AA65" s="160">
        <f t="shared" si="54"/>
        <v>0.41555050529471504</v>
      </c>
      <c r="AB65" s="159">
        <f>Y65/Y$8</f>
        <v>1.3681057285192212E-2</v>
      </c>
    </row>
    <row r="66" spans="1:28" x14ac:dyDescent="0.25">
      <c r="A66" s="56"/>
      <c r="B66" s="162" t="s">
        <v>103</v>
      </c>
      <c r="C66" s="163">
        <v>1510</v>
      </c>
      <c r="D66" s="163">
        <v>57</v>
      </c>
      <c r="E66" s="163">
        <v>0</v>
      </c>
      <c r="F66" s="163">
        <v>0</v>
      </c>
      <c r="G66" s="163">
        <v>169</v>
      </c>
      <c r="H66" s="163">
        <v>0</v>
      </c>
      <c r="I66" s="164">
        <f>IFERROR(H66/G66-1,"-")</f>
        <v>-1</v>
      </c>
      <c r="J66" s="165">
        <f>IFERROR(H66/C66-1,"-")</f>
        <v>-1</v>
      </c>
      <c r="K66" s="164">
        <f>H66/H$8</f>
        <v>0</v>
      </c>
      <c r="L66" s="163">
        <v>20727</v>
      </c>
      <c r="M66" s="163">
        <v>4777</v>
      </c>
      <c r="N66" s="163">
        <v>20260</v>
      </c>
      <c r="O66" s="163">
        <v>0</v>
      </c>
      <c r="P66" s="163">
        <v>26944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22237</v>
      </c>
      <c r="V66" s="163">
        <v>21207</v>
      </c>
      <c r="W66" s="163">
        <v>22920</v>
      </c>
      <c r="X66" s="163">
        <v>31464</v>
      </c>
      <c r="Y66" s="163">
        <v>34800</v>
      </c>
      <c r="Z66" s="164">
        <f>IFERROR(Y66/X66-1,"-")</f>
        <v>0.10602593440122043</v>
      </c>
      <c r="AA66" s="165">
        <f t="shared" si="54"/>
        <v>0.56495930206412726</v>
      </c>
      <c r="AB66" s="164">
        <f>Y66/Y$8</f>
        <v>8.1315250815489157E-3</v>
      </c>
    </row>
    <row r="67" spans="1:28" x14ac:dyDescent="0.25">
      <c r="A67" s="56"/>
      <c r="B67" s="162" t="s">
        <v>100</v>
      </c>
      <c r="C67" s="163">
        <v>492</v>
      </c>
      <c r="D67" s="163">
        <v>40</v>
      </c>
      <c r="E67" s="163">
        <v>0</v>
      </c>
      <c r="F67" s="163">
        <v>0</v>
      </c>
      <c r="G67" s="163">
        <v>179</v>
      </c>
      <c r="H67" s="163">
        <v>0</v>
      </c>
      <c r="I67" s="164">
        <f>IFERROR(H67/G67-1,"-")</f>
        <v>-1</v>
      </c>
      <c r="J67" s="165">
        <f>IFERROR(H67/C67-1,"-")</f>
        <v>-1</v>
      </c>
      <c r="K67" s="164">
        <f>H67/H$8</f>
        <v>0</v>
      </c>
      <c r="L67" s="163">
        <v>18633</v>
      </c>
      <c r="M67" s="163">
        <v>8559</v>
      </c>
      <c r="N67" s="163">
        <v>3373</v>
      </c>
      <c r="O67" s="163">
        <v>0</v>
      </c>
      <c r="P67" s="163">
        <v>12447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19125</v>
      </c>
      <c r="V67" s="163">
        <v>4596</v>
      </c>
      <c r="W67" s="163">
        <v>8021</v>
      </c>
      <c r="X67" s="163">
        <v>14084</v>
      </c>
      <c r="Y67" s="163">
        <v>23750</v>
      </c>
      <c r="Z67" s="164">
        <f>IFERROR(Y67/X67-1,"-")</f>
        <v>0.68631070718545861</v>
      </c>
      <c r="AA67" s="165">
        <f t="shared" si="54"/>
        <v>0.24183006535947715</v>
      </c>
      <c r="AB67" s="164">
        <f>Y67/Y$8</f>
        <v>5.5495322036432969E-3</v>
      </c>
    </row>
    <row r="68" spans="1:28" x14ac:dyDescent="0.25">
      <c r="A68" s="56"/>
      <c r="B68" s="157" t="s">
        <v>107</v>
      </c>
      <c r="C68" s="158">
        <v>10793</v>
      </c>
      <c r="D68" s="158">
        <v>1843</v>
      </c>
      <c r="E68" s="158">
        <v>0</v>
      </c>
      <c r="F68" s="158">
        <v>0</v>
      </c>
      <c r="G68" s="158">
        <v>965</v>
      </c>
      <c r="H68" s="158">
        <v>0</v>
      </c>
      <c r="I68" s="159">
        <f>IFERROR(H68/G68-1,"-")</f>
        <v>-1</v>
      </c>
      <c r="J68" s="160">
        <f>IFERROR(H68/C68-1,"-")</f>
        <v>-1</v>
      </c>
      <c r="K68" s="159">
        <f>H68/H$8</f>
        <v>0</v>
      </c>
      <c r="L68" s="158">
        <v>83197</v>
      </c>
      <c r="M68" s="158">
        <v>25627</v>
      </c>
      <c r="N68" s="158">
        <v>20658</v>
      </c>
      <c r="O68" s="158">
        <v>0</v>
      </c>
      <c r="P68" s="158">
        <v>69101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93990</v>
      </c>
      <c r="V68" s="158">
        <v>36217</v>
      </c>
      <c r="W68" s="158">
        <v>120532</v>
      </c>
      <c r="X68" s="158">
        <v>125410</v>
      </c>
      <c r="Y68" s="158">
        <v>133045</v>
      </c>
      <c r="Z68" s="159">
        <f>IFERROR(Y68/X68-1,"-")</f>
        <v>6.0880312574754791E-2</v>
      </c>
      <c r="AA68" s="160">
        <f t="shared" si="54"/>
        <v>0.41552292797106083</v>
      </c>
      <c r="AB68" s="159">
        <f>Y68/Y$8</f>
        <v>3.1087895243525156E-2</v>
      </c>
    </row>
    <row r="69" spans="1:28" s="56" customFormat="1" x14ac:dyDescent="0.25">
      <c r="B69" s="162" t="s">
        <v>110</v>
      </c>
      <c r="C69" s="163">
        <v>1499</v>
      </c>
      <c r="D69" s="163">
        <v>217</v>
      </c>
      <c r="E69" s="163">
        <v>0</v>
      </c>
      <c r="F69" s="163">
        <v>0</v>
      </c>
      <c r="G69" s="163">
        <v>262</v>
      </c>
      <c r="H69" s="163">
        <v>0</v>
      </c>
      <c r="I69" s="164">
        <f t="shared" ref="I69:I76" si="55">IFERROR(H69/G69-1,"-")</f>
        <v>-1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39253</v>
      </c>
      <c r="M69" s="163">
        <v>12352</v>
      </c>
      <c r="N69" s="163">
        <v>5486</v>
      </c>
      <c r="O69" s="163">
        <v>0</v>
      </c>
      <c r="P69" s="163">
        <v>27753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40752</v>
      </c>
      <c r="V69" s="163">
        <v>7549</v>
      </c>
      <c r="W69" s="163">
        <v>52809</v>
      </c>
      <c r="X69" s="163">
        <v>48101</v>
      </c>
      <c r="Y69" s="163">
        <v>45250</v>
      </c>
      <c r="Z69" s="164">
        <f t="shared" ref="Z69:Z76" si="61">IFERROR(Y69/X69-1,"-")</f>
        <v>-5.9271117024594089E-2</v>
      </c>
      <c r="AA69" s="165">
        <f t="shared" si="54"/>
        <v>0.11037495092265415</v>
      </c>
      <c r="AB69" s="164">
        <f t="shared" ref="AB69:AB76" si="62">Y69/Y$8</f>
        <v>1.0573319251151967E-2</v>
      </c>
    </row>
    <row r="70" spans="1:28" s="56" customFormat="1" x14ac:dyDescent="0.25">
      <c r="B70" s="162" t="s">
        <v>113</v>
      </c>
      <c r="C70" s="163">
        <v>1882</v>
      </c>
      <c r="D70" s="163">
        <v>271</v>
      </c>
      <c r="E70" s="163">
        <v>0</v>
      </c>
      <c r="F70" s="163">
        <v>0</v>
      </c>
      <c r="G70" s="163">
        <v>66</v>
      </c>
      <c r="H70" s="163">
        <v>0</v>
      </c>
      <c r="I70" s="164">
        <f t="shared" si="55"/>
        <v>-1</v>
      </c>
      <c r="J70" s="165">
        <f t="shared" si="56"/>
        <v>-1</v>
      </c>
      <c r="K70" s="164">
        <f t="shared" si="57"/>
        <v>0</v>
      </c>
      <c r="L70" s="163">
        <v>9305</v>
      </c>
      <c r="M70" s="163">
        <v>2792</v>
      </c>
      <c r="N70" s="163">
        <v>2729</v>
      </c>
      <c r="O70" s="163">
        <v>0</v>
      </c>
      <c r="P70" s="163">
        <v>6766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11187</v>
      </c>
      <c r="V70" s="163">
        <v>3513</v>
      </c>
      <c r="W70" s="163">
        <v>7009</v>
      </c>
      <c r="X70" s="163">
        <v>9961</v>
      </c>
      <c r="Y70" s="163">
        <v>9892</v>
      </c>
      <c r="Z70" s="164">
        <f t="shared" si="61"/>
        <v>-6.9270153599035877E-3</v>
      </c>
      <c r="AA70" s="165">
        <f t="shared" si="54"/>
        <v>-0.11575936354697414</v>
      </c>
      <c r="AB70" s="164">
        <f t="shared" si="62"/>
        <v>2.311409370881663E-3</v>
      </c>
    </row>
    <row r="71" spans="1:28" x14ac:dyDescent="0.25">
      <c r="A71" s="56"/>
      <c r="B71" s="162" t="s">
        <v>116</v>
      </c>
      <c r="C71" s="163">
        <v>2393</v>
      </c>
      <c r="D71" s="163">
        <v>564</v>
      </c>
      <c r="E71" s="163">
        <v>0</v>
      </c>
      <c r="F71" s="163">
        <v>0</v>
      </c>
      <c r="G71" s="163">
        <v>158</v>
      </c>
      <c r="H71" s="163">
        <v>0</v>
      </c>
      <c r="I71" s="164">
        <f t="shared" si="55"/>
        <v>-1</v>
      </c>
      <c r="J71" s="165">
        <f t="shared" si="56"/>
        <v>-1</v>
      </c>
      <c r="K71" s="164">
        <f t="shared" si="57"/>
        <v>0</v>
      </c>
      <c r="L71" s="163">
        <v>8387</v>
      </c>
      <c r="M71" s="163">
        <v>2470</v>
      </c>
      <c r="N71" s="163">
        <v>3553</v>
      </c>
      <c r="O71" s="163">
        <v>0</v>
      </c>
      <c r="P71" s="163">
        <v>7714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10780</v>
      </c>
      <c r="V71" s="163">
        <v>6247</v>
      </c>
      <c r="W71" s="163">
        <v>17604</v>
      </c>
      <c r="X71" s="163">
        <v>15357</v>
      </c>
      <c r="Y71" s="163">
        <v>19078</v>
      </c>
      <c r="Z71" s="164">
        <f t="shared" si="61"/>
        <v>0.24229992837142666</v>
      </c>
      <c r="AA71" s="165">
        <f t="shared" si="54"/>
        <v>0.76975881261595558</v>
      </c>
      <c r="AB71" s="164">
        <f t="shared" si="62"/>
        <v>4.4578515949939713E-3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23</v>
      </c>
      <c r="H72" s="163">
        <v>0</v>
      </c>
      <c r="I72" s="164">
        <f t="shared" si="55"/>
        <v>-1</v>
      </c>
      <c r="J72" s="165">
        <f t="shared" si="56"/>
        <v>-1</v>
      </c>
      <c r="K72" s="164">
        <f t="shared" si="57"/>
        <v>0</v>
      </c>
      <c r="L72" s="163">
        <v>1619</v>
      </c>
      <c r="M72" s="163">
        <v>422</v>
      </c>
      <c r="N72" s="163">
        <v>818</v>
      </c>
      <c r="O72" s="163">
        <v>0</v>
      </c>
      <c r="P72" s="163">
        <v>2075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1719</v>
      </c>
      <c r="V72" s="163">
        <v>1777</v>
      </c>
      <c r="W72" s="163">
        <v>2468</v>
      </c>
      <c r="X72" s="163">
        <v>3478</v>
      </c>
      <c r="Y72" s="163">
        <v>4281</v>
      </c>
      <c r="Z72" s="164">
        <f t="shared" si="61"/>
        <v>0.23087981598619889</v>
      </c>
      <c r="AA72" s="165">
        <f t="shared" si="54"/>
        <v>1.4904013961605584</v>
      </c>
      <c r="AB72" s="164">
        <f t="shared" si="62"/>
        <v>1.0003177837388192E-3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16</v>
      </c>
      <c r="H73" s="163">
        <v>0</v>
      </c>
      <c r="I73" s="164">
        <f t="shared" si="55"/>
        <v>-1</v>
      </c>
      <c r="J73" s="165" t="str">
        <f t="shared" si="56"/>
        <v>-</v>
      </c>
      <c r="K73" s="164">
        <f t="shared" si="57"/>
        <v>0</v>
      </c>
      <c r="L73" s="163">
        <v>2455</v>
      </c>
      <c r="M73" s="163">
        <v>923</v>
      </c>
      <c r="N73" s="163">
        <v>1017</v>
      </c>
      <c r="O73" s="163">
        <v>0</v>
      </c>
      <c r="P73" s="163">
        <v>1320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2455</v>
      </c>
      <c r="V73" s="163">
        <v>1607</v>
      </c>
      <c r="W73" s="163">
        <v>2853</v>
      </c>
      <c r="X73" s="163">
        <v>2272</v>
      </c>
      <c r="Y73" s="163">
        <v>3870</v>
      </c>
      <c r="Z73" s="164">
        <f t="shared" si="61"/>
        <v>0.70334507042253525</v>
      </c>
      <c r="AA73" s="165">
        <f t="shared" si="54"/>
        <v>0.57637474541751521</v>
      </c>
      <c r="AB73" s="164">
        <f t="shared" si="62"/>
        <v>9.0428166855156041E-4</v>
      </c>
    </row>
    <row r="74" spans="1:28" x14ac:dyDescent="0.25">
      <c r="A74" s="56"/>
      <c r="B74" s="162" t="s">
        <v>128</v>
      </c>
      <c r="C74" s="163">
        <v>311</v>
      </c>
      <c r="D74" s="163">
        <v>83</v>
      </c>
      <c r="E74" s="163">
        <v>0</v>
      </c>
      <c r="F74" s="163">
        <v>0</v>
      </c>
      <c r="G74" s="163">
        <v>39</v>
      </c>
      <c r="H74" s="163">
        <v>0</v>
      </c>
      <c r="I74" s="164">
        <f t="shared" si="55"/>
        <v>-1</v>
      </c>
      <c r="J74" s="165">
        <f t="shared" si="56"/>
        <v>-1</v>
      </c>
      <c r="K74" s="164">
        <f t="shared" si="57"/>
        <v>0</v>
      </c>
      <c r="L74" s="163">
        <v>1869</v>
      </c>
      <c r="M74" s="163">
        <v>566</v>
      </c>
      <c r="N74" s="163">
        <v>128</v>
      </c>
      <c r="O74" s="163">
        <v>0</v>
      </c>
      <c r="P74" s="163">
        <v>527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2180</v>
      </c>
      <c r="V74" s="163">
        <v>1674</v>
      </c>
      <c r="W74" s="163">
        <v>2685</v>
      </c>
      <c r="X74" s="163">
        <v>3745</v>
      </c>
      <c r="Y74" s="163">
        <v>2300</v>
      </c>
      <c r="Z74" s="164">
        <f t="shared" si="61"/>
        <v>-0.3858477970627503</v>
      </c>
      <c r="AA74" s="165">
        <f t="shared" si="54"/>
        <v>5.504587155963292E-2</v>
      </c>
      <c r="AB74" s="164">
        <f t="shared" si="62"/>
        <v>5.3742838182650873E-4</v>
      </c>
    </row>
    <row r="75" spans="1:28" x14ac:dyDescent="0.25">
      <c r="A75" s="56"/>
      <c r="B75" s="162" t="s">
        <v>131</v>
      </c>
      <c r="C75" s="163">
        <v>225</v>
      </c>
      <c r="D75" s="163">
        <v>63</v>
      </c>
      <c r="E75" s="163">
        <v>0</v>
      </c>
      <c r="F75" s="163">
        <v>0</v>
      </c>
      <c r="G75" s="163">
        <v>7</v>
      </c>
      <c r="H75" s="163">
        <v>0</v>
      </c>
      <c r="I75" s="164">
        <f t="shared" si="55"/>
        <v>-1</v>
      </c>
      <c r="J75" s="165">
        <f t="shared" si="56"/>
        <v>-1</v>
      </c>
      <c r="K75" s="164">
        <f t="shared" si="57"/>
        <v>0</v>
      </c>
      <c r="L75" s="163">
        <v>2065</v>
      </c>
      <c r="M75" s="163">
        <v>762</v>
      </c>
      <c r="N75" s="163">
        <v>59</v>
      </c>
      <c r="O75" s="163">
        <v>0</v>
      </c>
      <c r="P75" s="163">
        <v>144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2290</v>
      </c>
      <c r="V75" s="163">
        <v>154</v>
      </c>
      <c r="W75" s="163">
        <v>799</v>
      </c>
      <c r="X75" s="163">
        <v>1039</v>
      </c>
      <c r="Y75" s="163">
        <v>628</v>
      </c>
      <c r="Z75" s="164">
        <f t="shared" si="61"/>
        <v>-0.39557266602502406</v>
      </c>
      <c r="AA75" s="165">
        <f t="shared" si="54"/>
        <v>-0.72576419213973797</v>
      </c>
      <c r="AB75" s="164">
        <f t="shared" si="62"/>
        <v>1.4674131469002066E-4</v>
      </c>
    </row>
    <row r="76" spans="1:28" x14ac:dyDescent="0.25">
      <c r="A76" s="56"/>
      <c r="B76" s="168" t="s">
        <v>145</v>
      </c>
      <c r="C76" s="169">
        <f t="shared" ref="C76:H76" si="63">C68-SUM(C69:C75)</f>
        <v>4383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394</v>
      </c>
      <c r="H76" s="169">
        <f t="shared" si="63"/>
        <v>0</v>
      </c>
      <c r="I76" s="170">
        <f t="shared" si="55"/>
        <v>-1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18244</v>
      </c>
      <c r="M76" s="169">
        <f t="shared" si="64"/>
        <v>5340</v>
      </c>
      <c r="N76" s="169">
        <f t="shared" si="64"/>
        <v>6868</v>
      </c>
      <c r="O76" s="169">
        <f t="shared" si="64"/>
        <v>0</v>
      </c>
      <c r="P76" s="169">
        <f t="shared" si="64"/>
        <v>22802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22627</v>
      </c>
      <c r="V76" s="169">
        <f>V68-SUM(V69:V75)</f>
        <v>13696</v>
      </c>
      <c r="W76" s="169">
        <f>W68-SUM(W69:W75)</f>
        <v>34305</v>
      </c>
      <c r="X76" s="169">
        <f>X68-SUM(X69:X75)</f>
        <v>41457</v>
      </c>
      <c r="Y76" s="169">
        <f>Y68-SUM(Y69:Y75)</f>
        <v>47746</v>
      </c>
      <c r="Z76" s="170">
        <f t="shared" si="61"/>
        <v>0.15169935113491095</v>
      </c>
      <c r="AA76" s="171">
        <f t="shared" si="54"/>
        <v>1.1101339108145138</v>
      </c>
      <c r="AB76" s="170">
        <f t="shared" si="62"/>
        <v>1.1156545877690646E-2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131352</v>
      </c>
      <c r="D78" s="176">
        <f t="shared" si="65"/>
        <v>32788</v>
      </c>
      <c r="E78" s="176">
        <f t="shared" si="65"/>
        <v>70827</v>
      </c>
      <c r="F78" s="176">
        <f t="shared" si="65"/>
        <v>98456</v>
      </c>
      <c r="G78" s="176">
        <f t="shared" si="65"/>
        <v>103299</v>
      </c>
      <c r="H78" s="176">
        <f t="shared" si="65"/>
        <v>118688</v>
      </c>
      <c r="I78" s="177">
        <f>IFERROR(H78/G78-1,"-")</f>
        <v>0.14897530469801246</v>
      </c>
      <c r="J78" s="177">
        <f>IFERROR(H78/C78-1,"-")</f>
        <v>-9.6412692612217521E-2</v>
      </c>
      <c r="K78" s="177">
        <f>H78/H$8</f>
        <v>0.15641333140048233</v>
      </c>
      <c r="L78" s="176">
        <f t="shared" ref="L78:Q78" si="66">L79+L82</f>
        <v>501207</v>
      </c>
      <c r="M78" s="176">
        <f t="shared" si="66"/>
        <v>135144</v>
      </c>
      <c r="N78" s="176">
        <f t="shared" si="66"/>
        <v>214429</v>
      </c>
      <c r="O78" s="176">
        <f t="shared" si="66"/>
        <v>476344</v>
      </c>
      <c r="P78" s="176">
        <f t="shared" si="66"/>
        <v>549349</v>
      </c>
      <c r="Q78" s="176">
        <f t="shared" si="66"/>
        <v>622363</v>
      </c>
      <c r="R78" s="177">
        <f>IFERROR(Q78/P78-1,"-")</f>
        <v>0.13291004443441246</v>
      </c>
      <c r="S78" s="177">
        <f>IFERROR(Q78/L78-1,"-")</f>
        <v>0.24172846747950438</v>
      </c>
      <c r="T78" s="177">
        <f>Q78/Q$8</f>
        <v>0.17676598983762351</v>
      </c>
      <c r="U78" s="176">
        <f>U79+U82</f>
        <v>632559</v>
      </c>
      <c r="V78" s="176">
        <f>V79+V82</f>
        <v>285256</v>
      </c>
      <c r="W78" s="176">
        <f>W79+W82</f>
        <v>574800</v>
      </c>
      <c r="X78" s="176">
        <f>X79+X82</f>
        <v>652648</v>
      </c>
      <c r="Y78" s="176">
        <f>Y79+Y82</f>
        <v>741051</v>
      </c>
      <c r="Z78" s="177">
        <f>IFERROR(Y78/X78-1,"-")</f>
        <v>0.13545280151015548</v>
      </c>
      <c r="AA78" s="177">
        <f t="shared" ref="AA78:AA90" si="67">IFERROR(Y78/U78-1,"-")</f>
        <v>0.17151285492736656</v>
      </c>
      <c r="AB78" s="177">
        <f>Y78/Y$8</f>
        <v>0.17315732164387659</v>
      </c>
    </row>
    <row r="79" spans="1:28" x14ac:dyDescent="0.25">
      <c r="A79" s="56"/>
      <c r="B79" s="157" t="s">
        <v>97</v>
      </c>
      <c r="C79" s="158">
        <v>57326</v>
      </c>
      <c r="D79" s="158">
        <v>14350</v>
      </c>
      <c r="E79" s="158">
        <v>38077</v>
      </c>
      <c r="F79" s="158">
        <v>48839</v>
      </c>
      <c r="G79" s="158">
        <v>49185</v>
      </c>
      <c r="H79" s="158">
        <v>55960</v>
      </c>
      <c r="I79" s="159">
        <f>IFERROR(H79/G79-1,"-")</f>
        <v>0.13774524753481754</v>
      </c>
      <c r="J79" s="160">
        <f>IFERROR(H79/C79-1,"-")</f>
        <v>-2.3828629243275334E-2</v>
      </c>
      <c r="K79" s="159">
        <f>H79/H$8</f>
        <v>7.3747051304015501E-2</v>
      </c>
      <c r="L79" s="158">
        <v>228164</v>
      </c>
      <c r="M79" s="158">
        <v>62185</v>
      </c>
      <c r="N79" s="158">
        <v>109519</v>
      </c>
      <c r="O79" s="158">
        <v>230615</v>
      </c>
      <c r="P79" s="158">
        <v>229974</v>
      </c>
      <c r="Q79" s="158">
        <v>243808</v>
      </c>
      <c r="R79" s="159">
        <f>IFERROR(Q79/P79-1,"-")</f>
        <v>6.0154626175132897E-2</v>
      </c>
      <c r="S79" s="160">
        <f>IFERROR(Q79/L79-1,"-")</f>
        <v>6.8564716607352638E-2</v>
      </c>
      <c r="T79" s="159">
        <f>Q79/Q$8</f>
        <v>6.9247308163131988E-2</v>
      </c>
      <c r="U79" s="158">
        <v>285490</v>
      </c>
      <c r="V79" s="158">
        <v>147596</v>
      </c>
      <c r="W79" s="158">
        <v>279454</v>
      </c>
      <c r="X79" s="158">
        <v>279159</v>
      </c>
      <c r="Y79" s="158">
        <v>299768</v>
      </c>
      <c r="Z79" s="159">
        <f>IFERROR(Y79/X79-1,"-")</f>
        <v>7.3825311023467011E-2</v>
      </c>
      <c r="AA79" s="160">
        <f t="shared" si="67"/>
        <v>5.0012259623804622E-2</v>
      </c>
      <c r="AB79" s="159">
        <f>Y79/Y$8</f>
        <v>7.0045143984073424E-2</v>
      </c>
    </row>
    <row r="80" spans="1:28" x14ac:dyDescent="0.25">
      <c r="A80" s="56"/>
      <c r="B80" s="162" t="s">
        <v>103</v>
      </c>
      <c r="C80" s="163">
        <v>19941</v>
      </c>
      <c r="D80" s="163">
        <v>7027</v>
      </c>
      <c r="E80" s="163">
        <v>24218</v>
      </c>
      <c r="F80" s="163">
        <v>29828</v>
      </c>
      <c r="G80" s="163">
        <v>29979</v>
      </c>
      <c r="H80" s="163">
        <v>30308</v>
      </c>
      <c r="I80" s="164">
        <f>IFERROR(H80/G80-1,"-")</f>
        <v>1.0974348710764303E-2</v>
      </c>
      <c r="J80" s="165">
        <f>IFERROR(H80/C80-1,"-")</f>
        <v>0.51988365678752313</v>
      </c>
      <c r="K80" s="164">
        <f>H80/H$8</f>
        <v>3.9941487328843846E-2</v>
      </c>
      <c r="L80" s="163">
        <v>29985</v>
      </c>
      <c r="M80" s="163">
        <v>11101</v>
      </c>
      <c r="N80" s="163">
        <v>24585</v>
      </c>
      <c r="O80" s="163">
        <v>36378</v>
      </c>
      <c r="P80" s="163">
        <v>30210</v>
      </c>
      <c r="Q80" s="163">
        <v>42021</v>
      </c>
      <c r="R80" s="164">
        <f>IFERROR(Q80/P80-1,"-")</f>
        <v>0.39096325719960268</v>
      </c>
      <c r="S80" s="165">
        <f>IFERROR(Q80/L80-1,"-")</f>
        <v>0.40140070035017517</v>
      </c>
      <c r="T80" s="164">
        <f>Q80/Q$8</f>
        <v>1.1934969879261424E-2</v>
      </c>
      <c r="U80" s="163">
        <v>49926</v>
      </c>
      <c r="V80" s="163">
        <v>48803</v>
      </c>
      <c r="W80" s="163">
        <v>66206</v>
      </c>
      <c r="X80" s="163">
        <v>60189</v>
      </c>
      <c r="Y80" s="163">
        <v>72329</v>
      </c>
      <c r="Z80" s="164">
        <f>IFERROR(Y80/X80-1,"-")</f>
        <v>0.20169798468158628</v>
      </c>
      <c r="AA80" s="165">
        <f t="shared" si="67"/>
        <v>0.44872411168529425</v>
      </c>
      <c r="AB80" s="164">
        <f>Y80/Y$8</f>
        <v>1.6900720621360676E-2</v>
      </c>
    </row>
    <row r="81" spans="1:28" x14ac:dyDescent="0.25">
      <c r="A81" s="56"/>
      <c r="B81" s="162" t="s">
        <v>100</v>
      </c>
      <c r="C81" s="163">
        <v>37385</v>
      </c>
      <c r="D81" s="163">
        <v>7323</v>
      </c>
      <c r="E81" s="163">
        <v>13859</v>
      </c>
      <c r="F81" s="163">
        <v>19011</v>
      </c>
      <c r="G81" s="163">
        <v>19206</v>
      </c>
      <c r="H81" s="163">
        <v>25652</v>
      </c>
      <c r="I81" s="164">
        <f>IFERROR(H81/G81-1,"-")</f>
        <v>0.33562428407789224</v>
      </c>
      <c r="J81" s="165">
        <f>IFERROR(H81/C81-1,"-")</f>
        <v>-0.31384245018055368</v>
      </c>
      <c r="K81" s="164">
        <f>H81/H$8</f>
        <v>3.3805563975171649E-2</v>
      </c>
      <c r="L81" s="163">
        <v>198179</v>
      </c>
      <c r="M81" s="163">
        <v>51084</v>
      </c>
      <c r="N81" s="163">
        <v>84934</v>
      </c>
      <c r="O81" s="163">
        <v>194237</v>
      </c>
      <c r="P81" s="163">
        <v>199764</v>
      </c>
      <c r="Q81" s="163">
        <v>201787</v>
      </c>
      <c r="R81" s="164">
        <f>IFERROR(Q81/P81-1,"-")</f>
        <v>1.0126949800765006E-2</v>
      </c>
      <c r="S81" s="165">
        <f>IFERROR(Q81/L81-1,"-")</f>
        <v>1.8205763476453196E-2</v>
      </c>
      <c r="T81" s="164">
        <f>Q81/Q$8</f>
        <v>5.7312338283870563E-2</v>
      </c>
      <c r="U81" s="163">
        <v>235564</v>
      </c>
      <c r="V81" s="163">
        <v>98793</v>
      </c>
      <c r="W81" s="163">
        <v>213248</v>
      </c>
      <c r="X81" s="163">
        <v>218970</v>
      </c>
      <c r="Y81" s="163">
        <v>227439</v>
      </c>
      <c r="Z81" s="164">
        <f>IFERROR(Y81/X81-1,"-")</f>
        <v>3.8676531031648143E-2</v>
      </c>
      <c r="AA81" s="165">
        <f t="shared" si="67"/>
        <v>-3.4491688033825185E-2</v>
      </c>
      <c r="AB81" s="164">
        <f>Y81/Y$8</f>
        <v>5.3144423362712752E-2</v>
      </c>
    </row>
    <row r="82" spans="1:28" x14ac:dyDescent="0.25">
      <c r="A82" s="56"/>
      <c r="B82" s="157" t="s">
        <v>107</v>
      </c>
      <c r="C82" s="158">
        <v>74026</v>
      </c>
      <c r="D82" s="158">
        <v>18438</v>
      </c>
      <c r="E82" s="158">
        <v>32750</v>
      </c>
      <c r="F82" s="158">
        <v>49617</v>
      </c>
      <c r="G82" s="158">
        <v>54114</v>
      </c>
      <c r="H82" s="158">
        <v>62728</v>
      </c>
      <c r="I82" s="159">
        <f>IFERROR(H82/G82-1,"-")</f>
        <v>0.15918246664449121</v>
      </c>
      <c r="J82" s="160">
        <f>IFERROR(H82/C82-1,"-")</f>
        <v>-0.15262205171156085</v>
      </c>
      <c r="K82" s="159">
        <f>H82/H$8</f>
        <v>8.2666280096466843E-2</v>
      </c>
      <c r="L82" s="158">
        <v>273043</v>
      </c>
      <c r="M82" s="158">
        <v>72959</v>
      </c>
      <c r="N82" s="158">
        <v>104910</v>
      </c>
      <c r="O82" s="158">
        <v>245729</v>
      </c>
      <c r="P82" s="158">
        <v>319375</v>
      </c>
      <c r="Q82" s="158">
        <v>378555</v>
      </c>
      <c r="R82" s="159">
        <f>IFERROR(Q82/P82-1,"-")</f>
        <v>0.18529941291585117</v>
      </c>
      <c r="S82" s="160">
        <f>IFERROR(Q82/L82-1,"-")</f>
        <v>0.38642997623085007</v>
      </c>
      <c r="T82" s="159">
        <f>Q82/Q$8</f>
        <v>0.10751868167449152</v>
      </c>
      <c r="U82" s="158">
        <v>347069</v>
      </c>
      <c r="V82" s="158">
        <v>137660</v>
      </c>
      <c r="W82" s="158">
        <v>295346</v>
      </c>
      <c r="X82" s="158">
        <v>373489</v>
      </c>
      <c r="Y82" s="158">
        <v>441283</v>
      </c>
      <c r="Z82" s="159">
        <f>IFERROR(Y82/X82-1,"-")</f>
        <v>0.18151538599530381</v>
      </c>
      <c r="AA82" s="160">
        <f t="shared" si="67"/>
        <v>0.27145610815140508</v>
      </c>
      <c r="AB82" s="159">
        <f>Y82/Y$8</f>
        <v>0.10311217765980316</v>
      </c>
    </row>
    <row r="83" spans="1:28" s="56" customFormat="1" x14ac:dyDescent="0.25">
      <c r="B83" s="162" t="s">
        <v>110</v>
      </c>
      <c r="C83" s="163">
        <v>9286</v>
      </c>
      <c r="D83" s="163">
        <v>2533</v>
      </c>
      <c r="E83" s="163">
        <v>3228</v>
      </c>
      <c r="F83" s="163">
        <v>5828</v>
      </c>
      <c r="G83" s="163">
        <v>7060</v>
      </c>
      <c r="H83" s="163">
        <v>9146</v>
      </c>
      <c r="I83" s="164">
        <f t="shared" ref="I83:I90" si="68">IFERROR(H83/G83-1,"-")</f>
        <v>0.29546742209631738</v>
      </c>
      <c r="J83" s="165">
        <f t="shared" ref="J83:J90" si="69">IFERROR(H83/C83-1,"-")</f>
        <v>-1.5076459185871194E-2</v>
      </c>
      <c r="K83" s="164">
        <f t="shared" ref="K83:K90" si="70">H83/H$8</f>
        <v>1.2053083116985807E-2</v>
      </c>
      <c r="L83" s="163">
        <v>54466</v>
      </c>
      <c r="M83" s="163">
        <v>14912</v>
      </c>
      <c r="N83" s="163">
        <v>11210</v>
      </c>
      <c r="O83" s="163">
        <v>56300</v>
      </c>
      <c r="P83" s="163">
        <v>75139</v>
      </c>
      <c r="Q83" s="163">
        <v>87125</v>
      </c>
      <c r="R83" s="164">
        <f t="shared" ref="R83:R90" si="71">IFERROR(Q83/P83-1,"-")</f>
        <v>0.15951769387402015</v>
      </c>
      <c r="S83" s="165">
        <f t="shared" ref="S83:S90" si="72">IFERROR(Q83/L83-1,"-")</f>
        <v>0.59962178239635744</v>
      </c>
      <c r="T83" s="164">
        <f t="shared" ref="T83:T90" si="73">Q83/Q$8</f>
        <v>2.4745585557950825E-2</v>
      </c>
      <c r="U83" s="163">
        <v>63752</v>
      </c>
      <c r="V83" s="163">
        <v>14438</v>
      </c>
      <c r="W83" s="163">
        <v>62128</v>
      </c>
      <c r="X83" s="163">
        <v>82199</v>
      </c>
      <c r="Y83" s="163">
        <v>96271</v>
      </c>
      <c r="Z83" s="164">
        <f t="shared" ref="Z83:Z90" si="74">IFERROR(Y83/X83-1,"-")</f>
        <v>0.17119429676760056</v>
      </c>
      <c r="AA83" s="165">
        <f t="shared" si="67"/>
        <v>0.51008595808758939</v>
      </c>
      <c r="AB83" s="164">
        <f t="shared" ref="AB83:AB90" si="75">Y83/Y$8</f>
        <v>2.2495116411660795E-2</v>
      </c>
    </row>
    <row r="84" spans="1:28" s="56" customFormat="1" x14ac:dyDescent="0.25">
      <c r="B84" s="162" t="s">
        <v>113</v>
      </c>
      <c r="C84" s="163">
        <v>20849</v>
      </c>
      <c r="D84" s="163">
        <v>5333</v>
      </c>
      <c r="E84" s="163">
        <v>8563</v>
      </c>
      <c r="F84" s="163">
        <v>13220</v>
      </c>
      <c r="G84" s="163">
        <v>14980</v>
      </c>
      <c r="H84" s="163">
        <v>15604</v>
      </c>
      <c r="I84" s="164">
        <f t="shared" si="68"/>
        <v>4.1655540720961337E-2</v>
      </c>
      <c r="J84" s="165">
        <f t="shared" si="69"/>
        <v>-0.25157081874430431</v>
      </c>
      <c r="K84" s="164">
        <f t="shared" si="70"/>
        <v>2.0563777493707251E-2</v>
      </c>
      <c r="L84" s="163">
        <v>117342</v>
      </c>
      <c r="M84" s="163">
        <v>26597</v>
      </c>
      <c r="N84" s="163">
        <v>36097</v>
      </c>
      <c r="O84" s="163">
        <v>84214</v>
      </c>
      <c r="P84" s="163">
        <v>96686</v>
      </c>
      <c r="Q84" s="163">
        <v>107377</v>
      </c>
      <c r="R84" s="164">
        <f t="shared" si="71"/>
        <v>0.11057443683677048</v>
      </c>
      <c r="S84" s="165">
        <f t="shared" si="72"/>
        <v>-8.4922704572957697E-2</v>
      </c>
      <c r="T84" s="164">
        <f t="shared" si="73"/>
        <v>3.0497638340959376E-2</v>
      </c>
      <c r="U84" s="163">
        <v>138191</v>
      </c>
      <c r="V84" s="163">
        <v>44660</v>
      </c>
      <c r="W84" s="163">
        <v>97434</v>
      </c>
      <c r="X84" s="163">
        <v>111666</v>
      </c>
      <c r="Y84" s="163">
        <v>122981</v>
      </c>
      <c r="Z84" s="164">
        <f t="shared" si="74"/>
        <v>0.101328963157989</v>
      </c>
      <c r="AA84" s="165">
        <f t="shared" si="67"/>
        <v>-0.11006505488780027</v>
      </c>
      <c r="AB84" s="164">
        <f t="shared" si="75"/>
        <v>2.8736295576263424E-2</v>
      </c>
    </row>
    <row r="85" spans="1:28" x14ac:dyDescent="0.25">
      <c r="A85" s="56"/>
      <c r="B85" s="162" t="s">
        <v>116</v>
      </c>
      <c r="C85" s="163">
        <v>5447</v>
      </c>
      <c r="D85" s="163">
        <v>1687</v>
      </c>
      <c r="E85" s="163">
        <v>5280</v>
      </c>
      <c r="F85" s="163">
        <v>5870</v>
      </c>
      <c r="G85" s="163">
        <v>5315</v>
      </c>
      <c r="H85" s="163">
        <v>6020</v>
      </c>
      <c r="I85" s="164">
        <f t="shared" si="68"/>
        <v>0.13264346190028231</v>
      </c>
      <c r="J85" s="165">
        <f t="shared" si="69"/>
        <v>0.10519552046998348</v>
      </c>
      <c r="K85" s="164">
        <f t="shared" si="70"/>
        <v>7.933474782883726E-3</v>
      </c>
      <c r="L85" s="163">
        <v>15628</v>
      </c>
      <c r="M85" s="163">
        <v>5090</v>
      </c>
      <c r="N85" s="163">
        <v>11108</v>
      </c>
      <c r="O85" s="163">
        <v>20133</v>
      </c>
      <c r="P85" s="163">
        <v>32539</v>
      </c>
      <c r="Q85" s="163">
        <v>46070</v>
      </c>
      <c r="R85" s="164">
        <f t="shared" si="71"/>
        <v>0.41583945419342938</v>
      </c>
      <c r="S85" s="165">
        <f t="shared" si="72"/>
        <v>1.9479140005119016</v>
      </c>
      <c r="T85" s="164">
        <f t="shared" si="73"/>
        <v>1.3084982802350582E-2</v>
      </c>
      <c r="U85" s="163">
        <v>21075</v>
      </c>
      <c r="V85" s="163">
        <v>16388</v>
      </c>
      <c r="W85" s="163">
        <v>26003</v>
      </c>
      <c r="X85" s="163">
        <v>37854</v>
      </c>
      <c r="Y85" s="163">
        <v>52090</v>
      </c>
      <c r="Z85" s="164">
        <f t="shared" si="74"/>
        <v>0.37607650446452157</v>
      </c>
      <c r="AA85" s="165">
        <f t="shared" si="67"/>
        <v>1.4716488730723607</v>
      </c>
      <c r="AB85" s="164">
        <f t="shared" si="75"/>
        <v>1.2171584525801235E-2</v>
      </c>
    </row>
    <row r="86" spans="1:28" x14ac:dyDescent="0.25">
      <c r="A86" s="56"/>
      <c r="B86" s="162" t="s">
        <v>123</v>
      </c>
      <c r="C86" s="163">
        <v>1860</v>
      </c>
      <c r="D86" s="163">
        <v>271</v>
      </c>
      <c r="E86" s="163">
        <v>921</v>
      </c>
      <c r="F86" s="163">
        <v>1133</v>
      </c>
      <c r="G86" s="163">
        <v>1153</v>
      </c>
      <c r="H86" s="163">
        <v>1481</v>
      </c>
      <c r="I86" s="164">
        <f t="shared" si="68"/>
        <v>0.28447528187337379</v>
      </c>
      <c r="J86" s="165">
        <f t="shared" si="69"/>
        <v>-0.20376344086021503</v>
      </c>
      <c r="K86" s="164">
        <f t="shared" si="70"/>
        <v>1.951740224825714E-3</v>
      </c>
      <c r="L86" s="163">
        <v>4340</v>
      </c>
      <c r="M86" s="163">
        <v>1175</v>
      </c>
      <c r="N86" s="163">
        <v>2935</v>
      </c>
      <c r="O86" s="163">
        <v>4473</v>
      </c>
      <c r="P86" s="163">
        <v>6684</v>
      </c>
      <c r="Q86" s="163">
        <v>11325</v>
      </c>
      <c r="R86" s="164">
        <f t="shared" si="71"/>
        <v>0.69434470377019752</v>
      </c>
      <c r="S86" s="165">
        <f t="shared" si="72"/>
        <v>1.6094470046082949</v>
      </c>
      <c r="T86" s="164">
        <f t="shared" si="73"/>
        <v>3.2165710926116853E-3</v>
      </c>
      <c r="U86" s="163">
        <v>6200</v>
      </c>
      <c r="V86" s="163">
        <v>3856</v>
      </c>
      <c r="W86" s="163">
        <v>5606</v>
      </c>
      <c r="X86" s="163">
        <v>7837</v>
      </c>
      <c r="Y86" s="163">
        <v>12806</v>
      </c>
      <c r="Z86" s="164">
        <f t="shared" si="74"/>
        <v>0.63404363914763295</v>
      </c>
      <c r="AA86" s="165">
        <f t="shared" si="67"/>
        <v>1.0654838709677419</v>
      </c>
      <c r="AB86" s="164">
        <f t="shared" si="75"/>
        <v>2.9923077642044658E-3</v>
      </c>
    </row>
    <row r="87" spans="1:28" x14ac:dyDescent="0.25">
      <c r="A87" s="56"/>
      <c r="B87" s="162" t="s">
        <v>119</v>
      </c>
      <c r="C87" s="163">
        <v>938</v>
      </c>
      <c r="D87" s="163">
        <v>232</v>
      </c>
      <c r="E87" s="163">
        <v>804</v>
      </c>
      <c r="F87" s="163">
        <v>921</v>
      </c>
      <c r="G87" s="163">
        <v>774</v>
      </c>
      <c r="H87" s="163">
        <v>909</v>
      </c>
      <c r="I87" s="164">
        <f t="shared" si="68"/>
        <v>0.17441860465116288</v>
      </c>
      <c r="J87" s="165">
        <f t="shared" si="69"/>
        <v>-3.0916844349680117E-2</v>
      </c>
      <c r="K87" s="164">
        <f t="shared" si="70"/>
        <v>1.1979283351563632E-3</v>
      </c>
      <c r="L87" s="163">
        <v>4657</v>
      </c>
      <c r="M87" s="163">
        <v>1562</v>
      </c>
      <c r="N87" s="163">
        <v>3904</v>
      </c>
      <c r="O87" s="163">
        <v>4162</v>
      </c>
      <c r="P87" s="163">
        <v>5494</v>
      </c>
      <c r="Q87" s="163">
        <v>7100</v>
      </c>
      <c r="R87" s="164">
        <f t="shared" si="71"/>
        <v>0.29231889333818706</v>
      </c>
      <c r="S87" s="165">
        <f t="shared" si="72"/>
        <v>0.52458664376207853</v>
      </c>
      <c r="T87" s="164">
        <f t="shared" si="73"/>
        <v>2.0165699565159352E-3</v>
      </c>
      <c r="U87" s="163">
        <v>5595</v>
      </c>
      <c r="V87" s="163">
        <v>4708</v>
      </c>
      <c r="W87" s="163">
        <v>5083</v>
      </c>
      <c r="X87" s="163">
        <v>6268</v>
      </c>
      <c r="Y87" s="163">
        <v>8009</v>
      </c>
      <c r="Z87" s="164">
        <f t="shared" si="74"/>
        <v>0.27776005105296742</v>
      </c>
      <c r="AA87" s="165">
        <f t="shared" si="67"/>
        <v>0.43145665773011621</v>
      </c>
      <c r="AB87" s="164">
        <f t="shared" si="75"/>
        <v>1.8714190913254386E-3</v>
      </c>
    </row>
    <row r="88" spans="1:28" x14ac:dyDescent="0.25">
      <c r="A88" s="56"/>
      <c r="B88" s="162" t="s">
        <v>128</v>
      </c>
      <c r="C88" s="163">
        <v>804</v>
      </c>
      <c r="D88" s="163">
        <v>286</v>
      </c>
      <c r="E88" s="163">
        <v>296</v>
      </c>
      <c r="F88" s="163">
        <v>433</v>
      </c>
      <c r="G88" s="163">
        <v>454</v>
      </c>
      <c r="H88" s="163">
        <v>500</v>
      </c>
      <c r="I88" s="164">
        <f t="shared" si="68"/>
        <v>0.1013215859030836</v>
      </c>
      <c r="J88" s="165">
        <f t="shared" si="69"/>
        <v>-0.37810945273631846</v>
      </c>
      <c r="K88" s="164">
        <f t="shared" si="70"/>
        <v>6.589264769836982E-4</v>
      </c>
      <c r="L88" s="163">
        <v>2986</v>
      </c>
      <c r="M88" s="163">
        <v>1422</v>
      </c>
      <c r="N88" s="163">
        <v>781</v>
      </c>
      <c r="O88" s="163">
        <v>2952</v>
      </c>
      <c r="P88" s="163">
        <v>3351</v>
      </c>
      <c r="Q88" s="163">
        <v>3056</v>
      </c>
      <c r="R88" s="164">
        <f t="shared" si="71"/>
        <v>-8.8033422858848076E-2</v>
      </c>
      <c r="S88" s="165">
        <f t="shared" si="72"/>
        <v>2.3442732752846585E-2</v>
      </c>
      <c r="T88" s="164">
        <f t="shared" si="73"/>
        <v>8.6797715311446449E-4</v>
      </c>
      <c r="U88" s="163">
        <v>3790</v>
      </c>
      <c r="V88" s="163">
        <v>1077</v>
      </c>
      <c r="W88" s="163">
        <v>3385</v>
      </c>
      <c r="X88" s="163">
        <v>3805</v>
      </c>
      <c r="Y88" s="163">
        <v>3556</v>
      </c>
      <c r="Z88" s="164">
        <f t="shared" si="74"/>
        <v>-6.5440210249671504E-2</v>
      </c>
      <c r="AA88" s="165">
        <f t="shared" si="67"/>
        <v>-6.1741424802110867E-2</v>
      </c>
      <c r="AB88" s="164">
        <f t="shared" si="75"/>
        <v>8.3091101120655005E-4</v>
      </c>
    </row>
    <row r="89" spans="1:28" x14ac:dyDescent="0.25">
      <c r="A89" s="56"/>
      <c r="B89" s="162" t="s">
        <v>131</v>
      </c>
      <c r="C89" s="163">
        <v>2073</v>
      </c>
      <c r="D89" s="163">
        <v>403</v>
      </c>
      <c r="E89" s="163">
        <v>385</v>
      </c>
      <c r="F89" s="163">
        <v>658</v>
      </c>
      <c r="G89" s="163">
        <v>679</v>
      </c>
      <c r="H89" s="163">
        <v>636</v>
      </c>
      <c r="I89" s="164">
        <f t="shared" si="68"/>
        <v>-6.3328424153166418E-2</v>
      </c>
      <c r="J89" s="165">
        <f t="shared" si="69"/>
        <v>-0.69319826338639645</v>
      </c>
      <c r="K89" s="164">
        <f t="shared" si="70"/>
        <v>8.3815447872326407E-4</v>
      </c>
      <c r="L89" s="163">
        <v>4834</v>
      </c>
      <c r="M89" s="163">
        <v>1920</v>
      </c>
      <c r="N89" s="163">
        <v>947</v>
      </c>
      <c r="O89" s="163">
        <v>3040</v>
      </c>
      <c r="P89" s="163">
        <v>3728</v>
      </c>
      <c r="Q89" s="163">
        <v>4053</v>
      </c>
      <c r="R89" s="164">
        <f t="shared" si="71"/>
        <v>8.7178111587982832E-2</v>
      </c>
      <c r="S89" s="165">
        <f t="shared" si="72"/>
        <v>-0.16156392221762517</v>
      </c>
      <c r="T89" s="164">
        <f t="shared" si="73"/>
        <v>1.1511490188393077E-3</v>
      </c>
      <c r="U89" s="163">
        <v>6907</v>
      </c>
      <c r="V89" s="163">
        <v>1332</v>
      </c>
      <c r="W89" s="163">
        <v>3698</v>
      </c>
      <c r="X89" s="163">
        <v>4407</v>
      </c>
      <c r="Y89" s="163">
        <v>4689</v>
      </c>
      <c r="Z89" s="164">
        <f t="shared" si="74"/>
        <v>6.3989108236895742E-2</v>
      </c>
      <c r="AA89" s="165">
        <f t="shared" si="67"/>
        <v>-0.32112349790068051</v>
      </c>
      <c r="AB89" s="164">
        <f t="shared" si="75"/>
        <v>1.095652905384565E-3</v>
      </c>
    </row>
    <row r="90" spans="1:28" x14ac:dyDescent="0.25">
      <c r="A90" s="56"/>
      <c r="B90" s="168" t="s">
        <v>145</v>
      </c>
      <c r="C90" s="169">
        <f t="shared" ref="C90:H90" si="76">C82-SUM(C83:C89)</f>
        <v>32769</v>
      </c>
      <c r="D90" s="169">
        <f t="shared" si="76"/>
        <v>7693</v>
      </c>
      <c r="E90" s="169">
        <f t="shared" si="76"/>
        <v>13273</v>
      </c>
      <c r="F90" s="169">
        <f t="shared" si="76"/>
        <v>21554</v>
      </c>
      <c r="G90" s="169">
        <f t="shared" si="76"/>
        <v>23699</v>
      </c>
      <c r="H90" s="169">
        <f t="shared" si="76"/>
        <v>28432</v>
      </c>
      <c r="I90" s="170">
        <f t="shared" si="68"/>
        <v>0.19971306806194344</v>
      </c>
      <c r="J90" s="171">
        <f t="shared" si="69"/>
        <v>-0.13235069730538007</v>
      </c>
      <c r="K90" s="170">
        <f t="shared" si="70"/>
        <v>3.7469195187201015E-2</v>
      </c>
      <c r="L90" s="169">
        <f t="shared" ref="L90:Q90" si="77">L82-SUM(L83:L89)</f>
        <v>68790</v>
      </c>
      <c r="M90" s="169">
        <f t="shared" si="77"/>
        <v>20281</v>
      </c>
      <c r="N90" s="169">
        <f t="shared" si="77"/>
        <v>37928</v>
      </c>
      <c r="O90" s="169">
        <f t="shared" si="77"/>
        <v>70455</v>
      </c>
      <c r="P90" s="169">
        <f t="shared" si="77"/>
        <v>95754</v>
      </c>
      <c r="Q90" s="169">
        <f t="shared" si="77"/>
        <v>112449</v>
      </c>
      <c r="R90" s="170">
        <f t="shared" si="71"/>
        <v>0.17435302963844856</v>
      </c>
      <c r="S90" s="171">
        <f t="shared" si="72"/>
        <v>0.63467073702573051</v>
      </c>
      <c r="T90" s="170">
        <f t="shared" si="73"/>
        <v>3.1938207752149353E-2</v>
      </c>
      <c r="U90" s="169">
        <f>U82-SUM(U83:U89)</f>
        <v>101559</v>
      </c>
      <c r="V90" s="169">
        <f>V82-SUM(V83:V89)</f>
        <v>51201</v>
      </c>
      <c r="W90" s="169">
        <f>W82-SUM(W83:W89)</f>
        <v>92009</v>
      </c>
      <c r="X90" s="169">
        <f>X82-SUM(X83:X89)</f>
        <v>119453</v>
      </c>
      <c r="Y90" s="169">
        <f>Y82-SUM(Y83:Y89)</f>
        <v>140881</v>
      </c>
      <c r="Z90" s="170">
        <f t="shared" si="74"/>
        <v>0.17938436037604744</v>
      </c>
      <c r="AA90" s="171">
        <f t="shared" si="67"/>
        <v>0.38718380448803158</v>
      </c>
      <c r="AB90" s="170">
        <f t="shared" si="75"/>
        <v>3.2918890373956691E-2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13399</v>
      </c>
      <c r="D92" s="176">
        <f t="shared" si="78"/>
        <v>4061</v>
      </c>
      <c r="E92" s="176">
        <f t="shared" si="78"/>
        <v>0</v>
      </c>
      <c r="F92" s="176">
        <f t="shared" si="78"/>
        <v>4766</v>
      </c>
      <c r="G92" s="176">
        <f t="shared" si="78"/>
        <v>6854</v>
      </c>
      <c r="H92" s="176">
        <f t="shared" si="78"/>
        <v>7923</v>
      </c>
      <c r="I92" s="177">
        <f>IFERROR(H92/G92-1,"-")</f>
        <v>0.1559673183542456</v>
      </c>
      <c r="J92" s="177">
        <f>IFERROR(H92/C92-1,"-")</f>
        <v>-0.40868721546384057</v>
      </c>
      <c r="K92" s="177">
        <f>H92/H$8</f>
        <v>1.0441348954283681E-2</v>
      </c>
      <c r="L92" s="176">
        <f t="shared" ref="L92:Q92" si="79">L93+L96</f>
        <v>42488</v>
      </c>
      <c r="M92" s="176">
        <f t="shared" si="79"/>
        <v>8693</v>
      </c>
      <c r="N92" s="176">
        <f t="shared" si="79"/>
        <v>0</v>
      </c>
      <c r="O92" s="176">
        <f t="shared" si="79"/>
        <v>34275</v>
      </c>
      <c r="P92" s="176">
        <f t="shared" si="79"/>
        <v>42318</v>
      </c>
      <c r="Q92" s="176">
        <f t="shared" si="79"/>
        <v>49465</v>
      </c>
      <c r="R92" s="177">
        <f>IFERROR(Q92/P92-1,"-")</f>
        <v>0.16888794366463444</v>
      </c>
      <c r="S92" s="177">
        <f>IFERROR(Q92/L92-1,"-")</f>
        <v>0.16421107136132562</v>
      </c>
      <c r="T92" s="177">
        <f>Q92/Q$8</f>
        <v>1.4049244070290245E-2</v>
      </c>
      <c r="U92" s="176">
        <f>U93+U96</f>
        <v>55887</v>
      </c>
      <c r="V92" s="176">
        <f>V93+V96</f>
        <v>33444</v>
      </c>
      <c r="W92" s="176">
        <f>W93+W96</f>
        <v>51485</v>
      </c>
      <c r="X92" s="176">
        <f>X93+X96</f>
        <v>58157</v>
      </c>
      <c r="Y92" s="176">
        <f>Y93+Y96</f>
        <v>57388</v>
      </c>
      <c r="Z92" s="177">
        <f>IFERROR(Y92/X92-1,"-")</f>
        <v>-1.3222827862510056E-2</v>
      </c>
      <c r="AA92" s="177">
        <f t="shared" ref="AA92:AA104" si="80">IFERROR(Y92/U92-1,"-")</f>
        <v>2.6857766564675201E-2</v>
      </c>
      <c r="AB92" s="177">
        <f>Y92/Y$8</f>
        <v>1.3409539120112907E-2</v>
      </c>
    </row>
    <row r="93" spans="1:28" x14ac:dyDescent="0.25">
      <c r="A93" s="56"/>
      <c r="B93" s="157" t="s">
        <v>97</v>
      </c>
      <c r="C93" s="158">
        <v>9418</v>
      </c>
      <c r="D93" s="158">
        <v>2731</v>
      </c>
      <c r="E93" s="158">
        <v>0</v>
      </c>
      <c r="F93" s="158">
        <v>3679</v>
      </c>
      <c r="G93" s="158">
        <v>4733</v>
      </c>
      <c r="H93" s="158">
        <v>5742</v>
      </c>
      <c r="I93" s="159">
        <f>IFERROR(H93/G93-1,"-")</f>
        <v>0.21318402704415806</v>
      </c>
      <c r="J93" s="160">
        <f>IFERROR(H93/C93-1,"-")</f>
        <v>-0.39031641537481421</v>
      </c>
      <c r="K93" s="159">
        <f>H93/H$8</f>
        <v>7.5671116616807896E-3</v>
      </c>
      <c r="L93" s="158">
        <v>27701</v>
      </c>
      <c r="M93" s="158">
        <v>4723</v>
      </c>
      <c r="N93" s="158">
        <v>0</v>
      </c>
      <c r="O93" s="158">
        <v>23427</v>
      </c>
      <c r="P93" s="158">
        <v>26431</v>
      </c>
      <c r="Q93" s="158">
        <v>30079</v>
      </c>
      <c r="R93" s="159">
        <f>IFERROR(Q93/P93-1,"-")</f>
        <v>0.13801974953652918</v>
      </c>
      <c r="S93" s="160">
        <f>IFERROR(Q93/L93-1,"-")</f>
        <v>8.5845276343814225E-2</v>
      </c>
      <c r="T93" s="159">
        <f>Q93/Q$8</f>
        <v>8.5431560171891283E-3</v>
      </c>
      <c r="U93" s="158">
        <v>37119</v>
      </c>
      <c r="V93" s="158">
        <v>21732</v>
      </c>
      <c r="W93" s="158">
        <v>33809</v>
      </c>
      <c r="X93" s="158">
        <v>37722</v>
      </c>
      <c r="Y93" s="158">
        <v>35821</v>
      </c>
      <c r="Z93" s="159">
        <f>IFERROR(Y93/X93-1,"-")</f>
        <v>-5.0394994963151474E-2</v>
      </c>
      <c r="AA93" s="160">
        <f t="shared" si="80"/>
        <v>-3.4968614456208358E-2</v>
      </c>
      <c r="AB93" s="159">
        <f>Y93/Y$8</f>
        <v>8.3700965501771179E-3</v>
      </c>
    </row>
    <row r="94" spans="1:28" x14ac:dyDescent="0.25">
      <c r="A94" s="56"/>
      <c r="B94" s="162" t="s">
        <v>103</v>
      </c>
      <c r="C94" s="163">
        <v>6900</v>
      </c>
      <c r="D94" s="163">
        <v>2063</v>
      </c>
      <c r="E94" s="163">
        <v>0</v>
      </c>
      <c r="F94" s="163">
        <v>2699</v>
      </c>
      <c r="G94" s="163">
        <v>3356</v>
      </c>
      <c r="H94" s="163">
        <v>4202</v>
      </c>
      <c r="I94" s="164">
        <f>IFERROR(H94/G94-1,"-")</f>
        <v>0.25208581644815253</v>
      </c>
      <c r="J94" s="165">
        <f>IFERROR(H94/C94-1,"-")</f>
        <v>-0.39101449275362321</v>
      </c>
      <c r="K94" s="164">
        <f>H94/H$8</f>
        <v>5.5376181125709996E-3</v>
      </c>
      <c r="L94" s="163">
        <v>12253</v>
      </c>
      <c r="M94" s="163">
        <v>2176</v>
      </c>
      <c r="N94" s="163">
        <v>0</v>
      </c>
      <c r="O94" s="163">
        <v>10356</v>
      </c>
      <c r="P94" s="163">
        <v>6020</v>
      </c>
      <c r="Q94" s="163">
        <v>7675</v>
      </c>
      <c r="R94" s="164">
        <f>IFERROR(Q94/P94-1,"-")</f>
        <v>0.27491694352159479</v>
      </c>
      <c r="S94" s="165">
        <f>IFERROR(Q94/L94-1,"-")</f>
        <v>-0.37362278625642698</v>
      </c>
      <c r="T94" s="164">
        <f>Q94/Q$8</f>
        <v>2.1798837205999721E-3</v>
      </c>
      <c r="U94" s="163">
        <v>19153</v>
      </c>
      <c r="V94" s="163">
        <v>11001</v>
      </c>
      <c r="W94" s="163">
        <v>16289</v>
      </c>
      <c r="X94" s="163">
        <v>12024</v>
      </c>
      <c r="Y94" s="163">
        <v>11877</v>
      </c>
      <c r="Z94" s="164">
        <f>IFERROR(Y94/X94-1,"-")</f>
        <v>-1.2225548902195627E-2</v>
      </c>
      <c r="AA94" s="165">
        <f t="shared" si="80"/>
        <v>-0.37988826815642462</v>
      </c>
      <c r="AB94" s="164">
        <f>Y94/Y$8</f>
        <v>2.7752334308493239E-3</v>
      </c>
    </row>
    <row r="95" spans="1:28" x14ac:dyDescent="0.25">
      <c r="A95" s="56"/>
      <c r="B95" s="162" t="s">
        <v>100</v>
      </c>
      <c r="C95" s="163">
        <v>2518</v>
      </c>
      <c r="D95" s="163">
        <v>668</v>
      </c>
      <c r="E95" s="163">
        <v>0</v>
      </c>
      <c r="F95" s="163">
        <v>980</v>
      </c>
      <c r="G95" s="163">
        <v>1377</v>
      </c>
      <c r="H95" s="163">
        <v>1540</v>
      </c>
      <c r="I95" s="164">
        <f>IFERROR(H95/G95-1,"-")</f>
        <v>0.11837327523602026</v>
      </c>
      <c r="J95" s="165">
        <f>IFERROR(H95/C95-1,"-")</f>
        <v>-0.3884034948371724</v>
      </c>
      <c r="K95" s="164">
        <f>H95/H$8</f>
        <v>2.0294935491097905E-3</v>
      </c>
      <c r="L95" s="163">
        <v>15448</v>
      </c>
      <c r="M95" s="163">
        <v>2547</v>
      </c>
      <c r="N95" s="163">
        <v>0</v>
      </c>
      <c r="O95" s="163">
        <v>13071</v>
      </c>
      <c r="P95" s="163">
        <v>20411</v>
      </c>
      <c r="Q95" s="163">
        <v>22404</v>
      </c>
      <c r="R95" s="164">
        <f>IFERROR(Q95/P95-1,"-")</f>
        <v>9.7643427563568697E-2</v>
      </c>
      <c r="S95" s="165">
        <f>IFERROR(Q95/L95-1,"-")</f>
        <v>0.45028482651475921</v>
      </c>
      <c r="T95" s="164">
        <f>Q95/Q$8</f>
        <v>6.3632722965891566E-3</v>
      </c>
      <c r="U95" s="163">
        <v>17966</v>
      </c>
      <c r="V95" s="163">
        <v>10731</v>
      </c>
      <c r="W95" s="163">
        <v>17520</v>
      </c>
      <c r="X95" s="163">
        <v>25698</v>
      </c>
      <c r="Y95" s="163">
        <v>23944</v>
      </c>
      <c r="Z95" s="164">
        <f>IFERROR(Y95/X95-1,"-")</f>
        <v>-6.8254338859055186E-2</v>
      </c>
      <c r="AA95" s="165">
        <f t="shared" si="80"/>
        <v>0.33273961928086382</v>
      </c>
      <c r="AB95" s="164">
        <f>Y95/Y$8</f>
        <v>5.5948631193277936E-3</v>
      </c>
    </row>
    <row r="96" spans="1:28" x14ac:dyDescent="0.25">
      <c r="A96" s="56"/>
      <c r="B96" s="157" t="s">
        <v>107</v>
      </c>
      <c r="C96" s="158">
        <v>3981</v>
      </c>
      <c r="D96" s="158">
        <v>1330</v>
      </c>
      <c r="E96" s="158">
        <v>0</v>
      </c>
      <c r="F96" s="158">
        <v>1087</v>
      </c>
      <c r="G96" s="158">
        <v>2121</v>
      </c>
      <c r="H96" s="158">
        <v>2181</v>
      </c>
      <c r="I96" s="159">
        <f>IFERROR(H96/G96-1,"-")</f>
        <v>2.8288543140028377E-2</v>
      </c>
      <c r="J96" s="160">
        <f>IFERROR(H96/C96-1,"-")</f>
        <v>-0.45214770158251694</v>
      </c>
      <c r="K96" s="159">
        <f>H96/H$8</f>
        <v>2.8742372926028915E-3</v>
      </c>
      <c r="L96" s="158">
        <v>14787</v>
      </c>
      <c r="M96" s="158">
        <v>3970</v>
      </c>
      <c r="N96" s="158">
        <v>0</v>
      </c>
      <c r="O96" s="158">
        <v>10848</v>
      </c>
      <c r="P96" s="158">
        <v>15887</v>
      </c>
      <c r="Q96" s="158">
        <v>19386</v>
      </c>
      <c r="R96" s="159">
        <f>IFERROR(Q96/P96-1,"-")</f>
        <v>0.22024296594700066</v>
      </c>
      <c r="S96" s="160">
        <f>IFERROR(Q96/L96-1,"-")</f>
        <v>0.31101643335362139</v>
      </c>
      <c r="T96" s="159">
        <f>Q96/Q$8</f>
        <v>5.5060880531011156E-3</v>
      </c>
      <c r="U96" s="158">
        <v>18768</v>
      </c>
      <c r="V96" s="158">
        <v>11712</v>
      </c>
      <c r="W96" s="158">
        <v>17676</v>
      </c>
      <c r="X96" s="158">
        <v>20435</v>
      </c>
      <c r="Y96" s="158">
        <v>21567</v>
      </c>
      <c r="Z96" s="159">
        <f>IFERROR(Y96/X96-1,"-")</f>
        <v>5.539515537068751E-2</v>
      </c>
      <c r="AA96" s="160">
        <f t="shared" si="80"/>
        <v>0.14913682864450117</v>
      </c>
      <c r="AB96" s="159">
        <f>Y96/Y$8</f>
        <v>5.0394425699357894E-3</v>
      </c>
    </row>
    <row r="97" spans="1:28" s="56" customFormat="1" x14ac:dyDescent="0.25">
      <c r="B97" s="162" t="s">
        <v>110</v>
      </c>
      <c r="C97" s="163">
        <v>210</v>
      </c>
      <c r="D97" s="163">
        <v>79</v>
      </c>
      <c r="E97" s="163">
        <v>0</v>
      </c>
      <c r="F97" s="163">
        <v>41</v>
      </c>
      <c r="G97" s="163">
        <v>157</v>
      </c>
      <c r="H97" s="163">
        <v>203</v>
      </c>
      <c r="I97" s="164">
        <f t="shared" ref="I97:I104" si="81">IFERROR(H97/G97-1,"-")</f>
        <v>0.29299363057324834</v>
      </c>
      <c r="J97" s="165">
        <f t="shared" ref="J97:J104" si="82">IFERROR(H97/C97-1,"-")</f>
        <v>-3.3333333333333326E-2</v>
      </c>
      <c r="K97" s="164">
        <f t="shared" ref="K97:K104" si="83">H97/H$8</f>
        <v>2.6752414965538145E-4</v>
      </c>
      <c r="L97" s="163">
        <v>2211</v>
      </c>
      <c r="M97" s="163">
        <v>915</v>
      </c>
      <c r="N97" s="163">
        <v>0</v>
      </c>
      <c r="O97" s="163">
        <v>1447</v>
      </c>
      <c r="P97" s="163">
        <v>2325</v>
      </c>
      <c r="Q97" s="163">
        <v>2827</v>
      </c>
      <c r="R97" s="164">
        <f t="shared" ref="R97:R104" si="84">IFERROR(Q97/P97-1,"-")</f>
        <v>0.21591397849462357</v>
      </c>
      <c r="S97" s="165">
        <f t="shared" ref="S97:S104" si="85">IFERROR(Q97/L97-1,"-")</f>
        <v>0.27860696517412942</v>
      </c>
      <c r="T97" s="164">
        <f t="shared" ref="T97:T104" si="86">Q97/Q$8</f>
        <v>8.029356714183871E-4</v>
      </c>
      <c r="U97" s="163">
        <v>2421</v>
      </c>
      <c r="V97" s="163">
        <v>921</v>
      </c>
      <c r="W97" s="163">
        <v>2403</v>
      </c>
      <c r="X97" s="163">
        <v>2795</v>
      </c>
      <c r="Y97" s="163">
        <v>3030</v>
      </c>
      <c r="Z97" s="164">
        <f t="shared" ref="Z97:Z104" si="87">IFERROR(Y97/X97-1,"-")</f>
        <v>8.4078711985688726E-2</v>
      </c>
      <c r="AA97" s="165">
        <f t="shared" si="80"/>
        <v>0.25154894671623307</v>
      </c>
      <c r="AB97" s="164">
        <f t="shared" ref="AB97:AB104" si="88">Y97/Y$8</f>
        <v>7.0800347692796589E-4</v>
      </c>
    </row>
    <row r="98" spans="1:28" s="56" customFormat="1" x14ac:dyDescent="0.25">
      <c r="B98" s="162" t="s">
        <v>113</v>
      </c>
      <c r="C98" s="163">
        <v>551</v>
      </c>
      <c r="D98" s="163">
        <v>299</v>
      </c>
      <c r="E98" s="163">
        <v>0</v>
      </c>
      <c r="F98" s="163">
        <v>152</v>
      </c>
      <c r="G98" s="163">
        <v>291</v>
      </c>
      <c r="H98" s="163">
        <v>341</v>
      </c>
      <c r="I98" s="164">
        <f t="shared" si="81"/>
        <v>0.17182130584192445</v>
      </c>
      <c r="J98" s="165">
        <f t="shared" si="82"/>
        <v>-0.38112522686025407</v>
      </c>
      <c r="K98" s="164">
        <f t="shared" si="83"/>
        <v>4.4938785730288215E-4</v>
      </c>
      <c r="L98" s="163">
        <v>3354</v>
      </c>
      <c r="M98" s="163">
        <v>772</v>
      </c>
      <c r="N98" s="163">
        <v>0</v>
      </c>
      <c r="O98" s="163">
        <v>2200</v>
      </c>
      <c r="P98" s="163">
        <v>3180</v>
      </c>
      <c r="Q98" s="163">
        <v>3893</v>
      </c>
      <c r="R98" s="164">
        <f t="shared" si="84"/>
        <v>0.22421383647798732</v>
      </c>
      <c r="S98" s="165">
        <f t="shared" si="85"/>
        <v>0.16070363744782346</v>
      </c>
      <c r="T98" s="164">
        <f t="shared" si="86"/>
        <v>1.1057051888333149E-3</v>
      </c>
      <c r="U98" s="163">
        <v>3905</v>
      </c>
      <c r="V98" s="163">
        <v>2395</v>
      </c>
      <c r="W98" s="163">
        <v>3482</v>
      </c>
      <c r="X98" s="163">
        <v>3814</v>
      </c>
      <c r="Y98" s="163">
        <v>4234</v>
      </c>
      <c r="Z98" s="164">
        <f t="shared" si="87"/>
        <v>0.11012060828526482</v>
      </c>
      <c r="AA98" s="165">
        <f t="shared" si="80"/>
        <v>8.4250960307298284E-2</v>
      </c>
      <c r="AB98" s="164">
        <f t="shared" si="88"/>
        <v>9.8933555158845139E-4</v>
      </c>
    </row>
    <row r="99" spans="1:28" x14ac:dyDescent="0.25">
      <c r="A99" s="56"/>
      <c r="B99" s="162" t="s">
        <v>116</v>
      </c>
      <c r="C99" s="163">
        <v>1170</v>
      </c>
      <c r="D99" s="163">
        <v>539</v>
      </c>
      <c r="E99" s="163">
        <v>0</v>
      </c>
      <c r="F99" s="163">
        <v>335</v>
      </c>
      <c r="G99" s="163">
        <v>725</v>
      </c>
      <c r="H99" s="163">
        <v>574</v>
      </c>
      <c r="I99" s="164">
        <f t="shared" si="81"/>
        <v>-0.20827586206896553</v>
      </c>
      <c r="J99" s="165">
        <f t="shared" si="82"/>
        <v>-0.50940170940170937</v>
      </c>
      <c r="K99" s="164">
        <f t="shared" si="83"/>
        <v>7.5644759557728545E-4</v>
      </c>
      <c r="L99" s="163">
        <v>2684</v>
      </c>
      <c r="M99" s="163">
        <v>622</v>
      </c>
      <c r="N99" s="163">
        <v>0</v>
      </c>
      <c r="O99" s="163">
        <v>1981</v>
      </c>
      <c r="P99" s="163">
        <v>2646</v>
      </c>
      <c r="Q99" s="163">
        <v>3111</v>
      </c>
      <c r="R99" s="164">
        <f t="shared" si="84"/>
        <v>0.17573696145124718</v>
      </c>
      <c r="S99" s="165">
        <f t="shared" si="85"/>
        <v>0.15909090909090917</v>
      </c>
      <c r="T99" s="164">
        <f t="shared" si="86"/>
        <v>8.835984696790246E-4</v>
      </c>
      <c r="U99" s="163">
        <v>3854</v>
      </c>
      <c r="V99" s="163">
        <v>3541</v>
      </c>
      <c r="W99" s="163">
        <v>3412</v>
      </c>
      <c r="X99" s="163">
        <v>3885</v>
      </c>
      <c r="Y99" s="163">
        <v>3685</v>
      </c>
      <c r="Z99" s="164">
        <f t="shared" si="87"/>
        <v>-5.1480051480051525E-2</v>
      </c>
      <c r="AA99" s="165">
        <f t="shared" si="80"/>
        <v>-4.3850544888427656E-2</v>
      </c>
      <c r="AB99" s="164">
        <f t="shared" si="88"/>
        <v>8.6105373349160206E-4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32</v>
      </c>
      <c r="G100" s="163">
        <v>58</v>
      </c>
      <c r="H100" s="163">
        <v>90</v>
      </c>
      <c r="I100" s="164">
        <f t="shared" si="81"/>
        <v>0.55172413793103448</v>
      </c>
      <c r="J100" s="165">
        <f t="shared" si="82"/>
        <v>0.60714285714285721</v>
      </c>
      <c r="K100" s="164">
        <f t="shared" si="83"/>
        <v>1.1860676585706567E-4</v>
      </c>
      <c r="L100" s="163">
        <v>643</v>
      </c>
      <c r="M100" s="163">
        <v>210</v>
      </c>
      <c r="N100" s="163">
        <v>0</v>
      </c>
      <c r="O100" s="163">
        <v>738</v>
      </c>
      <c r="P100" s="163">
        <v>796</v>
      </c>
      <c r="Q100" s="163">
        <v>843</v>
      </c>
      <c r="R100" s="164">
        <f t="shared" si="84"/>
        <v>5.9045226130653328E-2</v>
      </c>
      <c r="S100" s="165">
        <f t="shared" si="85"/>
        <v>0.31104199066874028</v>
      </c>
      <c r="T100" s="164">
        <f t="shared" si="86"/>
        <v>2.3943217934407511E-4</v>
      </c>
      <c r="U100" s="163">
        <v>699</v>
      </c>
      <c r="V100" s="163">
        <v>432</v>
      </c>
      <c r="W100" s="163">
        <v>1172</v>
      </c>
      <c r="X100" s="163">
        <v>938</v>
      </c>
      <c r="Y100" s="163">
        <v>933</v>
      </c>
      <c r="Z100" s="164">
        <f t="shared" si="87"/>
        <v>-5.3304904051172386E-3</v>
      </c>
      <c r="AA100" s="165">
        <f t="shared" si="80"/>
        <v>0.33476394849785418</v>
      </c>
      <c r="AB100" s="164">
        <f t="shared" si="88"/>
        <v>2.1800899141049247E-4</v>
      </c>
    </row>
    <row r="101" spans="1:28" x14ac:dyDescent="0.25">
      <c r="A101" s="56"/>
      <c r="B101" s="162" t="s">
        <v>119</v>
      </c>
      <c r="C101" s="163">
        <v>106</v>
      </c>
      <c r="D101" s="163">
        <v>30</v>
      </c>
      <c r="E101" s="163">
        <v>0</v>
      </c>
      <c r="F101" s="163">
        <v>15</v>
      </c>
      <c r="G101" s="163">
        <v>82</v>
      </c>
      <c r="H101" s="163">
        <v>64</v>
      </c>
      <c r="I101" s="164">
        <f t="shared" si="81"/>
        <v>-0.21951219512195119</v>
      </c>
      <c r="J101" s="165">
        <f t="shared" si="82"/>
        <v>-0.39622641509433965</v>
      </c>
      <c r="K101" s="164">
        <f t="shared" si="83"/>
        <v>8.4342589053913367E-5</v>
      </c>
      <c r="L101" s="163">
        <v>413</v>
      </c>
      <c r="M101" s="163">
        <v>102</v>
      </c>
      <c r="N101" s="163">
        <v>0</v>
      </c>
      <c r="O101" s="163">
        <v>417</v>
      </c>
      <c r="P101" s="163">
        <v>476</v>
      </c>
      <c r="Q101" s="163">
        <v>839</v>
      </c>
      <c r="R101" s="164">
        <f t="shared" si="84"/>
        <v>0.76260504201680668</v>
      </c>
      <c r="S101" s="165">
        <f t="shared" si="85"/>
        <v>1.0314769975786926</v>
      </c>
      <c r="T101" s="164">
        <f t="shared" si="86"/>
        <v>2.382960835939253E-4</v>
      </c>
      <c r="U101" s="163">
        <v>519</v>
      </c>
      <c r="V101" s="163">
        <v>507</v>
      </c>
      <c r="W101" s="163">
        <v>682</v>
      </c>
      <c r="X101" s="163">
        <v>650</v>
      </c>
      <c r="Y101" s="163">
        <v>903</v>
      </c>
      <c r="Z101" s="164">
        <f t="shared" si="87"/>
        <v>0.38923076923076927</v>
      </c>
      <c r="AA101" s="165">
        <f t="shared" si="80"/>
        <v>0.73988439306358389</v>
      </c>
      <c r="AB101" s="164">
        <f t="shared" si="88"/>
        <v>2.109990559953641E-4</v>
      </c>
    </row>
    <row r="102" spans="1:28" x14ac:dyDescent="0.25">
      <c r="A102" s="56"/>
      <c r="B102" s="162" t="s">
        <v>128</v>
      </c>
      <c r="C102" s="163">
        <v>42</v>
      </c>
      <c r="D102" s="163">
        <v>22</v>
      </c>
      <c r="E102" s="163">
        <v>0</v>
      </c>
      <c r="F102" s="163">
        <v>3</v>
      </c>
      <c r="G102" s="163">
        <v>19</v>
      </c>
      <c r="H102" s="163">
        <v>28</v>
      </c>
      <c r="I102" s="164">
        <f t="shared" si="81"/>
        <v>0.47368421052631571</v>
      </c>
      <c r="J102" s="165">
        <f t="shared" si="82"/>
        <v>-0.33333333333333337</v>
      </c>
      <c r="K102" s="164">
        <f t="shared" si="83"/>
        <v>3.68998827110871E-5</v>
      </c>
      <c r="L102" s="163">
        <v>113</v>
      </c>
      <c r="M102" s="163">
        <v>90</v>
      </c>
      <c r="N102" s="163">
        <v>0</v>
      </c>
      <c r="O102" s="163">
        <v>108</v>
      </c>
      <c r="P102" s="163">
        <v>119</v>
      </c>
      <c r="Q102" s="163">
        <v>202</v>
      </c>
      <c r="R102" s="164">
        <f t="shared" si="84"/>
        <v>0.69747899159663862</v>
      </c>
      <c r="S102" s="165">
        <f t="shared" si="85"/>
        <v>0.78761061946902644</v>
      </c>
      <c r="T102" s="164">
        <f t="shared" si="86"/>
        <v>5.7372835382566045E-5</v>
      </c>
      <c r="U102" s="163">
        <v>155</v>
      </c>
      <c r="V102" s="163">
        <v>105</v>
      </c>
      <c r="W102" s="163">
        <v>270</v>
      </c>
      <c r="X102" s="163">
        <v>153</v>
      </c>
      <c r="Y102" s="163">
        <v>230</v>
      </c>
      <c r="Z102" s="164">
        <f t="shared" si="87"/>
        <v>0.50326797385620914</v>
      </c>
      <c r="AA102" s="165">
        <f t="shared" si="80"/>
        <v>0.4838709677419355</v>
      </c>
      <c r="AB102" s="164">
        <f t="shared" si="88"/>
        <v>5.3742838182650878E-5</v>
      </c>
    </row>
    <row r="103" spans="1:28" x14ac:dyDescent="0.25">
      <c r="A103" s="56"/>
      <c r="B103" s="162" t="s">
        <v>131</v>
      </c>
      <c r="C103" s="163">
        <v>60</v>
      </c>
      <c r="D103" s="163">
        <v>0</v>
      </c>
      <c r="E103" s="163">
        <v>0</v>
      </c>
      <c r="F103" s="163">
        <v>0</v>
      </c>
      <c r="G103" s="163">
        <v>10</v>
      </c>
      <c r="H103" s="163">
        <v>25</v>
      </c>
      <c r="I103" s="164">
        <f t="shared" si="81"/>
        <v>1.5</v>
      </c>
      <c r="J103" s="165">
        <f t="shared" si="82"/>
        <v>-0.58333333333333326</v>
      </c>
      <c r="K103" s="164">
        <f t="shared" si="83"/>
        <v>3.2946323849184909E-5</v>
      </c>
      <c r="L103" s="163">
        <v>211</v>
      </c>
      <c r="M103" s="163">
        <v>61</v>
      </c>
      <c r="N103" s="163">
        <v>0</v>
      </c>
      <c r="O103" s="163">
        <v>99</v>
      </c>
      <c r="P103" s="163">
        <v>237</v>
      </c>
      <c r="Q103" s="163">
        <v>359</v>
      </c>
      <c r="R103" s="164">
        <f t="shared" si="84"/>
        <v>0.51476793248945141</v>
      </c>
      <c r="S103" s="165">
        <f t="shared" si="85"/>
        <v>0.70142180094786721</v>
      </c>
      <c r="T103" s="164">
        <f t="shared" si="86"/>
        <v>1.0196459357594658E-4</v>
      </c>
      <c r="U103" s="163">
        <v>271</v>
      </c>
      <c r="V103" s="163">
        <v>96</v>
      </c>
      <c r="W103" s="163">
        <v>168</v>
      </c>
      <c r="X103" s="163">
        <v>270</v>
      </c>
      <c r="Y103" s="163">
        <v>384</v>
      </c>
      <c r="Z103" s="164">
        <f t="shared" si="87"/>
        <v>0.42222222222222228</v>
      </c>
      <c r="AA103" s="165">
        <f t="shared" si="80"/>
        <v>0.41697416974169732</v>
      </c>
      <c r="AB103" s="164">
        <f t="shared" si="88"/>
        <v>8.9727173313643198E-5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1786</v>
      </c>
      <c r="D104" s="169">
        <f t="shared" si="89"/>
        <v>306</v>
      </c>
      <c r="E104" s="169">
        <f t="shared" si="89"/>
        <v>0</v>
      </c>
      <c r="F104" s="169">
        <f t="shared" si="89"/>
        <v>509</v>
      </c>
      <c r="G104" s="169">
        <f t="shared" si="89"/>
        <v>779</v>
      </c>
      <c r="H104" s="169">
        <f t="shared" si="89"/>
        <v>856</v>
      </c>
      <c r="I104" s="170">
        <f t="shared" si="81"/>
        <v>9.8844672657252941E-2</v>
      </c>
      <c r="J104" s="171">
        <f t="shared" si="82"/>
        <v>-0.5207166853303471</v>
      </c>
      <c r="K104" s="170">
        <f t="shared" si="83"/>
        <v>1.1280821285960913E-3</v>
      </c>
      <c r="L104" s="169">
        <f t="shared" ref="L104:Q104" si="90">L96-SUM(L97:L103)</f>
        <v>5158</v>
      </c>
      <c r="M104" s="169">
        <f t="shared" si="90"/>
        <v>1198</v>
      </c>
      <c r="N104" s="169">
        <f t="shared" si="90"/>
        <v>0</v>
      </c>
      <c r="O104" s="169">
        <f t="shared" si="90"/>
        <v>3858</v>
      </c>
      <c r="P104" s="169">
        <f t="shared" si="90"/>
        <v>6108</v>
      </c>
      <c r="Q104" s="169">
        <f t="shared" si="90"/>
        <v>7312</v>
      </c>
      <c r="R104" s="170">
        <f t="shared" si="84"/>
        <v>0.19711853307138183</v>
      </c>
      <c r="S104" s="171">
        <f t="shared" si="85"/>
        <v>0.41760372237301269</v>
      </c>
      <c r="T104" s="170">
        <f t="shared" si="86"/>
        <v>2.0767830312738759E-3</v>
      </c>
      <c r="U104" s="169">
        <f>U96-SUM(U97:U103)</f>
        <v>6944</v>
      </c>
      <c r="V104" s="169">
        <f>V96-SUM(V97:V103)</f>
        <v>3715</v>
      </c>
      <c r="W104" s="169">
        <f>W96-SUM(W97:W103)</f>
        <v>6087</v>
      </c>
      <c r="X104" s="169">
        <f>X96-SUM(X97:X103)</f>
        <v>7930</v>
      </c>
      <c r="Y104" s="169">
        <f>Y96-SUM(Y97:Y103)</f>
        <v>8168</v>
      </c>
      <c r="Z104" s="170">
        <f t="shared" si="87"/>
        <v>3.0012610340479196E-2</v>
      </c>
      <c r="AA104" s="171">
        <f t="shared" si="80"/>
        <v>0.17626728110599088</v>
      </c>
      <c r="AB104" s="170">
        <f t="shared" si="88"/>
        <v>1.9085717490256191E-3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82594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82594</v>
      </c>
      <c r="V106" s="176">
        <f>V107+V110</f>
        <v>94072</v>
      </c>
      <c r="W106" s="176">
        <f>W107+W110</f>
        <v>169794</v>
      </c>
      <c r="X106" s="176">
        <f>X107+X110</f>
        <v>220761</v>
      </c>
      <c r="Y106" s="176">
        <f>Y107+Y110</f>
        <v>207278</v>
      </c>
      <c r="Z106" s="177">
        <f>IFERROR(Y106/X106-1,"-")</f>
        <v>-6.1075099315549441E-2</v>
      </c>
      <c r="AA106" s="177">
        <f t="shared" ref="AA106:AA118" si="93">IFERROR(Y106/U106-1,"-")</f>
        <v>1.5096011816838995</v>
      </c>
      <c r="AB106" s="177">
        <f>Y106/Y$8</f>
        <v>4.8433513099232647E-2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17569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17569</v>
      </c>
      <c r="V107" s="158">
        <v>38667</v>
      </c>
      <c r="W107" s="158">
        <v>41132</v>
      </c>
      <c r="X107" s="158">
        <v>48543</v>
      </c>
      <c r="Y107" s="158">
        <v>43479</v>
      </c>
      <c r="Z107" s="159">
        <f>IFERROR(Y107/X107-1,"-")</f>
        <v>-0.10431988134231507</v>
      </c>
      <c r="AA107" s="160">
        <f t="shared" si="93"/>
        <v>1.4747566736866071</v>
      </c>
      <c r="AB107" s="159">
        <f>Y107/Y$8</f>
        <v>1.0159499397145555E-2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3028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3028</v>
      </c>
      <c r="V108" s="163">
        <v>19359</v>
      </c>
      <c r="W108" s="163">
        <v>11031</v>
      </c>
      <c r="X108" s="163">
        <v>14560</v>
      </c>
      <c r="Y108" s="163">
        <v>12208</v>
      </c>
      <c r="Z108" s="164">
        <f>IFERROR(Y108/X108-1,"-")</f>
        <v>-0.16153846153846152</v>
      </c>
      <c r="AA108" s="165">
        <f t="shared" si="93"/>
        <v>3.0317040951122856</v>
      </c>
      <c r="AB108" s="164">
        <f>Y108/Y$8</f>
        <v>2.8525763849295734E-3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14541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14541</v>
      </c>
      <c r="V109" s="163">
        <v>19308</v>
      </c>
      <c r="W109" s="163">
        <v>30101</v>
      </c>
      <c r="X109" s="163">
        <v>33983</v>
      </c>
      <c r="Y109" s="163">
        <v>31271</v>
      </c>
      <c r="Z109" s="164">
        <f>IFERROR(Y109/X109-1,"-")</f>
        <v>-7.9804608186446191E-2</v>
      </c>
      <c r="AA109" s="165">
        <f t="shared" si="93"/>
        <v>1.1505398528299291</v>
      </c>
      <c r="AB109" s="164">
        <f>Y109/Y$8</f>
        <v>7.3069230122159807E-3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65025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65025</v>
      </c>
      <c r="V110" s="158">
        <v>55405</v>
      </c>
      <c r="W110" s="158">
        <v>128662</v>
      </c>
      <c r="X110" s="158">
        <v>172218</v>
      </c>
      <c r="Y110" s="158">
        <v>163799</v>
      </c>
      <c r="Z110" s="159">
        <f>IFERROR(Y110/X110-1,"-")</f>
        <v>-4.8885714617519671E-2</v>
      </c>
      <c r="AA110" s="160">
        <f t="shared" si="93"/>
        <v>1.5190157631680123</v>
      </c>
      <c r="AB110" s="159">
        <f>Y110/Y$8</f>
        <v>3.8274013702087092E-2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36612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36612</v>
      </c>
      <c r="V111" s="163">
        <v>22937</v>
      </c>
      <c r="W111" s="163">
        <v>77726</v>
      </c>
      <c r="X111" s="163">
        <v>113230</v>
      </c>
      <c r="Y111" s="163">
        <v>102157</v>
      </c>
      <c r="Z111" s="164">
        <f t="shared" ref="Z111:Z118" si="100">IFERROR(Y111/X111-1,"-")</f>
        <v>-9.7792104565927795E-2</v>
      </c>
      <c r="AA111" s="165">
        <f t="shared" si="93"/>
        <v>1.7902600240358351</v>
      </c>
      <c r="AB111" s="164">
        <f t="shared" ref="AB111:AB118" si="101">Y111/Y$8</f>
        <v>2.3870465740108981E-2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4407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4407</v>
      </c>
      <c r="V112" s="163">
        <v>6731</v>
      </c>
      <c r="W112" s="163">
        <v>5917</v>
      </c>
      <c r="X112" s="163">
        <v>7594</v>
      </c>
      <c r="Y112" s="163">
        <v>7215</v>
      </c>
      <c r="Z112" s="164">
        <f t="shared" si="100"/>
        <v>-4.9907821964708998E-2</v>
      </c>
      <c r="AA112" s="165">
        <f t="shared" si="93"/>
        <v>0.63716814159292046</v>
      </c>
      <c r="AB112" s="164">
        <f t="shared" si="101"/>
        <v>1.6858894673383743E-3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8908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8908</v>
      </c>
      <c r="V113" s="163">
        <v>6002</v>
      </c>
      <c r="W113" s="163">
        <v>8638</v>
      </c>
      <c r="X113" s="163">
        <v>12056</v>
      </c>
      <c r="Y113" s="163">
        <v>12800</v>
      </c>
      <c r="Z113" s="164">
        <f t="shared" si="100"/>
        <v>6.1712010617120061E-2</v>
      </c>
      <c r="AA113" s="165">
        <f t="shared" si="93"/>
        <v>0.4369106421194433</v>
      </c>
      <c r="AB113" s="164">
        <f t="shared" si="101"/>
        <v>2.99090577712144E-3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1114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1114</v>
      </c>
      <c r="V114" s="163">
        <v>3493</v>
      </c>
      <c r="W114" s="163">
        <v>5894</v>
      </c>
      <c r="X114" s="163">
        <v>6032</v>
      </c>
      <c r="Y114" s="163">
        <v>5918</v>
      </c>
      <c r="Z114" s="164">
        <f t="shared" si="100"/>
        <v>-1.8899204244031798E-2</v>
      </c>
      <c r="AA114" s="165">
        <f t="shared" si="93"/>
        <v>4.3123877917414726</v>
      </c>
      <c r="AB114" s="164">
        <f t="shared" si="101"/>
        <v>1.3828265928909908E-3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2915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2915</v>
      </c>
      <c r="V115" s="163">
        <v>4145</v>
      </c>
      <c r="W115" s="163">
        <v>4317</v>
      </c>
      <c r="X115" s="163">
        <v>4916</v>
      </c>
      <c r="Y115" s="163">
        <v>4686</v>
      </c>
      <c r="Z115" s="164">
        <f t="shared" si="100"/>
        <v>-4.6786004882017895E-2</v>
      </c>
      <c r="AA115" s="165">
        <f t="shared" si="93"/>
        <v>0.60754716981132084</v>
      </c>
      <c r="AB115" s="164">
        <f t="shared" si="101"/>
        <v>1.0949519118430523E-3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419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419</v>
      </c>
      <c r="V116" s="163">
        <v>308</v>
      </c>
      <c r="W116" s="163">
        <v>1123</v>
      </c>
      <c r="X116" s="163">
        <v>1300</v>
      </c>
      <c r="Y116" s="163">
        <v>1069</v>
      </c>
      <c r="Z116" s="164">
        <f t="shared" si="100"/>
        <v>-0.1776923076923077</v>
      </c>
      <c r="AA116" s="165">
        <f t="shared" si="93"/>
        <v>1.5513126491646778</v>
      </c>
      <c r="AB116" s="164">
        <f t="shared" si="101"/>
        <v>2.4978736529240777E-4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1123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1123</v>
      </c>
      <c r="V117" s="163">
        <v>470</v>
      </c>
      <c r="W117" s="163">
        <v>840</v>
      </c>
      <c r="X117" s="163">
        <v>770</v>
      </c>
      <c r="Y117" s="163">
        <v>1368</v>
      </c>
      <c r="Z117" s="164">
        <f t="shared" si="100"/>
        <v>0.77662337662337655</v>
      </c>
      <c r="AA117" s="165">
        <f t="shared" si="93"/>
        <v>0.21816562778272486</v>
      </c>
      <c r="AB117" s="164">
        <f t="shared" si="101"/>
        <v>3.1965305492985389E-4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9527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9527</v>
      </c>
      <c r="V118" s="169">
        <f>V110-SUM(V111:V117)</f>
        <v>11319</v>
      </c>
      <c r="W118" s="169">
        <f>W110-SUM(W111:W117)</f>
        <v>24207</v>
      </c>
      <c r="X118" s="169">
        <f>X110-SUM(X111:X117)</f>
        <v>26320</v>
      </c>
      <c r="Y118" s="169">
        <f>Y110-SUM(Y111:Y117)</f>
        <v>28586</v>
      </c>
      <c r="Z118" s="170">
        <f t="shared" si="100"/>
        <v>8.6094224924012197E-2</v>
      </c>
      <c r="AA118" s="171">
        <f t="shared" si="93"/>
        <v>2.0005248241838984</v>
      </c>
      <c r="AB118" s="170">
        <f t="shared" si="101"/>
        <v>6.6795337925619914E-3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109587</v>
      </c>
      <c r="D120" s="176">
        <f t="shared" si="104"/>
        <v>44475</v>
      </c>
      <c r="E120" s="176">
        <f t="shared" si="104"/>
        <v>61314</v>
      </c>
      <c r="F120" s="176">
        <f t="shared" si="104"/>
        <v>93434</v>
      </c>
      <c r="G120" s="176">
        <f t="shared" si="104"/>
        <v>93472</v>
      </c>
      <c r="H120" s="176">
        <f t="shared" si="104"/>
        <v>99644</v>
      </c>
      <c r="I120" s="177">
        <f>IFERROR(H120/G120-1,"-")</f>
        <v>6.6030469017459792E-2</v>
      </c>
      <c r="J120" s="177">
        <f>IFERROR(H120/C120-1,"-")</f>
        <v>-9.0731564875395798E-2</v>
      </c>
      <c r="K120" s="177">
        <f>H120/H$8</f>
        <v>0.13131613974512724</v>
      </c>
      <c r="L120" s="176">
        <f t="shared" ref="L120:Q120" si="105">L121+L124</f>
        <v>110828</v>
      </c>
      <c r="M120" s="176">
        <f t="shared" si="105"/>
        <v>46941</v>
      </c>
      <c r="N120" s="176">
        <f t="shared" si="105"/>
        <v>102944</v>
      </c>
      <c r="O120" s="176">
        <f t="shared" si="105"/>
        <v>135697</v>
      </c>
      <c r="P120" s="176">
        <f t="shared" si="105"/>
        <v>145637</v>
      </c>
      <c r="Q120" s="176">
        <f t="shared" si="105"/>
        <v>151227</v>
      </c>
      <c r="R120" s="177">
        <f>IFERROR(Q120/P120-1,"-")</f>
        <v>3.8383103194929769E-2</v>
      </c>
      <c r="S120" s="177">
        <f>IFERROR(Q120/L120-1,"-")</f>
        <v>0.36451979644133248</v>
      </c>
      <c r="T120" s="177">
        <f>Q120/Q$8</f>
        <v>4.2952088001976807E-2</v>
      </c>
      <c r="U120" s="176">
        <f>U121+U124</f>
        <v>220415</v>
      </c>
      <c r="V120" s="176">
        <f>V121+V124</f>
        <v>164258</v>
      </c>
      <c r="W120" s="176">
        <f>W121+W124</f>
        <v>229131</v>
      </c>
      <c r="X120" s="176">
        <f>X121+X124</f>
        <v>239109</v>
      </c>
      <c r="Y120" s="176">
        <f>Y121+Y124</f>
        <v>250871</v>
      </c>
      <c r="Z120" s="177">
        <f>IFERROR(Y120/X120-1,"-")</f>
        <v>4.9190954752853289E-2</v>
      </c>
      <c r="AA120" s="177">
        <f t="shared" ref="AA120:AA132" si="106">IFERROR(Y120/U120-1,"-")</f>
        <v>0.1381757139940567</v>
      </c>
      <c r="AB120" s="177">
        <f>Y120/Y$8</f>
        <v>5.8619650250955689E-2</v>
      </c>
    </row>
    <row r="121" spans="1:28" x14ac:dyDescent="0.25">
      <c r="A121" s="56"/>
      <c r="B121" s="157" t="s">
        <v>97</v>
      </c>
      <c r="C121" s="158">
        <v>50068</v>
      </c>
      <c r="D121" s="158">
        <v>21565</v>
      </c>
      <c r="E121" s="158">
        <v>32824</v>
      </c>
      <c r="F121" s="158">
        <v>51574</v>
      </c>
      <c r="G121" s="158">
        <v>60712</v>
      </c>
      <c r="H121" s="158">
        <v>66829</v>
      </c>
      <c r="I121" s="159">
        <f>IFERROR(H121/G121-1,"-")</f>
        <v>0.10075438134141512</v>
      </c>
      <c r="J121" s="160">
        <f>IFERROR(H121/C121-1,"-")</f>
        <v>0.33476471998082613</v>
      </c>
      <c r="K121" s="159">
        <f>H121/H$8</f>
        <v>8.8070795060687129E-2</v>
      </c>
      <c r="L121" s="158">
        <v>70074</v>
      </c>
      <c r="M121" s="158">
        <v>31314</v>
      </c>
      <c r="N121" s="158">
        <v>71733</v>
      </c>
      <c r="O121" s="158">
        <v>83312</v>
      </c>
      <c r="P121" s="158">
        <v>85718</v>
      </c>
      <c r="Q121" s="158">
        <v>89737</v>
      </c>
      <c r="R121" s="159">
        <f>IFERROR(Q121/P121-1,"-")</f>
        <v>4.6886301593597635E-2</v>
      </c>
      <c r="S121" s="160">
        <f>IFERROR(Q121/L121-1,"-")</f>
        <v>0.28060336216000237</v>
      </c>
      <c r="T121" s="159">
        <f>Q121/Q$8</f>
        <v>2.5487456082798659E-2</v>
      </c>
      <c r="U121" s="158">
        <v>120142</v>
      </c>
      <c r="V121" s="158">
        <v>104557</v>
      </c>
      <c r="W121" s="158">
        <v>134886</v>
      </c>
      <c r="X121" s="158">
        <v>146430</v>
      </c>
      <c r="Y121" s="158">
        <v>156566</v>
      </c>
      <c r="Z121" s="159">
        <f>IFERROR(Y121/X121-1,"-")</f>
        <v>6.9220788089872309E-2</v>
      </c>
      <c r="AA121" s="160">
        <f t="shared" si="106"/>
        <v>0.30317457675084492</v>
      </c>
      <c r="AB121" s="159">
        <f>Y121/Y$8</f>
        <v>3.658391827349964E-2</v>
      </c>
    </row>
    <row r="122" spans="1:28" x14ac:dyDescent="0.25">
      <c r="A122" s="56"/>
      <c r="B122" s="162" t="s">
        <v>103</v>
      </c>
      <c r="C122" s="163">
        <v>24655</v>
      </c>
      <c r="D122" s="163">
        <v>10392</v>
      </c>
      <c r="E122" s="163">
        <v>15693</v>
      </c>
      <c r="F122" s="163">
        <v>29334</v>
      </c>
      <c r="G122" s="163">
        <v>29429</v>
      </c>
      <c r="H122" s="163">
        <v>38467</v>
      </c>
      <c r="I122" s="164">
        <f>IFERROR(H122/G122-1,"-")</f>
        <v>0.3071120323490435</v>
      </c>
      <c r="J122" s="165">
        <f>IFERROR(H122/C122-1,"-")</f>
        <v>0.56021091056580818</v>
      </c>
      <c r="K122" s="164">
        <f>H122/H$8</f>
        <v>5.0693849580263836E-2</v>
      </c>
      <c r="L122" s="163">
        <v>36421</v>
      </c>
      <c r="M122" s="163">
        <v>13684</v>
      </c>
      <c r="N122" s="163">
        <v>37554</v>
      </c>
      <c r="O122" s="163">
        <v>40531</v>
      </c>
      <c r="P122" s="163">
        <v>36692</v>
      </c>
      <c r="Q122" s="163">
        <v>37326</v>
      </c>
      <c r="R122" s="164">
        <f>IFERROR(Q122/P122-1,"-")</f>
        <v>1.7278970892837586E-2</v>
      </c>
      <c r="S122" s="165">
        <f>IFERROR(Q122/L122-1,"-")</f>
        <v>2.4848301803904294E-2</v>
      </c>
      <c r="T122" s="164">
        <f>Q122/Q$8</f>
        <v>1.0601477492523069E-2</v>
      </c>
      <c r="U122" s="163">
        <v>61076</v>
      </c>
      <c r="V122" s="163">
        <v>53247</v>
      </c>
      <c r="W122" s="163">
        <v>69865</v>
      </c>
      <c r="X122" s="163">
        <v>66121</v>
      </c>
      <c r="Y122" s="163">
        <v>75793</v>
      </c>
      <c r="Z122" s="164">
        <f>IFERROR(Y122/X122-1,"-")</f>
        <v>0.14627727953297742</v>
      </c>
      <c r="AA122" s="165">
        <f t="shared" si="106"/>
        <v>0.24096208003143627</v>
      </c>
      <c r="AB122" s="164">
        <f>Y122/Y$8</f>
        <v>1.7710134497294167E-2</v>
      </c>
    </row>
    <row r="123" spans="1:28" x14ac:dyDescent="0.25">
      <c r="A123" s="56"/>
      <c r="B123" s="162" t="s">
        <v>100</v>
      </c>
      <c r="C123" s="163">
        <v>25413</v>
      </c>
      <c r="D123" s="163">
        <v>11173</v>
      </c>
      <c r="E123" s="163">
        <v>17131</v>
      </c>
      <c r="F123" s="163">
        <v>22240</v>
      </c>
      <c r="G123" s="163">
        <v>31283</v>
      </c>
      <c r="H123" s="163">
        <v>28362</v>
      </c>
      <c r="I123" s="164">
        <f>IFERROR(H123/G123-1,"-")</f>
        <v>-9.337339769203723E-2</v>
      </c>
      <c r="J123" s="165">
        <f>IFERROR(H123/C123-1,"-")</f>
        <v>0.11604297013339626</v>
      </c>
      <c r="K123" s="164">
        <f>H123/H$8</f>
        <v>3.7376945480423293E-2</v>
      </c>
      <c r="L123" s="163">
        <v>33653</v>
      </c>
      <c r="M123" s="163">
        <v>17630</v>
      </c>
      <c r="N123" s="163">
        <v>34179</v>
      </c>
      <c r="O123" s="163">
        <v>42781</v>
      </c>
      <c r="P123" s="163">
        <v>49026</v>
      </c>
      <c r="Q123" s="163">
        <v>52411</v>
      </c>
      <c r="R123" s="164">
        <f>IFERROR(Q123/P123-1,"-")</f>
        <v>6.9044996532452219E-2</v>
      </c>
      <c r="S123" s="165">
        <f>IFERROR(Q123/L123-1,"-")</f>
        <v>0.55739458592101743</v>
      </c>
      <c r="T123" s="164">
        <f>Q123/Q$8</f>
        <v>1.4885978590275588E-2</v>
      </c>
      <c r="U123" s="163">
        <v>59066</v>
      </c>
      <c r="V123" s="163">
        <v>51310</v>
      </c>
      <c r="W123" s="163">
        <v>65021</v>
      </c>
      <c r="X123" s="163">
        <v>80309</v>
      </c>
      <c r="Y123" s="163">
        <v>80773</v>
      </c>
      <c r="Z123" s="164">
        <f>IFERROR(Y123/X123-1,"-")</f>
        <v>5.7776836967213807E-3</v>
      </c>
      <c r="AA123" s="165">
        <f t="shared" si="106"/>
        <v>0.36750414790234642</v>
      </c>
      <c r="AB123" s="164">
        <f>Y123/Y$8</f>
        <v>1.8873783776205477E-2</v>
      </c>
    </row>
    <row r="124" spans="1:28" x14ac:dyDescent="0.25">
      <c r="A124" s="56"/>
      <c r="B124" s="157" t="s">
        <v>107</v>
      </c>
      <c r="C124" s="158">
        <v>59519</v>
      </c>
      <c r="D124" s="158">
        <v>22910</v>
      </c>
      <c r="E124" s="158">
        <v>28490</v>
      </c>
      <c r="F124" s="158">
        <v>41860</v>
      </c>
      <c r="G124" s="158">
        <v>32760</v>
      </c>
      <c r="H124" s="158">
        <v>32815</v>
      </c>
      <c r="I124" s="159">
        <f>IFERROR(H124/G124-1,"-")</f>
        <v>1.6788766788766729E-3</v>
      </c>
      <c r="J124" s="160">
        <f>IFERROR(H124/C124-1,"-")</f>
        <v>-0.44866345200692215</v>
      </c>
      <c r="K124" s="159">
        <f>H124/H$8</f>
        <v>4.3245344684440107E-2</v>
      </c>
      <c r="L124" s="158">
        <v>40754</v>
      </c>
      <c r="M124" s="158">
        <v>15627</v>
      </c>
      <c r="N124" s="158">
        <v>31211</v>
      </c>
      <c r="O124" s="158">
        <v>52385</v>
      </c>
      <c r="P124" s="158">
        <v>59919</v>
      </c>
      <c r="Q124" s="158">
        <v>61490</v>
      </c>
      <c r="R124" s="159">
        <f>IFERROR(Q124/P124-1,"-")</f>
        <v>2.6218728616966169E-2</v>
      </c>
      <c r="S124" s="160">
        <f>IFERROR(Q124/L124-1,"-")</f>
        <v>0.50880895126858716</v>
      </c>
      <c r="T124" s="159">
        <f>Q124/Q$8</f>
        <v>1.7464631919178148E-2</v>
      </c>
      <c r="U124" s="158">
        <v>100273</v>
      </c>
      <c r="V124" s="158">
        <v>59701</v>
      </c>
      <c r="W124" s="158">
        <v>94245</v>
      </c>
      <c r="X124" s="158">
        <v>92679</v>
      </c>
      <c r="Y124" s="158">
        <v>94305</v>
      </c>
      <c r="Z124" s="159">
        <f>IFERROR(Y124/X124-1,"-")</f>
        <v>1.7544427540219454E-2</v>
      </c>
      <c r="AA124" s="160">
        <f t="shared" si="106"/>
        <v>-5.9517517178103829E-2</v>
      </c>
      <c r="AB124" s="159">
        <f>Y124/Y$8</f>
        <v>2.2035731977456046E-2</v>
      </c>
    </row>
    <row r="125" spans="1:28" s="56" customFormat="1" x14ac:dyDescent="0.25">
      <c r="B125" s="162" t="s">
        <v>110</v>
      </c>
      <c r="C125" s="163">
        <v>3118</v>
      </c>
      <c r="D125" s="163">
        <v>1377</v>
      </c>
      <c r="E125" s="163">
        <v>653</v>
      </c>
      <c r="F125" s="163">
        <v>2495</v>
      </c>
      <c r="G125" s="163">
        <v>3067</v>
      </c>
      <c r="H125" s="163">
        <v>2396</v>
      </c>
      <c r="I125" s="164">
        <f t="shared" ref="I125:I132" si="107">IFERROR(H125/G125-1,"-")</f>
        <v>-0.21878056732963813</v>
      </c>
      <c r="J125" s="165">
        <f t="shared" ref="J125:J132" si="108">IFERROR(H125/C125-1,"-")</f>
        <v>-0.2315586914688903</v>
      </c>
      <c r="K125" s="164">
        <f t="shared" ref="K125:K132" si="109">H125/H$8</f>
        <v>3.1575756777058816E-3</v>
      </c>
      <c r="L125" s="163">
        <v>7342</v>
      </c>
      <c r="M125" s="163">
        <v>2329</v>
      </c>
      <c r="N125" s="163">
        <v>2683</v>
      </c>
      <c r="O125" s="163">
        <v>7422</v>
      </c>
      <c r="P125" s="163">
        <v>8579</v>
      </c>
      <c r="Q125" s="163">
        <v>8260</v>
      </c>
      <c r="R125" s="164">
        <f t="shared" ref="R125:R132" si="110">IFERROR(Q125/P125-1,"-")</f>
        <v>-3.7183820958153646E-2</v>
      </c>
      <c r="S125" s="165">
        <f t="shared" ref="S125:S132" si="111">IFERROR(Q125/L125-1,"-")</f>
        <v>0.12503405066739304</v>
      </c>
      <c r="T125" s="164">
        <f t="shared" ref="T125:T132" si="112">Q125/Q$8</f>
        <v>2.3460377240593837E-3</v>
      </c>
      <c r="U125" s="163">
        <v>10460</v>
      </c>
      <c r="V125" s="163">
        <v>3336</v>
      </c>
      <c r="W125" s="163">
        <v>9917</v>
      </c>
      <c r="X125" s="163">
        <v>11646</v>
      </c>
      <c r="Y125" s="163">
        <v>10656</v>
      </c>
      <c r="Z125" s="164">
        <f t="shared" ref="Z125:Z132" si="113">IFERROR(Y125/X125-1,"-")</f>
        <v>-8.5007727975270453E-2</v>
      </c>
      <c r="AA125" s="165">
        <f t="shared" si="106"/>
        <v>1.8738049713193039E-2</v>
      </c>
      <c r="AB125" s="164">
        <f t="shared" ref="AB125:AB132" si="114">Y125/Y$8</f>
        <v>2.4899290594535988E-3</v>
      </c>
    </row>
    <row r="126" spans="1:28" s="56" customFormat="1" x14ac:dyDescent="0.25">
      <c r="B126" s="162" t="s">
        <v>113</v>
      </c>
      <c r="C126" s="163">
        <v>4086</v>
      </c>
      <c r="D126" s="163">
        <v>1696</v>
      </c>
      <c r="E126" s="163">
        <v>2401</v>
      </c>
      <c r="F126" s="163">
        <v>4143</v>
      </c>
      <c r="G126" s="163">
        <v>4500</v>
      </c>
      <c r="H126" s="163">
        <v>4504</v>
      </c>
      <c r="I126" s="164">
        <f t="shared" si="107"/>
        <v>8.8888888888893902E-4</v>
      </c>
      <c r="J126" s="165">
        <f t="shared" si="108"/>
        <v>0.10230053842388642</v>
      </c>
      <c r="K126" s="164">
        <f t="shared" si="109"/>
        <v>5.9356097046691534E-3</v>
      </c>
      <c r="L126" s="163">
        <v>5464</v>
      </c>
      <c r="M126" s="163">
        <v>2180</v>
      </c>
      <c r="N126" s="163">
        <v>4913</v>
      </c>
      <c r="O126" s="163">
        <v>7118</v>
      </c>
      <c r="P126" s="163">
        <v>8816</v>
      </c>
      <c r="Q126" s="163">
        <v>8623</v>
      </c>
      <c r="R126" s="164">
        <f t="shared" si="110"/>
        <v>-2.1892014519056313E-2</v>
      </c>
      <c r="S126" s="165">
        <f t="shared" si="111"/>
        <v>0.57814787701317716</v>
      </c>
      <c r="T126" s="164">
        <f t="shared" si="112"/>
        <v>2.4491384133854799E-3</v>
      </c>
      <c r="U126" s="163">
        <v>9550</v>
      </c>
      <c r="V126" s="163">
        <v>7314</v>
      </c>
      <c r="W126" s="163">
        <v>11261</v>
      </c>
      <c r="X126" s="163">
        <v>13316</v>
      </c>
      <c r="Y126" s="163">
        <v>13127</v>
      </c>
      <c r="Z126" s="164">
        <f t="shared" si="113"/>
        <v>-1.4193451486932962E-2</v>
      </c>
      <c r="AA126" s="165">
        <f t="shared" si="106"/>
        <v>0.37455497382198955</v>
      </c>
      <c r="AB126" s="164">
        <f t="shared" si="114"/>
        <v>3.0673140731463395E-3</v>
      </c>
    </row>
    <row r="127" spans="1:28" x14ac:dyDescent="0.25">
      <c r="A127" s="56"/>
      <c r="B127" s="162" t="s">
        <v>116</v>
      </c>
      <c r="C127" s="163">
        <v>3044</v>
      </c>
      <c r="D127" s="163">
        <v>1277</v>
      </c>
      <c r="E127" s="163">
        <v>2102</v>
      </c>
      <c r="F127" s="163">
        <v>2821</v>
      </c>
      <c r="G127" s="163">
        <v>3000</v>
      </c>
      <c r="H127" s="163">
        <v>2742</v>
      </c>
      <c r="I127" s="164">
        <f t="shared" si="107"/>
        <v>-8.5999999999999965E-2</v>
      </c>
      <c r="J127" s="165">
        <f t="shared" si="108"/>
        <v>-9.9211563731931629E-2</v>
      </c>
      <c r="K127" s="164">
        <f t="shared" si="109"/>
        <v>3.6135527997786009E-3</v>
      </c>
      <c r="L127" s="163">
        <v>3665</v>
      </c>
      <c r="M127" s="163">
        <v>1497</v>
      </c>
      <c r="N127" s="163">
        <v>5032</v>
      </c>
      <c r="O127" s="163">
        <v>5703</v>
      </c>
      <c r="P127" s="163">
        <v>5756</v>
      </c>
      <c r="Q127" s="163">
        <v>5825</v>
      </c>
      <c r="R127" s="164">
        <f t="shared" si="110"/>
        <v>1.1987491313412146E-2</v>
      </c>
      <c r="S127" s="165">
        <f t="shared" si="111"/>
        <v>0.58935879945429748</v>
      </c>
      <c r="T127" s="164">
        <f t="shared" si="112"/>
        <v>1.6544394361556792E-3</v>
      </c>
      <c r="U127" s="163">
        <v>6709</v>
      </c>
      <c r="V127" s="163">
        <v>7134</v>
      </c>
      <c r="W127" s="163">
        <v>8524</v>
      </c>
      <c r="X127" s="163">
        <v>8756</v>
      </c>
      <c r="Y127" s="163">
        <v>8567</v>
      </c>
      <c r="Z127" s="164">
        <f t="shared" si="113"/>
        <v>-2.1585198720877163E-2</v>
      </c>
      <c r="AA127" s="165">
        <f t="shared" si="106"/>
        <v>0.27694142197048732</v>
      </c>
      <c r="AB127" s="164">
        <f t="shared" si="114"/>
        <v>2.0018038900468265E-3</v>
      </c>
    </row>
    <row r="128" spans="1:28" x14ac:dyDescent="0.25">
      <c r="A128" s="56"/>
      <c r="B128" s="162" t="s">
        <v>123</v>
      </c>
      <c r="C128" s="163">
        <v>820</v>
      </c>
      <c r="D128" s="163">
        <v>359</v>
      </c>
      <c r="E128" s="163">
        <v>359</v>
      </c>
      <c r="F128" s="163">
        <v>801</v>
      </c>
      <c r="G128" s="163">
        <v>649</v>
      </c>
      <c r="H128" s="163">
        <v>650</v>
      </c>
      <c r="I128" s="164">
        <f t="shared" si="107"/>
        <v>1.5408320493066618E-3</v>
      </c>
      <c r="J128" s="165">
        <f t="shared" si="108"/>
        <v>-0.20731707317073167</v>
      </c>
      <c r="K128" s="164">
        <f t="shared" si="109"/>
        <v>8.5660442007880764E-4</v>
      </c>
      <c r="L128" s="163">
        <v>1046</v>
      </c>
      <c r="M128" s="163">
        <v>356</v>
      </c>
      <c r="N128" s="163">
        <v>974</v>
      </c>
      <c r="O128" s="163">
        <v>1772</v>
      </c>
      <c r="P128" s="163">
        <v>1988</v>
      </c>
      <c r="Q128" s="163">
        <v>1706</v>
      </c>
      <c r="R128" s="164">
        <f t="shared" si="110"/>
        <v>-0.14185110663983902</v>
      </c>
      <c r="S128" s="165">
        <f t="shared" si="111"/>
        <v>0.63097514340344163</v>
      </c>
      <c r="T128" s="164">
        <f t="shared" si="112"/>
        <v>4.8454483743889937E-4</v>
      </c>
      <c r="U128" s="163">
        <v>1866</v>
      </c>
      <c r="V128" s="163">
        <v>1333</v>
      </c>
      <c r="W128" s="163">
        <v>2573</v>
      </c>
      <c r="X128" s="163">
        <v>2637</v>
      </c>
      <c r="Y128" s="163">
        <v>2356</v>
      </c>
      <c r="Z128" s="164">
        <f t="shared" si="113"/>
        <v>-0.10656048540007579</v>
      </c>
      <c r="AA128" s="165">
        <f t="shared" si="106"/>
        <v>0.262593783494105</v>
      </c>
      <c r="AB128" s="164">
        <f t="shared" si="114"/>
        <v>5.5051359460141507E-4</v>
      </c>
    </row>
    <row r="129" spans="1:28" x14ac:dyDescent="0.25">
      <c r="A129" s="56"/>
      <c r="B129" s="162" t="s">
        <v>119</v>
      </c>
      <c r="C129" s="163">
        <v>664</v>
      </c>
      <c r="D129" s="163">
        <v>303</v>
      </c>
      <c r="E129" s="163">
        <v>312</v>
      </c>
      <c r="F129" s="163">
        <v>635</v>
      </c>
      <c r="G129" s="163">
        <v>526</v>
      </c>
      <c r="H129" s="163">
        <v>594</v>
      </c>
      <c r="I129" s="164">
        <f t="shared" si="107"/>
        <v>0.12927756653992395</v>
      </c>
      <c r="J129" s="165">
        <f t="shared" si="108"/>
        <v>-0.10542168674698793</v>
      </c>
      <c r="K129" s="164">
        <f t="shared" si="109"/>
        <v>7.8280465465663338E-4</v>
      </c>
      <c r="L129" s="163">
        <v>820</v>
      </c>
      <c r="M129" s="163">
        <v>453</v>
      </c>
      <c r="N129" s="163">
        <v>1045</v>
      </c>
      <c r="O129" s="163">
        <v>1201</v>
      </c>
      <c r="P129" s="163">
        <v>1408</v>
      </c>
      <c r="Q129" s="163">
        <v>1497</v>
      </c>
      <c r="R129" s="164">
        <f t="shared" si="110"/>
        <v>6.3210227272727293E-2</v>
      </c>
      <c r="S129" s="165">
        <f t="shared" si="111"/>
        <v>0.82560975609756104</v>
      </c>
      <c r="T129" s="164">
        <f t="shared" si="112"/>
        <v>4.2518383449357113E-4</v>
      </c>
      <c r="U129" s="163">
        <v>1484</v>
      </c>
      <c r="V129" s="163">
        <v>1357</v>
      </c>
      <c r="W129" s="163">
        <v>1836</v>
      </c>
      <c r="X129" s="163">
        <v>1934</v>
      </c>
      <c r="Y129" s="163">
        <v>2091</v>
      </c>
      <c r="Z129" s="164">
        <f t="shared" si="113"/>
        <v>8.1178903826266913E-2</v>
      </c>
      <c r="AA129" s="165">
        <f t="shared" si="106"/>
        <v>0.40902964959568733</v>
      </c>
      <c r="AB129" s="164">
        <f t="shared" si="114"/>
        <v>4.8859249843444773E-4</v>
      </c>
    </row>
    <row r="130" spans="1:28" x14ac:dyDescent="0.25">
      <c r="A130" s="56"/>
      <c r="B130" s="162" t="s">
        <v>128</v>
      </c>
      <c r="C130" s="163">
        <v>425</v>
      </c>
      <c r="D130" s="163">
        <v>183</v>
      </c>
      <c r="E130" s="163">
        <v>123</v>
      </c>
      <c r="F130" s="163">
        <v>250</v>
      </c>
      <c r="G130" s="163">
        <v>203</v>
      </c>
      <c r="H130" s="163">
        <v>235</v>
      </c>
      <c r="I130" s="164">
        <f t="shared" si="107"/>
        <v>0.1576354679802956</v>
      </c>
      <c r="J130" s="165">
        <f t="shared" si="108"/>
        <v>-0.44705882352941173</v>
      </c>
      <c r="K130" s="164">
        <f t="shared" si="109"/>
        <v>3.0969544418233812E-4</v>
      </c>
      <c r="L130" s="163">
        <v>1198</v>
      </c>
      <c r="M130" s="163">
        <v>488</v>
      </c>
      <c r="N130" s="163">
        <v>432</v>
      </c>
      <c r="O130" s="163">
        <v>825</v>
      </c>
      <c r="P130" s="163">
        <v>1138</v>
      </c>
      <c r="Q130" s="163">
        <v>1099</v>
      </c>
      <c r="R130" s="164">
        <f t="shared" si="110"/>
        <v>-3.4270650263620417E-2</v>
      </c>
      <c r="S130" s="165">
        <f t="shared" si="111"/>
        <v>-8.2637729549248751E-2</v>
      </c>
      <c r="T130" s="164">
        <f t="shared" si="112"/>
        <v>3.1214230735366374E-4</v>
      </c>
      <c r="U130" s="163">
        <v>1623</v>
      </c>
      <c r="V130" s="163">
        <v>555</v>
      </c>
      <c r="W130" s="163">
        <v>1075</v>
      </c>
      <c r="X130" s="163">
        <v>1341</v>
      </c>
      <c r="Y130" s="163">
        <v>1334</v>
      </c>
      <c r="Z130" s="164">
        <f t="shared" si="113"/>
        <v>-5.2199850857569396E-3</v>
      </c>
      <c r="AA130" s="165">
        <f t="shared" si="106"/>
        <v>-0.17806531115218727</v>
      </c>
      <c r="AB130" s="164">
        <f t="shared" si="114"/>
        <v>3.1170846145937511E-4</v>
      </c>
    </row>
    <row r="131" spans="1:28" x14ac:dyDescent="0.25">
      <c r="A131" s="56"/>
      <c r="B131" s="162" t="s">
        <v>131</v>
      </c>
      <c r="C131" s="163">
        <v>495</v>
      </c>
      <c r="D131" s="163">
        <v>199</v>
      </c>
      <c r="E131" s="163">
        <v>177</v>
      </c>
      <c r="F131" s="163">
        <v>253</v>
      </c>
      <c r="G131" s="163">
        <v>358</v>
      </c>
      <c r="H131" s="163">
        <v>378</v>
      </c>
      <c r="I131" s="164">
        <f t="shared" si="107"/>
        <v>5.5865921787709549E-2</v>
      </c>
      <c r="J131" s="165">
        <f t="shared" si="108"/>
        <v>-0.23636363636363633</v>
      </c>
      <c r="K131" s="164">
        <f t="shared" si="109"/>
        <v>4.9814841659967578E-4</v>
      </c>
      <c r="L131" s="163">
        <v>2186</v>
      </c>
      <c r="M131" s="163">
        <v>882</v>
      </c>
      <c r="N131" s="163">
        <v>742</v>
      </c>
      <c r="O131" s="163">
        <v>1632</v>
      </c>
      <c r="P131" s="163">
        <v>2097</v>
      </c>
      <c r="Q131" s="163">
        <v>2115</v>
      </c>
      <c r="R131" s="164">
        <f t="shared" si="110"/>
        <v>8.5836909871244149E-3</v>
      </c>
      <c r="S131" s="165">
        <f t="shared" si="111"/>
        <v>-3.2479414455626743E-2</v>
      </c>
      <c r="T131" s="164">
        <f t="shared" si="112"/>
        <v>6.0071062789171872E-4</v>
      </c>
      <c r="U131" s="163">
        <v>2681</v>
      </c>
      <c r="V131" s="163">
        <v>919</v>
      </c>
      <c r="W131" s="163">
        <v>1885</v>
      </c>
      <c r="X131" s="163">
        <v>2455</v>
      </c>
      <c r="Y131" s="163">
        <v>2493</v>
      </c>
      <c r="Z131" s="164">
        <f t="shared" si="113"/>
        <v>1.5478615071283119E-2</v>
      </c>
      <c r="AA131" s="165">
        <f t="shared" si="106"/>
        <v>-7.0123088399850819E-2</v>
      </c>
      <c r="AB131" s="164">
        <f t="shared" si="114"/>
        <v>5.82525632997168E-4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46867</v>
      </c>
      <c r="D132" s="169">
        <f t="shared" si="115"/>
        <v>17516</v>
      </c>
      <c r="E132" s="169">
        <f t="shared" si="115"/>
        <v>22363</v>
      </c>
      <c r="F132" s="169">
        <f t="shared" si="115"/>
        <v>30462</v>
      </c>
      <c r="G132" s="169">
        <f t="shared" si="115"/>
        <v>20457</v>
      </c>
      <c r="H132" s="169">
        <f t="shared" si="115"/>
        <v>21316</v>
      </c>
      <c r="I132" s="170">
        <f t="shared" si="107"/>
        <v>4.199051669355236E-2</v>
      </c>
      <c r="J132" s="171">
        <f t="shared" si="108"/>
        <v>-0.54518104423154878</v>
      </c>
      <c r="K132" s="170">
        <f t="shared" si="109"/>
        <v>2.809135356676902E-2</v>
      </c>
      <c r="L132" s="169">
        <f t="shared" ref="L132:Q132" si="116">L124-SUM(L125:L131)</f>
        <v>19033</v>
      </c>
      <c r="M132" s="169">
        <f t="shared" si="116"/>
        <v>7442</v>
      </c>
      <c r="N132" s="169">
        <f t="shared" si="116"/>
        <v>15390</v>
      </c>
      <c r="O132" s="169">
        <f t="shared" si="116"/>
        <v>26712</v>
      </c>
      <c r="P132" s="169">
        <f t="shared" si="116"/>
        <v>30137</v>
      </c>
      <c r="Q132" s="169">
        <f t="shared" si="116"/>
        <v>32365</v>
      </c>
      <c r="R132" s="170">
        <f t="shared" si="110"/>
        <v>7.3929057304974011E-2</v>
      </c>
      <c r="S132" s="171">
        <f t="shared" si="111"/>
        <v>0.70046760888982296</v>
      </c>
      <c r="T132" s="170">
        <f t="shared" si="112"/>
        <v>9.1924347383997521E-3</v>
      </c>
      <c r="U132" s="169">
        <f>U124-SUM(U125:U131)</f>
        <v>65900</v>
      </c>
      <c r="V132" s="169">
        <f>V124-SUM(V125:V131)</f>
        <v>37753</v>
      </c>
      <c r="W132" s="169">
        <f>W124-SUM(W125:W131)</f>
        <v>57174</v>
      </c>
      <c r="X132" s="169">
        <f>X124-SUM(X125:X131)</f>
        <v>50594</v>
      </c>
      <c r="Y132" s="169">
        <f>Y124-SUM(Y125:Y131)</f>
        <v>53681</v>
      </c>
      <c r="Z132" s="170">
        <f t="shared" si="113"/>
        <v>6.1015140135193935E-2</v>
      </c>
      <c r="AA132" s="171">
        <f t="shared" si="106"/>
        <v>-0.18541729893778447</v>
      </c>
      <c r="AB132" s="170">
        <f t="shared" si="114"/>
        <v>1.2543344767316876E-2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29854</v>
      </c>
      <c r="D134" s="176">
        <f t="shared" si="117"/>
        <v>9862</v>
      </c>
      <c r="E134" s="176">
        <f t="shared" si="117"/>
        <v>24847</v>
      </c>
      <c r="F134" s="176">
        <f t="shared" si="117"/>
        <v>47385</v>
      </c>
      <c r="G134" s="176">
        <f t="shared" si="117"/>
        <v>49008</v>
      </c>
      <c r="H134" s="176">
        <f t="shared" si="117"/>
        <v>52595</v>
      </c>
      <c r="I134" s="177">
        <f>IFERROR(H134/G134-1,"-")</f>
        <v>7.3192131896833157E-2</v>
      </c>
      <c r="J134" s="177">
        <f>IFERROR(H134/C134-1,"-")</f>
        <v>0.76174047028873848</v>
      </c>
      <c r="K134" s="177">
        <f>H134/H$8</f>
        <v>6.9312476113915208E-2</v>
      </c>
      <c r="L134" s="176">
        <f t="shared" ref="L134:Q134" si="118">L135+L138</f>
        <v>149743</v>
      </c>
      <c r="M134" s="176">
        <f t="shared" si="118"/>
        <v>40956</v>
      </c>
      <c r="N134" s="176">
        <f t="shared" si="118"/>
        <v>64147</v>
      </c>
      <c r="O134" s="176">
        <f t="shared" si="118"/>
        <v>163913</v>
      </c>
      <c r="P134" s="176">
        <f t="shared" si="118"/>
        <v>180038</v>
      </c>
      <c r="Q134" s="176">
        <f t="shared" si="118"/>
        <v>183335</v>
      </c>
      <c r="R134" s="177">
        <f>IFERROR(Q134/P134-1,"-")</f>
        <v>1.8312800630977843E-2</v>
      </c>
      <c r="S134" s="177">
        <f>IFERROR(Q134/L134-1,"-")</f>
        <v>0.22433102048175879</v>
      </c>
      <c r="T134" s="177">
        <f>Q134/Q$8</f>
        <v>5.2071528588429436E-2</v>
      </c>
      <c r="U134" s="176">
        <f>U135+U138</f>
        <v>179597</v>
      </c>
      <c r="V134" s="176">
        <f>V135+V138</f>
        <v>116590</v>
      </c>
      <c r="W134" s="176">
        <f>W135+W138</f>
        <v>211298</v>
      </c>
      <c r="X134" s="176">
        <f>X135+X138</f>
        <v>229046</v>
      </c>
      <c r="Y134" s="176">
        <f>Y135+Y138</f>
        <v>235930</v>
      </c>
      <c r="Z134" s="177">
        <f>IFERROR(Y134/X134-1,"-")</f>
        <v>3.0055098102564459E-2</v>
      </c>
      <c r="AA134" s="177">
        <f t="shared" ref="AA134:AA146" si="119">IFERROR(Y134/U134-1,"-")</f>
        <v>0.31366336854179089</v>
      </c>
      <c r="AB134" s="177">
        <f>Y134/Y$8</f>
        <v>5.5128468749707921E-2</v>
      </c>
    </row>
    <row r="135" spans="1:28" x14ac:dyDescent="0.25">
      <c r="A135" s="56"/>
      <c r="B135" s="157" t="s">
        <v>97</v>
      </c>
      <c r="C135" s="158">
        <v>8311</v>
      </c>
      <c r="D135" s="158">
        <v>2454</v>
      </c>
      <c r="E135" s="158">
        <v>6270</v>
      </c>
      <c r="F135" s="158">
        <v>5486</v>
      </c>
      <c r="G135" s="158">
        <v>7999</v>
      </c>
      <c r="H135" s="158">
        <v>6701</v>
      </c>
      <c r="I135" s="159">
        <f>IFERROR(H135/G135-1,"-")</f>
        <v>-0.16227028378547315</v>
      </c>
      <c r="J135" s="160">
        <f>IFERROR(H135/C135-1,"-")</f>
        <v>-0.19371916736854766</v>
      </c>
      <c r="K135" s="159">
        <f>H135/H$8</f>
        <v>8.8309326445355236E-3</v>
      </c>
      <c r="L135" s="158">
        <v>26862</v>
      </c>
      <c r="M135" s="158">
        <v>6197</v>
      </c>
      <c r="N135" s="158">
        <v>14861</v>
      </c>
      <c r="O135" s="158">
        <v>15843</v>
      </c>
      <c r="P135" s="158">
        <v>15164</v>
      </c>
      <c r="Q135" s="158">
        <v>14762</v>
      </c>
      <c r="R135" s="159">
        <f>IFERROR(Q135/P135-1,"-")</f>
        <v>-2.6510155631759402E-2</v>
      </c>
      <c r="S135" s="160">
        <f>IFERROR(Q135/L135-1,"-")</f>
        <v>-0.4504504504504504</v>
      </c>
      <c r="T135" s="159">
        <f>Q135/Q$8</f>
        <v>4.1927613659279205E-3</v>
      </c>
      <c r="U135" s="158">
        <v>35173</v>
      </c>
      <c r="V135" s="158">
        <v>37770</v>
      </c>
      <c r="W135" s="158">
        <v>21329</v>
      </c>
      <c r="X135" s="158">
        <v>23163</v>
      </c>
      <c r="Y135" s="158">
        <v>21463</v>
      </c>
      <c r="Z135" s="159">
        <f>IFERROR(Y135/X135-1,"-")</f>
        <v>-7.3392911108232983E-2</v>
      </c>
      <c r="AA135" s="160">
        <f t="shared" si="119"/>
        <v>-0.38978762118670573</v>
      </c>
      <c r="AB135" s="159">
        <f>Y135/Y$8</f>
        <v>5.0151414604966771E-3</v>
      </c>
    </row>
    <row r="136" spans="1:28" x14ac:dyDescent="0.25">
      <c r="A136" s="56"/>
      <c r="B136" s="162" t="s">
        <v>103</v>
      </c>
      <c r="C136" s="163">
        <v>8311</v>
      </c>
      <c r="D136" s="163">
        <v>2454</v>
      </c>
      <c r="E136" s="163">
        <v>6270</v>
      </c>
      <c r="F136" s="163">
        <v>5415</v>
      </c>
      <c r="G136" s="163">
        <v>7999</v>
      </c>
      <c r="H136" s="163">
        <v>6701</v>
      </c>
      <c r="I136" s="164">
        <f>IFERROR(H136/G136-1,"-")</f>
        <v>-0.16227028378547315</v>
      </c>
      <c r="J136" s="165">
        <f>IFERROR(H136/C136-1,"-")</f>
        <v>-0.19371916736854766</v>
      </c>
      <c r="K136" s="164">
        <f>H136/H$8</f>
        <v>8.8309326445355236E-3</v>
      </c>
      <c r="L136" s="163">
        <v>8866</v>
      </c>
      <c r="M136" s="163">
        <v>3528</v>
      </c>
      <c r="N136" s="163">
        <v>8710</v>
      </c>
      <c r="O136" s="163">
        <v>9264</v>
      </c>
      <c r="P136" s="163">
        <v>6639</v>
      </c>
      <c r="Q136" s="163">
        <v>6321</v>
      </c>
      <c r="R136" s="164">
        <f>IFERROR(Q136/P136-1,"-")</f>
        <v>-4.7898779936737412E-2</v>
      </c>
      <c r="S136" s="165">
        <f>IFERROR(Q136/L136-1,"-")</f>
        <v>-0.28705165801939991</v>
      </c>
      <c r="T136" s="164">
        <f>Q136/Q$8</f>
        <v>1.7953153091742572E-3</v>
      </c>
      <c r="U136" s="163">
        <v>17177</v>
      </c>
      <c r="V136" s="163">
        <v>29524</v>
      </c>
      <c r="W136" s="163">
        <v>14679</v>
      </c>
      <c r="X136" s="163">
        <v>14638</v>
      </c>
      <c r="Y136" s="163">
        <v>13022</v>
      </c>
      <c r="Z136" s="164">
        <f>IFERROR(Y136/X136-1,"-")</f>
        <v>-0.11039759529990434</v>
      </c>
      <c r="AA136" s="165">
        <f t="shared" si="119"/>
        <v>-0.24189322931827439</v>
      </c>
      <c r="AB136" s="164">
        <f>Y136/Y$8</f>
        <v>3.0427792991933899E-3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17996</v>
      </c>
      <c r="M137" s="163">
        <v>2669</v>
      </c>
      <c r="N137" s="163">
        <v>6151</v>
      </c>
      <c r="O137" s="163">
        <v>6579</v>
      </c>
      <c r="P137" s="163">
        <v>8525</v>
      </c>
      <c r="Q137" s="163">
        <v>8441</v>
      </c>
      <c r="R137" s="164">
        <f>IFERROR(Q137/P137-1,"-")</f>
        <v>-9.8533724340176265E-3</v>
      </c>
      <c r="S137" s="165">
        <f>IFERROR(Q137/L137-1,"-")</f>
        <v>-0.53095132251611465</v>
      </c>
      <c r="T137" s="164">
        <f>Q137/Q$8</f>
        <v>2.3974460567536631E-3</v>
      </c>
      <c r="U137" s="163">
        <v>17996</v>
      </c>
      <c r="V137" s="163">
        <v>8246</v>
      </c>
      <c r="W137" s="163">
        <v>6650</v>
      </c>
      <c r="X137" s="163">
        <v>8525</v>
      </c>
      <c r="Y137" s="163">
        <v>8441</v>
      </c>
      <c r="Z137" s="164">
        <f>IFERROR(Y137/X137-1,"-")</f>
        <v>-9.8533724340176265E-3</v>
      </c>
      <c r="AA137" s="165">
        <f t="shared" si="119"/>
        <v>-0.53095132251611465</v>
      </c>
      <c r="AB137" s="164">
        <f>Y137/Y$8</f>
        <v>1.9723621613032872E-3</v>
      </c>
    </row>
    <row r="138" spans="1:28" x14ac:dyDescent="0.25">
      <c r="A138" s="56"/>
      <c r="B138" s="157" t="s">
        <v>107</v>
      </c>
      <c r="C138" s="158">
        <v>21543</v>
      </c>
      <c r="D138" s="158">
        <v>7408</v>
      </c>
      <c r="E138" s="158">
        <v>18577</v>
      </c>
      <c r="F138" s="158">
        <v>41899</v>
      </c>
      <c r="G138" s="158">
        <v>41009</v>
      </c>
      <c r="H138" s="158">
        <v>45894</v>
      </c>
      <c r="I138" s="159">
        <f>IFERROR(H138/G138-1,"-")</f>
        <v>0.11912019312833766</v>
      </c>
      <c r="J138" s="160">
        <f>IFERROR(H138/C138-1,"-")</f>
        <v>1.1303439632363181</v>
      </c>
      <c r="K138" s="159">
        <f>H138/H$8</f>
        <v>6.0481543469379687E-2</v>
      </c>
      <c r="L138" s="158">
        <v>122881</v>
      </c>
      <c r="M138" s="158">
        <v>34759</v>
      </c>
      <c r="N138" s="158">
        <v>49286</v>
      </c>
      <c r="O138" s="158">
        <v>148070</v>
      </c>
      <c r="P138" s="158">
        <v>164874</v>
      </c>
      <c r="Q138" s="158">
        <v>168573</v>
      </c>
      <c r="R138" s="159">
        <f>IFERROR(Q138/P138-1,"-")</f>
        <v>2.2435314239965143E-2</v>
      </c>
      <c r="S138" s="160">
        <f>IFERROR(Q138/L138-1,"-")</f>
        <v>0.37183942187970476</v>
      </c>
      <c r="T138" s="159">
        <f>Q138/Q$8</f>
        <v>4.7878767222501513E-2</v>
      </c>
      <c r="U138" s="158">
        <v>144424</v>
      </c>
      <c r="V138" s="158">
        <v>78820</v>
      </c>
      <c r="W138" s="158">
        <v>189969</v>
      </c>
      <c r="X138" s="158">
        <v>205883</v>
      </c>
      <c r="Y138" s="158">
        <v>214467</v>
      </c>
      <c r="Z138" s="159">
        <f>IFERROR(Y138/X138-1,"-")</f>
        <v>4.1693583248738397E-2</v>
      </c>
      <c r="AA138" s="160">
        <f t="shared" si="119"/>
        <v>0.48498172048966937</v>
      </c>
      <c r="AB138" s="159">
        <f>Y138/Y$8</f>
        <v>5.0113327289211244E-2</v>
      </c>
    </row>
    <row r="139" spans="1:28" s="56" customFormat="1" x14ac:dyDescent="0.25">
      <c r="B139" s="162" t="s">
        <v>110</v>
      </c>
      <c r="C139" s="163">
        <v>12618</v>
      </c>
      <c r="D139" s="163">
        <v>3361</v>
      </c>
      <c r="E139" s="163">
        <v>8566</v>
      </c>
      <c r="F139" s="163">
        <v>22074</v>
      </c>
      <c r="G139" s="163">
        <v>20929</v>
      </c>
      <c r="H139" s="163">
        <v>26456</v>
      </c>
      <c r="I139" s="164">
        <f t="shared" ref="I139:I146" si="120">IFERROR(H139/G139-1,"-")</f>
        <v>0.26408332935161738</v>
      </c>
      <c r="J139" s="165">
        <f t="shared" ref="J139:J146" si="121">IFERROR(H139/C139-1,"-")</f>
        <v>1.0966872721508953</v>
      </c>
      <c r="K139" s="164">
        <f t="shared" ref="K139:K146" si="122">H139/H$8</f>
        <v>3.4865117750161434E-2</v>
      </c>
      <c r="L139" s="163">
        <v>57689</v>
      </c>
      <c r="M139" s="163">
        <v>12472</v>
      </c>
      <c r="N139" s="163">
        <v>13304</v>
      </c>
      <c r="O139" s="163">
        <v>60071</v>
      </c>
      <c r="P139" s="163">
        <v>68669</v>
      </c>
      <c r="Q139" s="163">
        <v>70810</v>
      </c>
      <c r="R139" s="164">
        <f t="shared" ref="R139:R146" si="123">IFERROR(Q139/P139-1,"-")</f>
        <v>3.1178552185120001E-2</v>
      </c>
      <c r="S139" s="165">
        <f t="shared" ref="S139:S146" si="124">IFERROR(Q139/L139-1,"-")</f>
        <v>0.22744370677252168</v>
      </c>
      <c r="T139" s="164">
        <f t="shared" ref="T139:T146" si="125">Q139/Q$8</f>
        <v>2.0111735017027236E-2</v>
      </c>
      <c r="U139" s="163">
        <v>70307</v>
      </c>
      <c r="V139" s="163">
        <v>22202</v>
      </c>
      <c r="W139" s="163">
        <v>82145</v>
      </c>
      <c r="X139" s="163">
        <v>89598</v>
      </c>
      <c r="Y139" s="163">
        <v>97266</v>
      </c>
      <c r="Z139" s="164">
        <f t="shared" ref="Z139:Z146" si="126">IFERROR(Y139/X139-1,"-")</f>
        <v>8.5582267461327355E-2</v>
      </c>
      <c r="AA139" s="165">
        <f t="shared" si="119"/>
        <v>0.3834468829561779</v>
      </c>
      <c r="AB139" s="164">
        <f t="shared" ref="AB139:AB146" si="127">Y139/Y$8</f>
        <v>2.2727612602929218E-2</v>
      </c>
    </row>
    <row r="140" spans="1:28" s="56" customFormat="1" x14ac:dyDescent="0.25">
      <c r="B140" s="162" t="s">
        <v>113</v>
      </c>
      <c r="C140" s="163">
        <v>2167</v>
      </c>
      <c r="D140" s="163">
        <v>1257</v>
      </c>
      <c r="E140" s="163">
        <v>1249</v>
      </c>
      <c r="F140" s="163">
        <v>1553</v>
      </c>
      <c r="G140" s="163">
        <v>1880</v>
      </c>
      <c r="H140" s="163">
        <v>1664</v>
      </c>
      <c r="I140" s="164">
        <f t="shared" si="120"/>
        <v>-0.11489361702127665</v>
      </c>
      <c r="J140" s="165">
        <f t="shared" si="121"/>
        <v>-0.23211813567143513</v>
      </c>
      <c r="K140" s="164">
        <f t="shared" si="122"/>
        <v>2.1929073154017473E-3</v>
      </c>
      <c r="L140" s="163">
        <v>10331</v>
      </c>
      <c r="M140" s="163">
        <v>2280</v>
      </c>
      <c r="N140" s="163">
        <v>5222</v>
      </c>
      <c r="O140" s="163">
        <v>11965</v>
      </c>
      <c r="P140" s="163">
        <v>16181</v>
      </c>
      <c r="Q140" s="163">
        <v>16944</v>
      </c>
      <c r="R140" s="164">
        <f t="shared" si="123"/>
        <v>4.7154069587788117E-2</v>
      </c>
      <c r="S140" s="165">
        <f t="shared" si="124"/>
        <v>0.64011228341883641</v>
      </c>
      <c r="T140" s="164">
        <f t="shared" si="125"/>
        <v>4.8125015976346486E-3</v>
      </c>
      <c r="U140" s="163">
        <v>12498</v>
      </c>
      <c r="V140" s="163">
        <v>7702</v>
      </c>
      <c r="W140" s="163">
        <v>13518</v>
      </c>
      <c r="X140" s="163">
        <v>18061</v>
      </c>
      <c r="Y140" s="163">
        <v>18608</v>
      </c>
      <c r="Z140" s="164">
        <f t="shared" si="126"/>
        <v>3.0286252145506953E-2</v>
      </c>
      <c r="AA140" s="165">
        <f t="shared" si="119"/>
        <v>0.4888782205152824</v>
      </c>
      <c r="AB140" s="164">
        <f t="shared" si="127"/>
        <v>4.3480292734902936E-3</v>
      </c>
    </row>
    <row r="141" spans="1:28" x14ac:dyDescent="0.25">
      <c r="A141" s="56"/>
      <c r="B141" s="162" t="s">
        <v>116</v>
      </c>
      <c r="C141" s="163">
        <v>822</v>
      </c>
      <c r="D141" s="163">
        <v>147</v>
      </c>
      <c r="E141" s="163">
        <v>1545</v>
      </c>
      <c r="F141" s="163">
        <v>5813</v>
      </c>
      <c r="G141" s="163">
        <v>5043</v>
      </c>
      <c r="H141" s="163">
        <v>5027</v>
      </c>
      <c r="I141" s="164">
        <f t="shared" si="120"/>
        <v>-3.1727146539758388E-3</v>
      </c>
      <c r="J141" s="165">
        <f t="shared" si="121"/>
        <v>5.1155717761557176</v>
      </c>
      <c r="K141" s="164">
        <f t="shared" si="122"/>
        <v>6.6248467995941012E-3</v>
      </c>
      <c r="L141" s="163">
        <v>15318</v>
      </c>
      <c r="M141" s="163">
        <v>3786</v>
      </c>
      <c r="N141" s="163">
        <v>7824</v>
      </c>
      <c r="O141" s="163">
        <v>17158</v>
      </c>
      <c r="P141" s="163">
        <v>15976</v>
      </c>
      <c r="Q141" s="163">
        <v>15484</v>
      </c>
      <c r="R141" s="164">
        <f t="shared" si="123"/>
        <v>-3.0796194291437207E-2</v>
      </c>
      <c r="S141" s="165">
        <f t="shared" si="124"/>
        <v>1.0836923880402249E-2</v>
      </c>
      <c r="T141" s="164">
        <f t="shared" si="125"/>
        <v>4.3978266488299634E-3</v>
      </c>
      <c r="U141" s="163">
        <v>16140</v>
      </c>
      <c r="V141" s="163">
        <v>13038</v>
      </c>
      <c r="W141" s="163">
        <v>22971</v>
      </c>
      <c r="X141" s="163">
        <v>21019</v>
      </c>
      <c r="Y141" s="163">
        <v>20511</v>
      </c>
      <c r="Z141" s="164">
        <f t="shared" si="126"/>
        <v>-2.4168609353442116E-2</v>
      </c>
      <c r="AA141" s="165">
        <f t="shared" si="119"/>
        <v>0.27081784386617103</v>
      </c>
      <c r="AB141" s="164">
        <f t="shared" si="127"/>
        <v>4.79269284332327E-3</v>
      </c>
    </row>
    <row r="142" spans="1:28" x14ac:dyDescent="0.25">
      <c r="A142" s="56"/>
      <c r="B142" s="162" t="s">
        <v>123</v>
      </c>
      <c r="C142" s="163">
        <v>514</v>
      </c>
      <c r="D142" s="163">
        <v>113</v>
      </c>
      <c r="E142" s="163">
        <v>2523</v>
      </c>
      <c r="F142" s="163">
        <v>4370</v>
      </c>
      <c r="G142" s="163">
        <v>3569</v>
      </c>
      <c r="H142" s="163">
        <v>2063</v>
      </c>
      <c r="I142" s="164">
        <f t="shared" si="120"/>
        <v>-0.42196693751751191</v>
      </c>
      <c r="J142" s="165">
        <f t="shared" si="121"/>
        <v>3.0136186770428015</v>
      </c>
      <c r="K142" s="164">
        <f t="shared" si="122"/>
        <v>2.7187306440347387E-3</v>
      </c>
      <c r="L142" s="163">
        <v>1966</v>
      </c>
      <c r="M142" s="163">
        <v>447</v>
      </c>
      <c r="N142" s="163">
        <v>1121</v>
      </c>
      <c r="O142" s="163">
        <v>3896</v>
      </c>
      <c r="P142" s="163">
        <v>3738</v>
      </c>
      <c r="Q142" s="163">
        <v>3046</v>
      </c>
      <c r="R142" s="164">
        <f t="shared" si="123"/>
        <v>-0.18512573568753343</v>
      </c>
      <c r="S142" s="165">
        <f t="shared" si="124"/>
        <v>0.54933875890132255</v>
      </c>
      <c r="T142" s="164">
        <f t="shared" si="125"/>
        <v>8.6513691373908989E-4</v>
      </c>
      <c r="U142" s="163">
        <v>2480</v>
      </c>
      <c r="V142" s="163">
        <v>3759</v>
      </c>
      <c r="W142" s="163">
        <v>8266</v>
      </c>
      <c r="X142" s="163">
        <v>7307</v>
      </c>
      <c r="Y142" s="163">
        <v>5109</v>
      </c>
      <c r="Z142" s="164">
        <f t="shared" si="126"/>
        <v>-0.30080744491583411</v>
      </c>
      <c r="AA142" s="165">
        <f t="shared" si="119"/>
        <v>1.0600806451612903</v>
      </c>
      <c r="AB142" s="164">
        <f t="shared" si="127"/>
        <v>1.1937920011963624E-3</v>
      </c>
    </row>
    <row r="143" spans="1:28" x14ac:dyDescent="0.25">
      <c r="A143" s="56"/>
      <c r="B143" s="162" t="s">
        <v>119</v>
      </c>
      <c r="C143" s="163">
        <v>228</v>
      </c>
      <c r="D143" s="163">
        <v>428</v>
      </c>
      <c r="E143" s="163">
        <v>853</v>
      </c>
      <c r="F143" s="163">
        <v>435</v>
      </c>
      <c r="G143" s="163">
        <v>1205</v>
      </c>
      <c r="H143" s="163">
        <v>791</v>
      </c>
      <c r="I143" s="164">
        <f t="shared" si="120"/>
        <v>-0.34356846473029046</v>
      </c>
      <c r="J143" s="165">
        <f t="shared" si="121"/>
        <v>2.4692982456140351</v>
      </c>
      <c r="K143" s="164">
        <f t="shared" si="122"/>
        <v>1.0424216865882105E-3</v>
      </c>
      <c r="L143" s="163">
        <v>3291</v>
      </c>
      <c r="M143" s="163">
        <v>773</v>
      </c>
      <c r="N143" s="163">
        <v>1563</v>
      </c>
      <c r="O143" s="163">
        <v>3253</v>
      </c>
      <c r="P143" s="163">
        <v>3495</v>
      </c>
      <c r="Q143" s="163">
        <v>3931</v>
      </c>
      <c r="R143" s="164">
        <f t="shared" si="123"/>
        <v>0.12474964234620889</v>
      </c>
      <c r="S143" s="165">
        <f t="shared" si="124"/>
        <v>0.19446976602856281</v>
      </c>
      <c r="T143" s="164">
        <f t="shared" si="125"/>
        <v>1.1164980984597382E-3</v>
      </c>
      <c r="U143" s="163">
        <v>3519</v>
      </c>
      <c r="V143" s="163">
        <v>2820</v>
      </c>
      <c r="W143" s="163">
        <v>3688</v>
      </c>
      <c r="X143" s="163">
        <v>4700</v>
      </c>
      <c r="Y143" s="163">
        <v>4722</v>
      </c>
      <c r="Z143" s="164">
        <f t="shared" si="126"/>
        <v>4.6808510638298717E-3</v>
      </c>
      <c r="AA143" s="165">
        <f t="shared" si="119"/>
        <v>0.34185848252344408</v>
      </c>
      <c r="AB143" s="164">
        <f t="shared" si="127"/>
        <v>1.1033638343412064E-3</v>
      </c>
    </row>
    <row r="144" spans="1:28" x14ac:dyDescent="0.25">
      <c r="A144" s="56"/>
      <c r="B144" s="162" t="s">
        <v>128</v>
      </c>
      <c r="C144" s="163">
        <v>356</v>
      </c>
      <c r="D144" s="163">
        <v>142</v>
      </c>
      <c r="E144" s="163">
        <v>93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-0.9831460674157303</v>
      </c>
      <c r="K144" s="164">
        <f t="shared" si="122"/>
        <v>7.9071177238043773E-6</v>
      </c>
      <c r="L144" s="163">
        <v>1180</v>
      </c>
      <c r="M144" s="163">
        <v>1439</v>
      </c>
      <c r="N144" s="163">
        <v>1085</v>
      </c>
      <c r="O144" s="163">
        <v>2826</v>
      </c>
      <c r="P144" s="163">
        <v>3106</v>
      </c>
      <c r="Q144" s="163">
        <v>3058</v>
      </c>
      <c r="R144" s="164">
        <f t="shared" si="123"/>
        <v>-1.5453960077269846E-2</v>
      </c>
      <c r="S144" s="165">
        <f t="shared" si="124"/>
        <v>1.5915254237288137</v>
      </c>
      <c r="T144" s="164">
        <f t="shared" si="125"/>
        <v>8.6854520098953944E-4</v>
      </c>
      <c r="U144" s="163">
        <v>1536</v>
      </c>
      <c r="V144" s="163">
        <v>1197</v>
      </c>
      <c r="W144" s="163">
        <v>2905</v>
      </c>
      <c r="X144" s="163">
        <v>3245</v>
      </c>
      <c r="Y144" s="163">
        <v>3064</v>
      </c>
      <c r="Z144" s="164">
        <f t="shared" si="126"/>
        <v>-5.5778120184899804E-2</v>
      </c>
      <c r="AA144" s="165">
        <f t="shared" si="119"/>
        <v>0.99479166666666674</v>
      </c>
      <c r="AB144" s="164">
        <f t="shared" si="127"/>
        <v>7.1594807039844477E-4</v>
      </c>
    </row>
    <row r="145" spans="1:28" x14ac:dyDescent="0.25">
      <c r="A145" s="56"/>
      <c r="B145" s="162" t="s">
        <v>131</v>
      </c>
      <c r="C145" s="163">
        <v>532</v>
      </c>
      <c r="D145" s="163">
        <v>815</v>
      </c>
      <c r="E145" s="163">
        <v>64</v>
      </c>
      <c r="F145" s="163">
        <v>49</v>
      </c>
      <c r="G145" s="163">
        <v>93</v>
      </c>
      <c r="H145" s="163">
        <v>54</v>
      </c>
      <c r="I145" s="164">
        <f t="shared" si="120"/>
        <v>-0.41935483870967738</v>
      </c>
      <c r="J145" s="165">
        <f t="shared" si="121"/>
        <v>-0.89849624060150379</v>
      </c>
      <c r="K145" s="164">
        <f t="shared" si="122"/>
        <v>7.1164059514239401E-5</v>
      </c>
      <c r="L145" s="163">
        <v>3806</v>
      </c>
      <c r="M145" s="163">
        <v>2465</v>
      </c>
      <c r="N145" s="163">
        <v>689</v>
      </c>
      <c r="O145" s="163">
        <v>1637</v>
      </c>
      <c r="P145" s="163">
        <v>2212</v>
      </c>
      <c r="Q145" s="163">
        <v>1992</v>
      </c>
      <c r="R145" s="164">
        <f t="shared" si="123"/>
        <v>-9.9457504520795714E-2</v>
      </c>
      <c r="S145" s="165">
        <f t="shared" si="124"/>
        <v>-0.47661586967945346</v>
      </c>
      <c r="T145" s="164">
        <f t="shared" si="125"/>
        <v>5.6577568357461165E-4</v>
      </c>
      <c r="U145" s="163">
        <v>4338</v>
      </c>
      <c r="V145" s="163">
        <v>790</v>
      </c>
      <c r="W145" s="163">
        <v>1686</v>
      </c>
      <c r="X145" s="163">
        <v>2305</v>
      </c>
      <c r="Y145" s="163">
        <v>2046</v>
      </c>
      <c r="Z145" s="164">
        <f t="shared" si="126"/>
        <v>-0.11236442516268985</v>
      </c>
      <c r="AA145" s="165">
        <f t="shared" si="119"/>
        <v>-0.52835408022130015</v>
      </c>
      <c r="AB145" s="164">
        <f t="shared" si="127"/>
        <v>4.7807759531175517E-4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4306</v>
      </c>
      <c r="D146" s="169">
        <f t="shared" si="128"/>
        <v>1145</v>
      </c>
      <c r="E146" s="169">
        <f t="shared" si="128"/>
        <v>3684</v>
      </c>
      <c r="F146" s="169">
        <f t="shared" si="128"/>
        <v>7526</v>
      </c>
      <c r="G146" s="169">
        <f t="shared" si="128"/>
        <v>8151</v>
      </c>
      <c r="H146" s="169">
        <f t="shared" si="128"/>
        <v>9833</v>
      </c>
      <c r="I146" s="170">
        <f t="shared" si="120"/>
        <v>0.20635504846031161</v>
      </c>
      <c r="J146" s="171">
        <f t="shared" si="121"/>
        <v>1.2835578262888991</v>
      </c>
      <c r="K146" s="170">
        <f t="shared" si="122"/>
        <v>1.2958448096361408E-2</v>
      </c>
      <c r="L146" s="169">
        <f t="shared" ref="L146:Q146" si="129">L138-SUM(L139:L145)</f>
        <v>29300</v>
      </c>
      <c r="M146" s="169">
        <f t="shared" si="129"/>
        <v>11097</v>
      </c>
      <c r="N146" s="169">
        <f t="shared" si="129"/>
        <v>18478</v>
      </c>
      <c r="O146" s="169">
        <f t="shared" si="129"/>
        <v>47264</v>
      </c>
      <c r="P146" s="169">
        <f t="shared" si="129"/>
        <v>51497</v>
      </c>
      <c r="Q146" s="169">
        <f t="shared" si="129"/>
        <v>53308</v>
      </c>
      <c r="R146" s="170">
        <f t="shared" si="123"/>
        <v>3.5167097112453138E-2</v>
      </c>
      <c r="S146" s="171">
        <f t="shared" si="124"/>
        <v>0.81938566552901015</v>
      </c>
      <c r="T146" s="170">
        <f t="shared" si="125"/>
        <v>1.5140748062246686E-2</v>
      </c>
      <c r="U146" s="169">
        <f>U138-SUM(U139:U145)</f>
        <v>33606</v>
      </c>
      <c r="V146" s="169">
        <f>V138-SUM(V139:V145)</f>
        <v>27312</v>
      </c>
      <c r="W146" s="169">
        <f>W138-SUM(W139:W145)</f>
        <v>54790</v>
      </c>
      <c r="X146" s="169">
        <f>X138-SUM(X139:X145)</f>
        <v>59648</v>
      </c>
      <c r="Y146" s="169">
        <f>Y138-SUM(Y139:Y145)</f>
        <v>63141</v>
      </c>
      <c r="Z146" s="170">
        <f t="shared" si="126"/>
        <v>5.8560219957081605E-2</v>
      </c>
      <c r="AA146" s="171">
        <f t="shared" si="119"/>
        <v>0.87886091769326913</v>
      </c>
      <c r="AB146" s="170">
        <f t="shared" si="127"/>
        <v>1.4753811068220692E-2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27519</v>
      </c>
      <c r="D148" s="176">
        <f t="shared" si="130"/>
        <v>10903</v>
      </c>
      <c r="E148" s="176">
        <f t="shared" si="130"/>
        <v>15189</v>
      </c>
      <c r="F148" s="176">
        <f t="shared" si="130"/>
        <v>30370</v>
      </c>
      <c r="G148" s="176">
        <f t="shared" si="130"/>
        <v>30695</v>
      </c>
      <c r="H148" s="176">
        <f t="shared" si="130"/>
        <v>35796</v>
      </c>
      <c r="I148" s="177">
        <f>IFERROR(H148/G148-1,"-")</f>
        <v>0.16618341749470589</v>
      </c>
      <c r="J148" s="177">
        <f>IFERROR(H148/C148-1,"-")</f>
        <v>0.30077401068352771</v>
      </c>
      <c r="K148" s="177">
        <f>H148/H$8</f>
        <v>4.717386434021692E-2</v>
      </c>
      <c r="L148" s="176">
        <f t="shared" ref="L148:Q148" si="131">L149+L152</f>
        <v>94097</v>
      </c>
      <c r="M148" s="176">
        <f t="shared" si="131"/>
        <v>27129</v>
      </c>
      <c r="N148" s="176">
        <f t="shared" si="131"/>
        <v>55599</v>
      </c>
      <c r="O148" s="176">
        <f t="shared" si="131"/>
        <v>77698</v>
      </c>
      <c r="P148" s="176">
        <f t="shared" si="131"/>
        <v>83047</v>
      </c>
      <c r="Q148" s="176">
        <f t="shared" si="131"/>
        <v>81300</v>
      </c>
      <c r="R148" s="177">
        <f>IFERROR(Q148/P148-1,"-")</f>
        <v>-2.1036280660348905E-2</v>
      </c>
      <c r="S148" s="177">
        <f>IFERROR(Q148/L148-1,"-")</f>
        <v>-0.13599795955237681</v>
      </c>
      <c r="T148" s="177">
        <f>Q148/Q$8</f>
        <v>2.3091146121795143E-2</v>
      </c>
      <c r="U148" s="176">
        <f>U149+U152</f>
        <v>121616</v>
      </c>
      <c r="V148" s="176">
        <f>V149+V152</f>
        <v>70788</v>
      </c>
      <c r="W148" s="176">
        <f>W149+W152</f>
        <v>108068</v>
      </c>
      <c r="X148" s="176">
        <f>X149+X152</f>
        <v>113742</v>
      </c>
      <c r="Y148" s="176">
        <f>Y149+Y152</f>
        <v>117096</v>
      </c>
      <c r="Z148" s="177">
        <f>IFERROR(Y148/X148-1,"-")</f>
        <v>2.948778815213382E-2</v>
      </c>
      <c r="AA148" s="177">
        <f t="shared" ref="AA148:AA160" si="132">IFERROR(Y148/U148-1,"-")</f>
        <v>-3.7166162347059606E-2</v>
      </c>
      <c r="AB148" s="177">
        <f>Y148/Y$8</f>
        <v>2.7361179912329073E-2</v>
      </c>
    </row>
    <row r="149" spans="1:28" x14ac:dyDescent="0.25">
      <c r="A149" s="56"/>
      <c r="B149" s="157" t="s">
        <v>97</v>
      </c>
      <c r="C149" s="158">
        <v>17412</v>
      </c>
      <c r="D149" s="158">
        <v>7450</v>
      </c>
      <c r="E149" s="158">
        <v>8139</v>
      </c>
      <c r="F149" s="158">
        <v>18008</v>
      </c>
      <c r="G149" s="158">
        <v>17683</v>
      </c>
      <c r="H149" s="158">
        <v>18511</v>
      </c>
      <c r="I149" s="159">
        <f>IFERROR(H149/G149-1,"-")</f>
        <v>4.6824633829101403E-2</v>
      </c>
      <c r="J149" s="160">
        <f>IFERROR(H149/C149-1,"-")</f>
        <v>6.3117390305536425E-2</v>
      </c>
      <c r="K149" s="159">
        <f>H149/H$8</f>
        <v>2.4394776030890474E-2</v>
      </c>
      <c r="L149" s="158">
        <v>36028</v>
      </c>
      <c r="M149" s="158">
        <v>11710</v>
      </c>
      <c r="N149" s="158">
        <v>31999</v>
      </c>
      <c r="O149" s="158">
        <v>38624</v>
      </c>
      <c r="P149" s="158">
        <v>38986</v>
      </c>
      <c r="Q149" s="158">
        <v>34388</v>
      </c>
      <c r="R149" s="159">
        <f>IFERROR(Q149/P149-1,"-")</f>
        <v>-0.11793977325193661</v>
      </c>
      <c r="S149" s="160">
        <f>IFERROR(Q149/L149-1,"-")</f>
        <v>-4.5520150993671571E-2</v>
      </c>
      <c r="T149" s="159">
        <f>Q149/Q$8</f>
        <v>9.7670151640380249E-3</v>
      </c>
      <c r="U149" s="158">
        <v>53440</v>
      </c>
      <c r="V149" s="158">
        <v>40138</v>
      </c>
      <c r="W149" s="158">
        <v>56632</v>
      </c>
      <c r="X149" s="158">
        <v>56669</v>
      </c>
      <c r="Y149" s="158">
        <v>52899</v>
      </c>
      <c r="Z149" s="159">
        <f>IFERROR(Y149/X149-1,"-")</f>
        <v>-6.6526672431135192E-2</v>
      </c>
      <c r="AA149" s="160">
        <f t="shared" si="132"/>
        <v>-1.012350299401199E-2</v>
      </c>
      <c r="AB149" s="159">
        <f>Y149/Y$8</f>
        <v>1.2360619117495864E-2</v>
      </c>
    </row>
    <row r="150" spans="1:28" x14ac:dyDescent="0.25">
      <c r="A150" s="56"/>
      <c r="B150" s="162" t="s">
        <v>103</v>
      </c>
      <c r="C150" s="163">
        <v>6183</v>
      </c>
      <c r="D150" s="163">
        <v>2742</v>
      </c>
      <c r="E150" s="163">
        <v>4159</v>
      </c>
      <c r="F150" s="163">
        <v>6621</v>
      </c>
      <c r="G150" s="163">
        <v>5819</v>
      </c>
      <c r="H150" s="163">
        <v>5597</v>
      </c>
      <c r="I150" s="164">
        <f>IFERROR(H150/G150-1,"-")</f>
        <v>-3.8150885031792425E-2</v>
      </c>
      <c r="J150" s="165">
        <f>IFERROR(H150/C150-1,"-")</f>
        <v>-9.4775998706129738E-2</v>
      </c>
      <c r="K150" s="164">
        <f>H150/H$8</f>
        <v>7.3760229833555171E-3</v>
      </c>
      <c r="L150" s="163">
        <v>26435</v>
      </c>
      <c r="M150" s="163">
        <v>9259</v>
      </c>
      <c r="N150" s="163">
        <v>28141</v>
      </c>
      <c r="O150" s="163">
        <v>34603</v>
      </c>
      <c r="P150" s="163">
        <v>36698</v>
      </c>
      <c r="Q150" s="163">
        <v>31174</v>
      </c>
      <c r="R150" s="164">
        <f>IFERROR(Q150/P150-1,"-")</f>
        <v>-0.15052591421875849</v>
      </c>
      <c r="S150" s="165">
        <f>IFERROR(Q150/L150-1,"-")</f>
        <v>0.17926990731984116</v>
      </c>
      <c r="T150" s="164">
        <f>Q150/Q$8</f>
        <v>8.8541622287926433E-3</v>
      </c>
      <c r="U150" s="163">
        <v>32618</v>
      </c>
      <c r="V150" s="163">
        <v>32300</v>
      </c>
      <c r="W150" s="163">
        <v>41224</v>
      </c>
      <c r="X150" s="163">
        <v>42517</v>
      </c>
      <c r="Y150" s="163">
        <v>36771</v>
      </c>
      <c r="Z150" s="164">
        <f>IFERROR(Y150/X150-1,"-")</f>
        <v>-0.1351459416233507</v>
      </c>
      <c r="AA150" s="165">
        <f t="shared" si="132"/>
        <v>0.12732233735974008</v>
      </c>
      <c r="AB150" s="164">
        <f>Y150/Y$8</f>
        <v>8.5920778383228504E-3</v>
      </c>
    </row>
    <row r="151" spans="1:28" x14ac:dyDescent="0.25">
      <c r="A151" s="56"/>
      <c r="B151" s="162" t="s">
        <v>100</v>
      </c>
      <c r="C151" s="163">
        <v>11229</v>
      </c>
      <c r="D151" s="163">
        <v>4708</v>
      </c>
      <c r="E151" s="163">
        <v>3980</v>
      </c>
      <c r="F151" s="163">
        <v>11387</v>
      </c>
      <c r="G151" s="163">
        <v>11864</v>
      </c>
      <c r="H151" s="163">
        <v>12914</v>
      </c>
      <c r="I151" s="164">
        <f>IFERROR(H151/G151-1,"-")</f>
        <v>8.8503034389750601E-2</v>
      </c>
      <c r="J151" s="165">
        <f>IFERROR(H151/C151-1,"-")</f>
        <v>0.15005788583132951</v>
      </c>
      <c r="K151" s="164">
        <f>H151/H$8</f>
        <v>1.7018753047534956E-2</v>
      </c>
      <c r="L151" s="163">
        <v>9593</v>
      </c>
      <c r="M151" s="163">
        <v>2451</v>
      </c>
      <c r="N151" s="163">
        <v>3858</v>
      </c>
      <c r="O151" s="163">
        <v>4021</v>
      </c>
      <c r="P151" s="163">
        <v>2288</v>
      </c>
      <c r="Q151" s="163">
        <v>3214</v>
      </c>
      <c r="R151" s="164">
        <f>IFERROR(Q151/P151-1,"-")</f>
        <v>0.4047202797202798</v>
      </c>
      <c r="S151" s="165">
        <f>IFERROR(Q151/L151-1,"-")</f>
        <v>-0.66496403627645151</v>
      </c>
      <c r="T151" s="164">
        <f>Q151/Q$8</f>
        <v>9.1285293524538246E-4</v>
      </c>
      <c r="U151" s="163">
        <v>20822</v>
      </c>
      <c r="V151" s="163">
        <v>7838</v>
      </c>
      <c r="W151" s="163">
        <v>15408</v>
      </c>
      <c r="X151" s="163">
        <v>14152</v>
      </c>
      <c r="Y151" s="163">
        <v>16128</v>
      </c>
      <c r="Z151" s="164">
        <f>IFERROR(Y151/X151-1,"-")</f>
        <v>0.13962690785754672</v>
      </c>
      <c r="AA151" s="165">
        <f t="shared" si="132"/>
        <v>-0.22543463644222461</v>
      </c>
      <c r="AB151" s="164">
        <f>Y151/Y$8</f>
        <v>3.7685412791730144E-3</v>
      </c>
    </row>
    <row r="152" spans="1:28" x14ac:dyDescent="0.25">
      <c r="A152" s="56"/>
      <c r="B152" s="157" t="s">
        <v>107</v>
      </c>
      <c r="C152" s="158">
        <v>10107</v>
      </c>
      <c r="D152" s="158">
        <v>3453</v>
      </c>
      <c r="E152" s="158">
        <v>7050</v>
      </c>
      <c r="F152" s="158">
        <v>12362</v>
      </c>
      <c r="G152" s="158">
        <v>13012</v>
      </c>
      <c r="H152" s="158">
        <v>17285</v>
      </c>
      <c r="I152" s="159">
        <f>IFERROR(H152/G152-1,"-")</f>
        <v>0.3283891792191822</v>
      </c>
      <c r="J152" s="160">
        <f>IFERROR(H152/C152-1,"-")</f>
        <v>0.71020085089541896</v>
      </c>
      <c r="K152" s="159">
        <f>H152/H$8</f>
        <v>2.2779088309326446E-2</v>
      </c>
      <c r="L152" s="158">
        <v>58069</v>
      </c>
      <c r="M152" s="158">
        <v>15419</v>
      </c>
      <c r="N152" s="158">
        <v>23600</v>
      </c>
      <c r="O152" s="158">
        <v>39074</v>
      </c>
      <c r="P152" s="158">
        <v>44061</v>
      </c>
      <c r="Q152" s="158">
        <v>46912</v>
      </c>
      <c r="R152" s="159">
        <f>IFERROR(Q152/P152-1,"-")</f>
        <v>6.4705748848187694E-2</v>
      </c>
      <c r="S152" s="160">
        <f>IFERROR(Q152/L152-1,"-")</f>
        <v>-0.19213349635778121</v>
      </c>
      <c r="T152" s="159">
        <f>Q152/Q$8</f>
        <v>1.332413095775712E-2</v>
      </c>
      <c r="U152" s="158">
        <v>68176</v>
      </c>
      <c r="V152" s="158">
        <v>30650</v>
      </c>
      <c r="W152" s="158">
        <v>51436</v>
      </c>
      <c r="X152" s="158">
        <v>57073</v>
      </c>
      <c r="Y152" s="158">
        <v>64197</v>
      </c>
      <c r="Z152" s="159">
        <f>IFERROR(Y152/X152-1,"-")</f>
        <v>0.12482259562314924</v>
      </c>
      <c r="AA152" s="160">
        <f t="shared" si="132"/>
        <v>-5.8363647031213328E-2</v>
      </c>
      <c r="AB152" s="159">
        <f>Y152/Y$8</f>
        <v>1.5000560794833211E-2</v>
      </c>
    </row>
    <row r="153" spans="1:28" s="56" customFormat="1" x14ac:dyDescent="0.25">
      <c r="B153" s="162" t="s">
        <v>110</v>
      </c>
      <c r="C153" s="163">
        <v>1074</v>
      </c>
      <c r="D153" s="163">
        <v>412</v>
      </c>
      <c r="E153" s="163">
        <v>401</v>
      </c>
      <c r="F153" s="163">
        <v>974</v>
      </c>
      <c r="G153" s="163">
        <v>983</v>
      </c>
      <c r="H153" s="163">
        <v>1429</v>
      </c>
      <c r="I153" s="164">
        <f t="shared" ref="I153:I160" si="133">IFERROR(H153/G153-1,"-")</f>
        <v>0.45371312309257372</v>
      </c>
      <c r="J153" s="165">
        <f t="shared" ref="J153:J160" si="134">IFERROR(H153/C153-1,"-")</f>
        <v>0.33054003724394776</v>
      </c>
      <c r="K153" s="164">
        <f t="shared" ref="K153:K160" si="135">H153/H$8</f>
        <v>1.8832118712194094E-3</v>
      </c>
      <c r="L153" s="163">
        <v>20546</v>
      </c>
      <c r="M153" s="163">
        <v>5103</v>
      </c>
      <c r="N153" s="163">
        <v>5197</v>
      </c>
      <c r="O153" s="163">
        <v>18197</v>
      </c>
      <c r="P153" s="163">
        <v>17767</v>
      </c>
      <c r="Q153" s="163">
        <v>18362</v>
      </c>
      <c r="R153" s="164">
        <f t="shared" ref="R153:R160" si="136">IFERROR(Q153/P153-1,"-")</f>
        <v>3.3489052738222558E-2</v>
      </c>
      <c r="S153" s="165">
        <f t="shared" ref="S153:S160" si="137">IFERROR(Q153/L153-1,"-")</f>
        <v>-0.10629806288328625</v>
      </c>
      <c r="T153" s="164">
        <f t="shared" ref="T153:T160" si="138">Q153/Q$8</f>
        <v>5.2152475410627607E-3</v>
      </c>
      <c r="U153" s="163">
        <v>21620</v>
      </c>
      <c r="V153" s="163">
        <v>5598</v>
      </c>
      <c r="W153" s="163">
        <v>19171</v>
      </c>
      <c r="X153" s="163">
        <v>18750</v>
      </c>
      <c r="Y153" s="163">
        <v>19791</v>
      </c>
      <c r="Z153" s="164">
        <f t="shared" ref="Z153:Z160" si="139">IFERROR(Y153/X153-1,"-")</f>
        <v>5.5520000000000014E-2</v>
      </c>
      <c r="AA153" s="165">
        <f t="shared" si="132"/>
        <v>-8.4597594819611488E-2</v>
      </c>
      <c r="AB153" s="164">
        <f t="shared" ref="AB153:AB160" si="140">Y153/Y$8</f>
        <v>4.6244543933601891E-3</v>
      </c>
    </row>
    <row r="154" spans="1:28" s="56" customFormat="1" x14ac:dyDescent="0.25">
      <c r="B154" s="162" t="s">
        <v>113</v>
      </c>
      <c r="C154" s="163">
        <v>1972</v>
      </c>
      <c r="D154" s="163">
        <v>629</v>
      </c>
      <c r="E154" s="163">
        <v>1400</v>
      </c>
      <c r="F154" s="163">
        <v>2438</v>
      </c>
      <c r="G154" s="163">
        <v>2568</v>
      </c>
      <c r="H154" s="163">
        <v>2962</v>
      </c>
      <c r="I154" s="164">
        <f t="shared" si="133"/>
        <v>0.15342679127725867</v>
      </c>
      <c r="J154" s="165">
        <f t="shared" si="134"/>
        <v>0.50202839756592299</v>
      </c>
      <c r="K154" s="164">
        <f t="shared" si="135"/>
        <v>3.903480449651428E-3</v>
      </c>
      <c r="L154" s="163">
        <v>14400</v>
      </c>
      <c r="M154" s="163">
        <v>3882</v>
      </c>
      <c r="N154" s="163">
        <v>6636</v>
      </c>
      <c r="O154" s="163">
        <v>7498</v>
      </c>
      <c r="P154" s="163">
        <v>7764</v>
      </c>
      <c r="Q154" s="163">
        <v>7140</v>
      </c>
      <c r="R154" s="164">
        <f t="shared" si="136"/>
        <v>-8.037094281298296E-2</v>
      </c>
      <c r="S154" s="165">
        <f t="shared" si="137"/>
        <v>-0.50416666666666665</v>
      </c>
      <c r="T154" s="164">
        <f t="shared" si="138"/>
        <v>2.0279309140174332E-3</v>
      </c>
      <c r="U154" s="163">
        <v>16372</v>
      </c>
      <c r="V154" s="163">
        <v>8036</v>
      </c>
      <c r="W154" s="163">
        <v>9936</v>
      </c>
      <c r="X154" s="163">
        <v>10332</v>
      </c>
      <c r="Y154" s="163">
        <v>10102</v>
      </c>
      <c r="Z154" s="164">
        <f t="shared" si="139"/>
        <v>-2.2260936895083239E-2</v>
      </c>
      <c r="AA154" s="165">
        <f t="shared" si="132"/>
        <v>-0.38297092597117033</v>
      </c>
      <c r="AB154" s="164">
        <f t="shared" si="140"/>
        <v>2.3604789187875617E-3</v>
      </c>
    </row>
    <row r="155" spans="1:28" x14ac:dyDescent="0.25">
      <c r="A155" s="56"/>
      <c r="B155" s="162" t="s">
        <v>116</v>
      </c>
      <c r="C155" s="163">
        <v>1295</v>
      </c>
      <c r="D155" s="163">
        <v>522</v>
      </c>
      <c r="E155" s="163">
        <v>1370</v>
      </c>
      <c r="F155" s="163">
        <v>2211</v>
      </c>
      <c r="G155" s="163">
        <v>2245</v>
      </c>
      <c r="H155" s="163">
        <v>2884</v>
      </c>
      <c r="I155" s="164">
        <f t="shared" si="133"/>
        <v>0.2846325167037862</v>
      </c>
      <c r="J155" s="165">
        <f t="shared" si="134"/>
        <v>1.2270270270270269</v>
      </c>
      <c r="K155" s="164">
        <f t="shared" si="135"/>
        <v>3.8006879192419708E-3</v>
      </c>
      <c r="L155" s="163">
        <v>8444</v>
      </c>
      <c r="M155" s="163">
        <v>1705</v>
      </c>
      <c r="N155" s="163">
        <v>3754</v>
      </c>
      <c r="O155" s="163">
        <v>4261</v>
      </c>
      <c r="P155" s="163">
        <v>7004</v>
      </c>
      <c r="Q155" s="163">
        <v>8840</v>
      </c>
      <c r="R155" s="164">
        <f t="shared" si="136"/>
        <v>0.26213592233009719</v>
      </c>
      <c r="S155" s="165">
        <f t="shared" si="137"/>
        <v>4.6897205116058771E-2</v>
      </c>
      <c r="T155" s="164">
        <f t="shared" si="138"/>
        <v>2.5107716078311081E-3</v>
      </c>
      <c r="U155" s="163">
        <v>9739</v>
      </c>
      <c r="V155" s="163">
        <v>5124</v>
      </c>
      <c r="W155" s="163">
        <v>6472</v>
      </c>
      <c r="X155" s="163">
        <v>9249</v>
      </c>
      <c r="Y155" s="163">
        <v>11724</v>
      </c>
      <c r="Z155" s="164">
        <f t="shared" si="139"/>
        <v>0.26759649691858578</v>
      </c>
      <c r="AA155" s="165">
        <f t="shared" si="132"/>
        <v>0.2038196940137591</v>
      </c>
      <c r="AB155" s="164">
        <f t="shared" si="140"/>
        <v>2.739482760232169E-3</v>
      </c>
    </row>
    <row r="156" spans="1:28" x14ac:dyDescent="0.25">
      <c r="A156" s="56"/>
      <c r="B156" s="162" t="s">
        <v>123</v>
      </c>
      <c r="C156" s="163">
        <v>534</v>
      </c>
      <c r="D156" s="163">
        <v>243</v>
      </c>
      <c r="E156" s="163">
        <v>317</v>
      </c>
      <c r="F156" s="163">
        <v>761</v>
      </c>
      <c r="G156" s="163">
        <v>634</v>
      </c>
      <c r="H156" s="163">
        <v>898</v>
      </c>
      <c r="I156" s="164">
        <f t="shared" si="133"/>
        <v>0.41640378548895907</v>
      </c>
      <c r="J156" s="165">
        <f t="shared" si="134"/>
        <v>0.68164794007490648</v>
      </c>
      <c r="K156" s="164">
        <f t="shared" si="135"/>
        <v>1.1834319526627219E-3</v>
      </c>
      <c r="L156" s="163">
        <v>1018</v>
      </c>
      <c r="M156" s="163">
        <v>327</v>
      </c>
      <c r="N156" s="163">
        <v>589</v>
      </c>
      <c r="O156" s="163">
        <v>856</v>
      </c>
      <c r="P156" s="163">
        <v>868</v>
      </c>
      <c r="Q156" s="163">
        <v>969</v>
      </c>
      <c r="R156" s="164">
        <f t="shared" si="136"/>
        <v>0.11635944700460832</v>
      </c>
      <c r="S156" s="165">
        <f t="shared" si="137"/>
        <v>-4.8133595284872266E-2</v>
      </c>
      <c r="T156" s="164">
        <f t="shared" si="138"/>
        <v>2.7521919547379454E-4</v>
      </c>
      <c r="U156" s="163">
        <v>1552</v>
      </c>
      <c r="V156" s="163">
        <v>906</v>
      </c>
      <c r="W156" s="163">
        <v>1617</v>
      </c>
      <c r="X156" s="163">
        <v>1502</v>
      </c>
      <c r="Y156" s="163">
        <v>1867</v>
      </c>
      <c r="Z156" s="164">
        <f t="shared" si="139"/>
        <v>0.24300932090545935</v>
      </c>
      <c r="AA156" s="165">
        <f t="shared" si="132"/>
        <v>0.20296391752577314</v>
      </c>
      <c r="AB156" s="164">
        <f t="shared" si="140"/>
        <v>4.3625164733482254E-4</v>
      </c>
    </row>
    <row r="157" spans="1:28" x14ac:dyDescent="0.25">
      <c r="A157" s="56"/>
      <c r="B157" s="162" t="s">
        <v>119</v>
      </c>
      <c r="C157" s="163">
        <v>433</v>
      </c>
      <c r="D157" s="163">
        <v>218</v>
      </c>
      <c r="E157" s="163">
        <v>351</v>
      </c>
      <c r="F157" s="163">
        <v>597</v>
      </c>
      <c r="G157" s="163">
        <v>569</v>
      </c>
      <c r="H157" s="163">
        <v>772</v>
      </c>
      <c r="I157" s="164">
        <f t="shared" si="133"/>
        <v>0.35676625659050965</v>
      </c>
      <c r="J157" s="165">
        <f t="shared" si="134"/>
        <v>0.78290993071593529</v>
      </c>
      <c r="K157" s="164">
        <f t="shared" si="135"/>
        <v>1.0173824804628299E-3</v>
      </c>
      <c r="L157" s="163">
        <v>2553</v>
      </c>
      <c r="M157" s="163">
        <v>974</v>
      </c>
      <c r="N157" s="163">
        <v>1393</v>
      </c>
      <c r="O157" s="163">
        <v>2346</v>
      </c>
      <c r="P157" s="163">
        <v>2305</v>
      </c>
      <c r="Q157" s="163">
        <v>2540</v>
      </c>
      <c r="R157" s="164">
        <f t="shared" si="136"/>
        <v>0.10195227765726678</v>
      </c>
      <c r="S157" s="165">
        <f t="shared" si="137"/>
        <v>-5.0920485703094265E-3</v>
      </c>
      <c r="T157" s="164">
        <f t="shared" si="138"/>
        <v>7.2142080134513734E-4</v>
      </c>
      <c r="U157" s="163">
        <v>2986</v>
      </c>
      <c r="V157" s="163">
        <v>1744</v>
      </c>
      <c r="W157" s="163">
        <v>2943</v>
      </c>
      <c r="X157" s="163">
        <v>2874</v>
      </c>
      <c r="Y157" s="163">
        <v>3312</v>
      </c>
      <c r="Z157" s="164">
        <f t="shared" si="139"/>
        <v>0.15240083507306879</v>
      </c>
      <c r="AA157" s="165">
        <f t="shared" si="132"/>
        <v>0.10917615539182846</v>
      </c>
      <c r="AB157" s="164">
        <f t="shared" si="140"/>
        <v>7.7389686983017267E-4</v>
      </c>
    </row>
    <row r="158" spans="1:28" x14ac:dyDescent="0.25">
      <c r="A158" s="56"/>
      <c r="B158" s="162" t="s">
        <v>128</v>
      </c>
      <c r="C158" s="163">
        <v>159</v>
      </c>
      <c r="D158" s="163">
        <v>56</v>
      </c>
      <c r="E158" s="163">
        <v>71</v>
      </c>
      <c r="F158" s="163">
        <v>195</v>
      </c>
      <c r="G158" s="163">
        <v>156</v>
      </c>
      <c r="H158" s="163">
        <v>110</v>
      </c>
      <c r="I158" s="164">
        <f t="shared" si="133"/>
        <v>-0.29487179487179482</v>
      </c>
      <c r="J158" s="165">
        <f t="shared" si="134"/>
        <v>-0.30817610062893086</v>
      </c>
      <c r="K158" s="164">
        <f t="shared" si="135"/>
        <v>1.449638249364136E-4</v>
      </c>
      <c r="L158" s="163">
        <v>251</v>
      </c>
      <c r="M158" s="163">
        <v>174</v>
      </c>
      <c r="N158" s="163">
        <v>211</v>
      </c>
      <c r="O158" s="163">
        <v>277</v>
      </c>
      <c r="P158" s="163">
        <v>276</v>
      </c>
      <c r="Q158" s="163">
        <v>264</v>
      </c>
      <c r="R158" s="164">
        <f t="shared" si="136"/>
        <v>-4.3478260869565188E-2</v>
      </c>
      <c r="S158" s="165">
        <f t="shared" si="137"/>
        <v>5.1792828685258918E-2</v>
      </c>
      <c r="T158" s="164">
        <f t="shared" si="138"/>
        <v>7.4982319509888295E-5</v>
      </c>
      <c r="U158" s="163">
        <v>410</v>
      </c>
      <c r="V158" s="163">
        <v>282</v>
      </c>
      <c r="W158" s="163">
        <v>472</v>
      </c>
      <c r="X158" s="163">
        <v>432</v>
      </c>
      <c r="Y158" s="163">
        <v>374</v>
      </c>
      <c r="Z158" s="164">
        <f t="shared" si="139"/>
        <v>-0.1342592592592593</v>
      </c>
      <c r="AA158" s="165">
        <f t="shared" si="132"/>
        <v>-8.7804878048780455E-2</v>
      </c>
      <c r="AB158" s="164">
        <f t="shared" si="140"/>
        <v>8.7390528175267074E-5</v>
      </c>
    </row>
    <row r="159" spans="1:28" x14ac:dyDescent="0.25">
      <c r="A159" s="56"/>
      <c r="B159" s="162" t="s">
        <v>131</v>
      </c>
      <c r="C159" s="163">
        <v>218</v>
      </c>
      <c r="D159" s="163">
        <v>67</v>
      </c>
      <c r="E159" s="163">
        <v>84</v>
      </c>
      <c r="F159" s="163">
        <v>99</v>
      </c>
      <c r="G159" s="163">
        <v>155</v>
      </c>
      <c r="H159" s="163">
        <v>126</v>
      </c>
      <c r="I159" s="164">
        <f t="shared" si="133"/>
        <v>-0.18709677419354842</v>
      </c>
      <c r="J159" s="165">
        <f t="shared" si="134"/>
        <v>-0.42201834862385323</v>
      </c>
      <c r="K159" s="164">
        <f t="shared" si="135"/>
        <v>1.6604947219989194E-4</v>
      </c>
      <c r="L159" s="163">
        <v>755</v>
      </c>
      <c r="M159" s="163">
        <v>228</v>
      </c>
      <c r="N159" s="163">
        <v>362</v>
      </c>
      <c r="O159" s="163">
        <v>555</v>
      </c>
      <c r="P159" s="163">
        <v>677</v>
      </c>
      <c r="Q159" s="163">
        <v>456</v>
      </c>
      <c r="R159" s="164">
        <f t="shared" si="136"/>
        <v>-0.3264401772525849</v>
      </c>
      <c r="S159" s="165">
        <f t="shared" si="137"/>
        <v>-0.39602649006622515</v>
      </c>
      <c r="T159" s="164">
        <f t="shared" si="138"/>
        <v>1.2951491551707977E-4</v>
      </c>
      <c r="U159" s="163">
        <v>973</v>
      </c>
      <c r="V159" s="163">
        <v>446</v>
      </c>
      <c r="W159" s="163">
        <v>654</v>
      </c>
      <c r="X159" s="163">
        <v>832</v>
      </c>
      <c r="Y159" s="163">
        <v>582</v>
      </c>
      <c r="Z159" s="164">
        <f t="shared" si="139"/>
        <v>-0.30048076923076927</v>
      </c>
      <c r="AA159" s="165">
        <f t="shared" si="132"/>
        <v>-0.40184994861253853</v>
      </c>
      <c r="AB159" s="164">
        <f t="shared" si="140"/>
        <v>1.3599274705349047E-4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4422</v>
      </c>
      <c r="D160" s="169">
        <f t="shared" si="141"/>
        <v>1306</v>
      </c>
      <c r="E160" s="169">
        <f t="shared" si="141"/>
        <v>3056</v>
      </c>
      <c r="F160" s="169">
        <f t="shared" si="141"/>
        <v>5087</v>
      </c>
      <c r="G160" s="169">
        <f t="shared" si="141"/>
        <v>5702</v>
      </c>
      <c r="H160" s="169">
        <f t="shared" si="141"/>
        <v>8104</v>
      </c>
      <c r="I160" s="170">
        <f t="shared" si="133"/>
        <v>0.42125569975447208</v>
      </c>
      <c r="J160" s="171">
        <f t="shared" si="134"/>
        <v>0.83265490728177305</v>
      </c>
      <c r="K160" s="170">
        <f t="shared" si="135"/>
        <v>1.0679880338951779E-2</v>
      </c>
      <c r="L160" s="169">
        <f t="shared" ref="L160:Q160" si="142">L152-SUM(L153:L159)</f>
        <v>10102</v>
      </c>
      <c r="M160" s="169">
        <f t="shared" si="142"/>
        <v>3026</v>
      </c>
      <c r="N160" s="169">
        <f t="shared" si="142"/>
        <v>5458</v>
      </c>
      <c r="O160" s="169">
        <f t="shared" si="142"/>
        <v>5084</v>
      </c>
      <c r="P160" s="169">
        <f t="shared" si="142"/>
        <v>7400</v>
      </c>
      <c r="Q160" s="169">
        <f t="shared" si="142"/>
        <v>8341</v>
      </c>
      <c r="R160" s="170">
        <f t="shared" si="136"/>
        <v>0.12716216216216214</v>
      </c>
      <c r="S160" s="171">
        <f t="shared" si="137"/>
        <v>-0.17432191645218764</v>
      </c>
      <c r="T160" s="170">
        <f t="shared" si="138"/>
        <v>2.3690436629999175E-3</v>
      </c>
      <c r="U160" s="169">
        <f>U152-SUM(U153:U159)</f>
        <v>14524</v>
      </c>
      <c r="V160" s="169">
        <f>V152-SUM(V153:V159)</f>
        <v>8514</v>
      </c>
      <c r="W160" s="169">
        <f>W152-SUM(W153:W159)</f>
        <v>10171</v>
      </c>
      <c r="X160" s="169">
        <f>X152-SUM(X153:X159)</f>
        <v>13102</v>
      </c>
      <c r="Y160" s="169">
        <f>Y152-SUM(Y153:Y159)</f>
        <v>16445</v>
      </c>
      <c r="Z160" s="170">
        <f t="shared" si="139"/>
        <v>0.25515188520836518</v>
      </c>
      <c r="AA160" s="171">
        <f t="shared" si="132"/>
        <v>0.13226383916276507</v>
      </c>
      <c r="AB160" s="170">
        <f t="shared" si="140"/>
        <v>3.8426129300595377E-3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EE476-257A-4504-9D00-E3260FF8D9F8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6E14F-BF66-4E8D-A8A0-559A53839068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9" t="s">
        <v>218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4" x14ac:dyDescent="0.25">
      <c r="B7" s="270" t="s">
        <v>50</v>
      </c>
      <c r="C7" s="273" t="s">
        <v>8</v>
      </c>
      <c r="D7" s="15" t="s">
        <v>30</v>
      </c>
      <c r="E7" s="16">
        <v>11708</v>
      </c>
      <c r="F7" s="16">
        <v>13338</v>
      </c>
      <c r="G7" s="16">
        <v>17905</v>
      </c>
      <c r="H7" s="16">
        <v>20333</v>
      </c>
      <c r="I7" s="16">
        <v>18315</v>
      </c>
      <c r="J7" s="17">
        <f>I7/H7-1</f>
        <v>-9.9247528648010674E-2</v>
      </c>
      <c r="K7" s="16">
        <f>I7-H7</f>
        <v>-2018</v>
      </c>
      <c r="L7" s="17">
        <f>I7/E7-1</f>
        <v>0.56431499829176635</v>
      </c>
      <c r="M7" s="16">
        <f>I7-E7</f>
        <v>6607</v>
      </c>
      <c r="N7" s="18">
        <f>I7/$I$7</f>
        <v>1</v>
      </c>
    </row>
    <row r="8" spans="2:14" x14ac:dyDescent="0.25">
      <c r="B8" s="271"/>
      <c r="C8" s="274"/>
      <c r="D8" s="19" t="s">
        <v>31</v>
      </c>
      <c r="E8" s="20">
        <v>6070</v>
      </c>
      <c r="F8" s="20">
        <v>11136</v>
      </c>
      <c r="G8" s="20">
        <v>15138</v>
      </c>
      <c r="H8" s="20">
        <v>17513</v>
      </c>
      <c r="I8" s="20">
        <v>15560</v>
      </c>
      <c r="J8" s="21">
        <f t="shared" ref="J8:J20" si="0">I8/H8-1</f>
        <v>-0.11151715868212186</v>
      </c>
      <c r="K8" s="20">
        <f t="shared" ref="K8:K17" si="1">I8-H8</f>
        <v>-1953</v>
      </c>
      <c r="L8" s="21">
        <f t="shared" ref="L8:L20" si="2">I8/E8-1</f>
        <v>1.5634266886326196</v>
      </c>
      <c r="M8" s="20">
        <f t="shared" ref="M8:M17" si="3">I8-E8</f>
        <v>9490</v>
      </c>
      <c r="N8" s="22">
        <f>I8/$I$7</f>
        <v>0.84957684957684954</v>
      </c>
    </row>
    <row r="9" spans="2:14" x14ac:dyDescent="0.25">
      <c r="B9" s="271"/>
      <c r="C9" s="275"/>
      <c r="D9" s="23" t="s">
        <v>32</v>
      </c>
      <c r="E9" s="24">
        <v>5638</v>
      </c>
      <c r="F9" s="24">
        <v>2202</v>
      </c>
      <c r="G9" s="24">
        <v>2767</v>
      </c>
      <c r="H9" s="24">
        <v>2820</v>
      </c>
      <c r="I9" s="24">
        <v>2755</v>
      </c>
      <c r="J9" s="25">
        <f>IFERROR(I9/H9-1,"-")</f>
        <v>-2.3049645390070927E-2</v>
      </c>
      <c r="K9" s="24">
        <f>IFERROR(I9-H9,"-")</f>
        <v>-65</v>
      </c>
      <c r="L9" s="25">
        <f>IFERROR(I9/E9-1,"-")</f>
        <v>-0.51135154310039022</v>
      </c>
      <c r="M9" s="24">
        <f>IFERROR(I9-E9,"-")</f>
        <v>-2883</v>
      </c>
      <c r="N9" s="25">
        <f>IFERROR(I9/$I$7,"-")</f>
        <v>0.15042315042315044</v>
      </c>
    </row>
    <row r="10" spans="2:14" x14ac:dyDescent="0.25">
      <c r="B10" s="271"/>
      <c r="C10" s="276" t="s">
        <v>33</v>
      </c>
      <c r="D10" s="26" t="s">
        <v>30</v>
      </c>
      <c r="E10" s="27">
        <v>14016</v>
      </c>
      <c r="F10" s="27">
        <v>15768</v>
      </c>
      <c r="G10" s="27">
        <v>20517</v>
      </c>
      <c r="H10" s="27">
        <v>23002</v>
      </c>
      <c r="I10" s="27">
        <v>20336</v>
      </c>
      <c r="J10" s="28">
        <f t="shared" si="0"/>
        <v>-0.11590296495956875</v>
      </c>
      <c r="K10" s="27">
        <f t="shared" si="1"/>
        <v>-2666</v>
      </c>
      <c r="L10" s="28">
        <f t="shared" si="2"/>
        <v>0.45091324200913241</v>
      </c>
      <c r="M10" s="27">
        <f t="shared" si="3"/>
        <v>6320</v>
      </c>
      <c r="N10" s="18">
        <f>I10/$I$10</f>
        <v>1</v>
      </c>
    </row>
    <row r="11" spans="2:14" x14ac:dyDescent="0.25">
      <c r="B11" s="271"/>
      <c r="C11" s="277"/>
      <c r="D11" s="4" t="s">
        <v>31</v>
      </c>
      <c r="E11" s="29">
        <v>7224</v>
      </c>
      <c r="F11" s="29">
        <v>13286</v>
      </c>
      <c r="G11" s="29">
        <v>17262</v>
      </c>
      <c r="H11" s="29">
        <v>19794</v>
      </c>
      <c r="I11" s="29">
        <v>16979</v>
      </c>
      <c r="J11" s="30">
        <f t="shared" si="0"/>
        <v>-0.14221481256946544</v>
      </c>
      <c r="K11" s="29">
        <f t="shared" si="1"/>
        <v>-2815</v>
      </c>
      <c r="L11" s="30">
        <f t="shared" si="2"/>
        <v>1.3503599114064229</v>
      </c>
      <c r="M11" s="29">
        <f t="shared" si="3"/>
        <v>9755</v>
      </c>
      <c r="N11" s="31">
        <f>I11/$I$10</f>
        <v>0.83492328874901656</v>
      </c>
    </row>
    <row r="12" spans="2:14" x14ac:dyDescent="0.25">
      <c r="B12" s="271"/>
      <c r="C12" s="278"/>
      <c r="D12" s="32" t="s">
        <v>32</v>
      </c>
      <c r="E12" s="33">
        <v>6792</v>
      </c>
      <c r="F12" s="33">
        <v>2482</v>
      </c>
      <c r="G12" s="33">
        <v>3255</v>
      </c>
      <c r="H12" s="33">
        <v>3208</v>
      </c>
      <c r="I12" s="33">
        <v>3357</v>
      </c>
      <c r="J12" s="34">
        <f>IFERROR(I12/H12-1,"-")</f>
        <v>4.6446384039900313E-2</v>
      </c>
      <c r="K12" s="33">
        <f>IFERROR(I12-H12,"-")</f>
        <v>149</v>
      </c>
      <c r="L12" s="34">
        <f>IFERROR(I12/E12-1,"-")</f>
        <v>-0.50574204946996471</v>
      </c>
      <c r="M12" s="33">
        <f>IFERROR(I12-E12,"-")</f>
        <v>-3435</v>
      </c>
      <c r="N12" s="34">
        <f>IFERROR(I12/$I$10,"-")</f>
        <v>0.16507671125098347</v>
      </c>
    </row>
    <row r="13" spans="2:14" x14ac:dyDescent="0.25">
      <c r="B13" s="271"/>
      <c r="C13" s="273" t="s">
        <v>21</v>
      </c>
      <c r="D13" s="15" t="s">
        <v>30</v>
      </c>
      <c r="E13" s="16">
        <v>89250</v>
      </c>
      <c r="F13" s="16">
        <v>96818</v>
      </c>
      <c r="G13" s="16">
        <v>108987</v>
      </c>
      <c r="H13" s="16">
        <v>119696</v>
      </c>
      <c r="I13" s="16">
        <v>97837</v>
      </c>
      <c r="J13" s="17">
        <f t="shared" si="0"/>
        <v>-0.18262097313193426</v>
      </c>
      <c r="K13" s="16">
        <f t="shared" si="1"/>
        <v>-21859</v>
      </c>
      <c r="L13" s="17">
        <f t="shared" si="2"/>
        <v>9.6212885154061567E-2</v>
      </c>
      <c r="M13" s="16">
        <f t="shared" si="3"/>
        <v>8587</v>
      </c>
      <c r="N13" s="18">
        <f>I13/$I$13</f>
        <v>1</v>
      </c>
    </row>
    <row r="14" spans="2:14" x14ac:dyDescent="0.25">
      <c r="B14" s="271"/>
      <c r="C14" s="274"/>
      <c r="D14" s="19" t="s">
        <v>31</v>
      </c>
      <c r="E14" s="20">
        <v>43914</v>
      </c>
      <c r="F14" s="20">
        <v>83769</v>
      </c>
      <c r="G14" s="20">
        <v>90601</v>
      </c>
      <c r="H14" s="20">
        <v>98445</v>
      </c>
      <c r="I14" s="20">
        <v>74638</v>
      </c>
      <c r="J14" s="21">
        <f t="shared" si="0"/>
        <v>-0.24183046371070138</v>
      </c>
      <c r="K14" s="20">
        <f t="shared" si="1"/>
        <v>-23807</v>
      </c>
      <c r="L14" s="21">
        <f t="shared" si="2"/>
        <v>0.69964020585690223</v>
      </c>
      <c r="M14" s="20">
        <f t="shared" si="3"/>
        <v>30724</v>
      </c>
      <c r="N14" s="22">
        <f>I14/$I$13</f>
        <v>0.76288111859521446</v>
      </c>
    </row>
    <row r="15" spans="2:14" x14ac:dyDescent="0.25">
      <c r="B15" s="271"/>
      <c r="C15" s="275"/>
      <c r="D15" s="23" t="s">
        <v>32</v>
      </c>
      <c r="E15" s="24">
        <v>45336</v>
      </c>
      <c r="F15" s="24">
        <v>13049</v>
      </c>
      <c r="G15" s="24">
        <v>18386</v>
      </c>
      <c r="H15" s="24">
        <v>21251</v>
      </c>
      <c r="I15" s="24">
        <v>23199</v>
      </c>
      <c r="J15" s="25">
        <f>IFERROR(I15/H15-1,"-")</f>
        <v>9.1666274528257485E-2</v>
      </c>
      <c r="K15" s="24">
        <f>IFERROR(I15-H15,"-")</f>
        <v>1948</v>
      </c>
      <c r="L15" s="25">
        <f>IFERROR(I15/E15-1,"-")</f>
        <v>-0.48828745367919535</v>
      </c>
      <c r="M15" s="24">
        <f>IFERROR(I15-E15,"-")</f>
        <v>-22137</v>
      </c>
      <c r="N15" s="25">
        <f>IFERROR(I15/$I$13,"-")</f>
        <v>0.23711888140478551</v>
      </c>
    </row>
    <row r="16" spans="2:14" x14ac:dyDescent="0.25">
      <c r="B16" s="271"/>
      <c r="C16" s="276" t="s">
        <v>22</v>
      </c>
      <c r="D16" s="26" t="s">
        <v>30</v>
      </c>
      <c r="E16" s="35">
        <v>7.6229928254185175</v>
      </c>
      <c r="F16" s="35">
        <v>7.2588094167041533</v>
      </c>
      <c r="G16" s="35">
        <v>6.0869589500139627</v>
      </c>
      <c r="H16" s="35">
        <v>5.886785029262775</v>
      </c>
      <c r="I16" s="35">
        <v>5.3419055419055423</v>
      </c>
      <c r="J16" s="36">
        <f t="shared" si="0"/>
        <v>-9.2559773229135556E-2</v>
      </c>
      <c r="K16" s="37">
        <f t="shared" si="1"/>
        <v>-0.54487948735723268</v>
      </c>
      <c r="L16" s="36">
        <f t="shared" si="2"/>
        <v>-0.29923775815540521</v>
      </c>
      <c r="M16" s="37">
        <f t="shared" si="3"/>
        <v>-2.2810872835129752</v>
      </c>
      <c r="N16" s="38"/>
    </row>
    <row r="17" spans="2:14" x14ac:dyDescent="0.25">
      <c r="B17" s="271"/>
      <c r="C17" s="277"/>
      <c r="D17" s="4" t="s">
        <v>31</v>
      </c>
      <c r="E17" s="39">
        <f>E14/E8</f>
        <v>7.2345963756177927</v>
      </c>
      <c r="F17" s="39">
        <f t="shared" ref="F17:I17" si="4">F14/F8</f>
        <v>7.5223599137931032</v>
      </c>
      <c r="G17" s="39">
        <f t="shared" si="4"/>
        <v>5.985004624124719</v>
      </c>
      <c r="H17" s="39">
        <f t="shared" si="4"/>
        <v>5.6212527836464341</v>
      </c>
      <c r="I17" s="39">
        <f t="shared" si="4"/>
        <v>4.7967866323907451</v>
      </c>
      <c r="J17" s="40">
        <f t="shared" si="0"/>
        <v>-0.14666946728570152</v>
      </c>
      <c r="K17" s="41">
        <f t="shared" si="1"/>
        <v>-0.82446615125568901</v>
      </c>
      <c r="L17" s="40">
        <f t="shared" si="2"/>
        <v>-0.33696554951469182</v>
      </c>
      <c r="M17" s="41">
        <f t="shared" si="3"/>
        <v>-2.4378097432270476</v>
      </c>
      <c r="N17" s="42"/>
    </row>
    <row r="18" spans="2:14" x14ac:dyDescent="0.25">
      <c r="B18" s="271"/>
      <c r="C18" s="278"/>
      <c r="D18" s="32" t="s">
        <v>32</v>
      </c>
      <c r="E18" s="43">
        <f>IFERROR(E15/E9,"-")</f>
        <v>8.0411493437389137</v>
      </c>
      <c r="F18" s="43">
        <f t="shared" ref="F18:I18" si="5">IFERROR(F15/F9,"-")</f>
        <v>5.9259763851044509</v>
      </c>
      <c r="G18" s="43">
        <f t="shared" si="5"/>
        <v>6.6447415973979043</v>
      </c>
      <c r="H18" s="43">
        <f t="shared" si="5"/>
        <v>7.5358156028368795</v>
      </c>
      <c r="I18" s="43">
        <f t="shared" si="5"/>
        <v>8.4206896551724135</v>
      </c>
      <c r="J18" s="34">
        <f>IFERROR(I18/H18-1,"-")</f>
        <v>0.1174224661232981</v>
      </c>
      <c r="K18" s="33">
        <f>IFERROR(I18-H18,"-")</f>
        <v>0.88487405233553407</v>
      </c>
      <c r="L18" s="34">
        <f>IFERROR(I18/E18-1,"-")</f>
        <v>4.7199759040543299E-2</v>
      </c>
      <c r="M18" s="33">
        <f>IFERROR(I18-E18,"-")</f>
        <v>0.37954031143349987</v>
      </c>
      <c r="N18" s="34"/>
    </row>
    <row r="19" spans="2:14" x14ac:dyDescent="0.25">
      <c r="B19" s="271"/>
      <c r="C19" s="279" t="s">
        <v>34</v>
      </c>
      <c r="D19" s="15" t="s">
        <v>30</v>
      </c>
      <c r="E19" s="18">
        <v>0.69530000000000003</v>
      </c>
      <c r="F19" s="18">
        <v>0.74909999999999999</v>
      </c>
      <c r="G19" s="18">
        <v>0.73380000000000001</v>
      </c>
      <c r="H19" s="18">
        <v>0.80489999999999995</v>
      </c>
      <c r="I19" s="18">
        <v>0.65790000000000004</v>
      </c>
      <c r="J19" s="17">
        <f t="shared" si="0"/>
        <v>-0.18263138278046953</v>
      </c>
      <c r="K19" s="44">
        <f>(I19-H19)*100</f>
        <v>-14.69999999999999</v>
      </c>
      <c r="L19" s="17">
        <f t="shared" si="2"/>
        <v>-5.3789731051344769E-2</v>
      </c>
      <c r="M19" s="44">
        <f>(I19-E19)*100</f>
        <v>-3.7399999999999989</v>
      </c>
      <c r="N19" s="18"/>
    </row>
    <row r="20" spans="2:14" x14ac:dyDescent="0.25">
      <c r="B20" s="271"/>
      <c r="C20" s="280"/>
      <c r="D20" s="19" t="s">
        <v>31</v>
      </c>
      <c r="E20" s="22">
        <v>0.7792</v>
      </c>
      <c r="F20" s="22">
        <v>0.81269999999999998</v>
      </c>
      <c r="G20" s="22">
        <v>0.74650000000000005</v>
      </c>
      <c r="H20" s="22">
        <v>0.81110000000000004</v>
      </c>
      <c r="I20" s="22">
        <v>0.61499999999999999</v>
      </c>
      <c r="J20" s="21">
        <f t="shared" si="0"/>
        <v>-0.24177043521144126</v>
      </c>
      <c r="K20" s="45">
        <f>(I20-H20)*100</f>
        <v>-19.610000000000007</v>
      </c>
      <c r="L20" s="21">
        <f t="shared" si="2"/>
        <v>-0.21072895277207393</v>
      </c>
      <c r="M20" s="45">
        <f>(I20-E20)*100</f>
        <v>-16.420000000000002</v>
      </c>
      <c r="N20" s="22"/>
    </row>
    <row r="21" spans="2:14" x14ac:dyDescent="0.25">
      <c r="B21" s="271"/>
      <c r="C21" s="281"/>
      <c r="D21" s="23" t="s">
        <v>32</v>
      </c>
      <c r="E21" s="25">
        <v>0.62960000000000005</v>
      </c>
      <c r="F21" s="25">
        <v>0.49869999999999998</v>
      </c>
      <c r="G21" s="25">
        <v>0.67709999999999992</v>
      </c>
      <c r="H21" s="25">
        <v>0.7772</v>
      </c>
      <c r="I21" s="25">
        <v>0.84849999999999992</v>
      </c>
      <c r="J21" s="25">
        <f>IFERROR(I21/H21-1,"-")</f>
        <v>9.1739577972207886E-2</v>
      </c>
      <c r="K21" s="24">
        <f>IFERROR(I21-H21,"-")</f>
        <v>7.1299999999999919E-2</v>
      </c>
      <c r="L21" s="25">
        <f>IFERROR(I21/E21-1,"-")</f>
        <v>0.34768106734434534</v>
      </c>
      <c r="M21" s="24">
        <f>IFERROR(I21-E21,"-")</f>
        <v>0.21889999999999987</v>
      </c>
      <c r="N21" s="46"/>
    </row>
    <row r="22" spans="2:14" x14ac:dyDescent="0.25">
      <c r="B22" s="271"/>
      <c r="C22" s="282" t="s">
        <v>35</v>
      </c>
      <c r="D22" s="26" t="s">
        <v>30</v>
      </c>
      <c r="E22" s="27">
        <v>4141</v>
      </c>
      <c r="F22" s="27">
        <v>4169</v>
      </c>
      <c r="G22" s="27">
        <v>4791</v>
      </c>
      <c r="H22" s="27">
        <v>4797</v>
      </c>
      <c r="I22" s="27">
        <v>4797</v>
      </c>
      <c r="J22" s="36">
        <f>I22/H22-1</f>
        <v>0</v>
      </c>
      <c r="K22" s="27">
        <f>I22-H22</f>
        <v>0</v>
      </c>
      <c r="L22" s="36">
        <f>I22/E22-1</f>
        <v>0.15841584158415833</v>
      </c>
      <c r="M22" s="27">
        <f>I22-E22</f>
        <v>656</v>
      </c>
      <c r="N22" s="38">
        <f>I22/$I$22</f>
        <v>1</v>
      </c>
    </row>
    <row r="23" spans="2:14" x14ac:dyDescent="0.25">
      <c r="B23" s="271"/>
      <c r="C23" s="283"/>
      <c r="D23" s="4" t="s">
        <v>31</v>
      </c>
      <c r="E23" s="29">
        <v>1818</v>
      </c>
      <c r="F23" s="29">
        <v>3325</v>
      </c>
      <c r="G23" s="29">
        <v>3915</v>
      </c>
      <c r="H23" s="29">
        <v>3915</v>
      </c>
      <c r="I23" s="29">
        <v>3915</v>
      </c>
      <c r="J23" s="40">
        <f>I23/H23-1</f>
        <v>0</v>
      </c>
      <c r="K23" s="29">
        <f>I23-H23</f>
        <v>0</v>
      </c>
      <c r="L23" s="40">
        <f>I23/E23-1</f>
        <v>1.1534653465346536</v>
      </c>
      <c r="M23" s="29">
        <f>I23-E23</f>
        <v>2097</v>
      </c>
      <c r="N23" s="42">
        <f>I23/$I$22</f>
        <v>0.81613508442776739</v>
      </c>
    </row>
    <row r="24" spans="2:14" x14ac:dyDescent="0.25">
      <c r="B24" s="272"/>
      <c r="C24" s="284"/>
      <c r="D24" s="32" t="s">
        <v>32</v>
      </c>
      <c r="E24" s="33">
        <v>2323</v>
      </c>
      <c r="F24" s="33">
        <v>844</v>
      </c>
      <c r="G24" s="33">
        <v>876</v>
      </c>
      <c r="H24" s="33">
        <v>882</v>
      </c>
      <c r="I24" s="33">
        <v>882</v>
      </c>
      <c r="J24" s="34">
        <f>IFERROR(I24/H24-1,"-")</f>
        <v>0</v>
      </c>
      <c r="K24" s="33">
        <f>IFERROR(I24-H24,"-")</f>
        <v>0</v>
      </c>
      <c r="L24" s="34">
        <f>IFERROR(I24/E24-1,"-")</f>
        <v>-0.62031855359448995</v>
      </c>
      <c r="M24" s="33">
        <f>IFERROR(I24-E24,"-")</f>
        <v>-1441</v>
      </c>
      <c r="N24" s="34">
        <f>IFERROR(I24/$I$22,"-")</f>
        <v>0.18386491557223264</v>
      </c>
    </row>
    <row r="25" spans="2:14" ht="7.5" customHeight="1" x14ac:dyDescent="0.2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47"/>
    </row>
    <row r="26" spans="2:14" ht="24.75" customHeight="1" x14ac:dyDescent="0.25">
      <c r="B26" s="267" t="s">
        <v>36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9" spans="2:14" ht="21.75" customHeight="1" thickBot="1" x14ac:dyDescent="0.3">
      <c r="B29" s="269" t="s">
        <v>218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224</v>
      </c>
      <c r="F31" s="13" t="s">
        <v>225</v>
      </c>
      <c r="G31" s="13" t="s">
        <v>226</v>
      </c>
      <c r="H31" s="13" t="s">
        <v>227</v>
      </c>
      <c r="I31" s="13" t="s">
        <v>228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diciembre 2024</v>
      </c>
    </row>
    <row r="32" spans="2:14" ht="15" customHeight="1" x14ac:dyDescent="0.25">
      <c r="B32" s="270" t="s">
        <v>50</v>
      </c>
      <c r="C32" s="273" t="s">
        <v>8</v>
      </c>
      <c r="D32" s="15" t="s">
        <v>30</v>
      </c>
      <c r="E32" s="49">
        <v>142901</v>
      </c>
      <c r="F32" s="49">
        <v>107459</v>
      </c>
      <c r="G32" s="49">
        <v>198873</v>
      </c>
      <c r="H32" s="49">
        <v>252588</v>
      </c>
      <c r="I32" s="49">
        <v>239146</v>
      </c>
      <c r="J32" s="17">
        <f>I32/H32-1</f>
        <v>-5.3217096615832848E-2</v>
      </c>
      <c r="K32" s="16">
        <f>I32-H32</f>
        <v>-13442</v>
      </c>
      <c r="L32" s="17">
        <f>I32/E32-1</f>
        <v>0.67350823297247753</v>
      </c>
      <c r="M32" s="16">
        <f>I32-E32</f>
        <v>96245</v>
      </c>
      <c r="N32" s="18">
        <f>I32/$I$32</f>
        <v>1</v>
      </c>
    </row>
    <row r="33" spans="1:14" x14ac:dyDescent="0.25">
      <c r="B33" s="271"/>
      <c r="C33" s="274"/>
      <c r="D33" s="19" t="s">
        <v>31</v>
      </c>
      <c r="E33" s="50">
        <v>82594</v>
      </c>
      <c r="F33" s="50">
        <v>94072</v>
      </c>
      <c r="G33" s="50">
        <v>169794</v>
      </c>
      <c r="H33" s="50">
        <v>220761</v>
      </c>
      <c r="I33" s="50">
        <v>207278</v>
      </c>
      <c r="J33" s="21">
        <f t="shared" ref="J33:J45" si="6">I33/H33-1</f>
        <v>-6.1075099315549441E-2</v>
      </c>
      <c r="K33" s="20">
        <f t="shared" ref="K33:K42" si="7">I33-H33</f>
        <v>-13483</v>
      </c>
      <c r="L33" s="21">
        <f t="shared" ref="L33:L45" si="8">I33/E33-1</f>
        <v>1.5096011816838995</v>
      </c>
      <c r="M33" s="20">
        <f t="shared" ref="M33:M42" si="9">I33-E33</f>
        <v>124684</v>
      </c>
      <c r="N33" s="22">
        <f>I33/$I$32</f>
        <v>0.86674249203415488</v>
      </c>
    </row>
    <row r="34" spans="1:14" x14ac:dyDescent="0.25">
      <c r="B34" s="271"/>
      <c r="C34" s="275"/>
      <c r="D34" s="23" t="s">
        <v>32</v>
      </c>
      <c r="E34" s="24">
        <v>60307</v>
      </c>
      <c r="F34" s="24">
        <v>11462</v>
      </c>
      <c r="G34" s="24">
        <v>29079</v>
      </c>
      <c r="H34" s="24">
        <v>31827</v>
      </c>
      <c r="I34" s="24">
        <v>31868</v>
      </c>
      <c r="J34" s="25">
        <f>IFERROR(I34/H34-1,"-")</f>
        <v>1.2882144091495018E-3</v>
      </c>
      <c r="K34" s="24">
        <f>IFERROR(I34-H34,"-")</f>
        <v>41</v>
      </c>
      <c r="L34" s="25">
        <f>IFERROR(I34/E34-1,"-")</f>
        <v>-0.47157046445686235</v>
      </c>
      <c r="M34" s="24">
        <f>IFERROR(I34-E34,"-")</f>
        <v>-28439</v>
      </c>
      <c r="N34" s="25">
        <f>IFERROR(I34/I32,"-")</f>
        <v>0.13325750796584512</v>
      </c>
    </row>
    <row r="35" spans="1:14" x14ac:dyDescent="0.25">
      <c r="B35" s="271"/>
      <c r="C35" s="276" t="s">
        <v>33</v>
      </c>
      <c r="D35" s="26" t="s">
        <v>30</v>
      </c>
      <c r="E35" s="51">
        <v>171414</v>
      </c>
      <c r="F35" s="51">
        <v>126334</v>
      </c>
      <c r="G35" s="51">
        <v>233432</v>
      </c>
      <c r="H35" s="51">
        <v>288189</v>
      </c>
      <c r="I35" s="51">
        <v>277450</v>
      </c>
      <c r="J35" s="28">
        <f t="shared" si="6"/>
        <v>-3.7263740114994004E-2</v>
      </c>
      <c r="K35" s="27">
        <f t="shared" si="7"/>
        <v>-10739</v>
      </c>
      <c r="L35" s="28">
        <f t="shared" si="8"/>
        <v>0.61859591398602221</v>
      </c>
      <c r="M35" s="27">
        <f t="shared" si="9"/>
        <v>106036</v>
      </c>
      <c r="N35" s="18">
        <f>I35/$I$35</f>
        <v>1</v>
      </c>
    </row>
    <row r="36" spans="1:14" x14ac:dyDescent="0.25">
      <c r="B36" s="271"/>
      <c r="C36" s="277"/>
      <c r="D36" s="4" t="s">
        <v>31</v>
      </c>
      <c r="E36" s="52">
        <v>98282</v>
      </c>
      <c r="F36" s="52">
        <v>111645</v>
      </c>
      <c r="G36" s="52">
        <v>199716</v>
      </c>
      <c r="H36" s="52">
        <v>250418</v>
      </c>
      <c r="I36" s="52">
        <v>238532</v>
      </c>
      <c r="J36" s="30">
        <f t="shared" si="6"/>
        <v>-4.7464639123385721E-2</v>
      </c>
      <c r="K36" s="29">
        <f t="shared" si="7"/>
        <v>-11886</v>
      </c>
      <c r="L36" s="30">
        <f t="shared" si="8"/>
        <v>1.4270161372377443</v>
      </c>
      <c r="M36" s="29">
        <f t="shared" si="9"/>
        <v>140250</v>
      </c>
      <c r="N36" s="31">
        <f>I36/$I$35</f>
        <v>0.85972968102360781</v>
      </c>
    </row>
    <row r="37" spans="1:14" x14ac:dyDescent="0.25">
      <c r="B37" s="271"/>
      <c r="C37" s="278"/>
      <c r="D37" s="32" t="s">
        <v>32</v>
      </c>
      <c r="E37" s="33">
        <v>73132</v>
      </c>
      <c r="F37" s="33">
        <v>12645</v>
      </c>
      <c r="G37" s="33">
        <v>33716</v>
      </c>
      <c r="H37" s="33">
        <v>37771</v>
      </c>
      <c r="I37" s="33">
        <v>38918</v>
      </c>
      <c r="J37" s="34">
        <f>IFERROR(I37/H37-1,"-")</f>
        <v>3.0367212941145416E-2</v>
      </c>
      <c r="K37" s="33">
        <f>IFERROR(I37-H37,"-")</f>
        <v>1147</v>
      </c>
      <c r="L37" s="34">
        <f>IFERROR(I37/E37-1,"-")</f>
        <v>-0.4678389760980145</v>
      </c>
      <c r="M37" s="33">
        <f>IFERROR(I37-E37,"-")</f>
        <v>-34214</v>
      </c>
      <c r="N37" s="34">
        <f>IFERROR(I37/I35,"-")</f>
        <v>0.14027031897639214</v>
      </c>
    </row>
    <row r="38" spans="1:14" x14ac:dyDescent="0.25">
      <c r="B38" s="271"/>
      <c r="C38" s="273" t="s">
        <v>21</v>
      </c>
      <c r="D38" s="15" t="s">
        <v>30</v>
      </c>
      <c r="E38" s="49">
        <v>1055815</v>
      </c>
      <c r="F38" s="49">
        <v>749212</v>
      </c>
      <c r="G38" s="49">
        <v>1316064</v>
      </c>
      <c r="H38" s="49">
        <v>1447168</v>
      </c>
      <c r="I38" s="49">
        <v>1453294</v>
      </c>
      <c r="J38" s="17">
        <f t="shared" si="6"/>
        <v>4.2330952591544957E-3</v>
      </c>
      <c r="K38" s="16">
        <f t="shared" si="7"/>
        <v>6126</v>
      </c>
      <c r="L38" s="17">
        <f t="shared" si="8"/>
        <v>0.37646652112349233</v>
      </c>
      <c r="M38" s="16">
        <f t="shared" si="9"/>
        <v>397479</v>
      </c>
      <c r="N38" s="18">
        <f>I38/$I$38</f>
        <v>1</v>
      </c>
    </row>
    <row r="39" spans="1:14" x14ac:dyDescent="0.25">
      <c r="B39" s="271"/>
      <c r="C39" s="274"/>
      <c r="D39" s="19" t="s">
        <v>31</v>
      </c>
      <c r="E39" s="50">
        <v>572002</v>
      </c>
      <c r="F39" s="50">
        <v>679970</v>
      </c>
      <c r="G39" s="50">
        <v>1133520</v>
      </c>
      <c r="H39" s="50">
        <v>1226035</v>
      </c>
      <c r="I39" s="50">
        <v>1188641</v>
      </c>
      <c r="J39" s="21">
        <f t="shared" si="6"/>
        <v>-3.0499944944475499E-2</v>
      </c>
      <c r="K39" s="20">
        <f t="shared" si="7"/>
        <v>-37394</v>
      </c>
      <c r="L39" s="21">
        <f t="shared" si="8"/>
        <v>1.0780364404320264</v>
      </c>
      <c r="M39" s="20">
        <f t="shared" si="9"/>
        <v>616639</v>
      </c>
      <c r="N39" s="22">
        <f>I39/$I$38</f>
        <v>0.81789438338010068</v>
      </c>
    </row>
    <row r="40" spans="1:14" x14ac:dyDescent="0.25">
      <c r="B40" s="271"/>
      <c r="C40" s="275"/>
      <c r="D40" s="23" t="s">
        <v>32</v>
      </c>
      <c r="E40" s="24">
        <v>483813</v>
      </c>
      <c r="F40" s="24">
        <v>59604</v>
      </c>
      <c r="G40" s="24">
        <v>182544</v>
      </c>
      <c r="H40" s="24">
        <v>221133</v>
      </c>
      <c r="I40" s="24">
        <v>264653</v>
      </c>
      <c r="J40" s="25">
        <f>IFERROR(I40/H40-1,"-")</f>
        <v>0.19680463793282765</v>
      </c>
      <c r="K40" s="24">
        <f>IFERROR(I40-H40,"-")</f>
        <v>43520</v>
      </c>
      <c r="L40" s="25">
        <f>IFERROR(I40/E40-1,"-")</f>
        <v>-0.45298493426179121</v>
      </c>
      <c r="M40" s="24">
        <f>IFERROR(I40-E40,"-")</f>
        <v>-219160</v>
      </c>
      <c r="N40" s="25">
        <f>IFERROR(I40/I38,"-")</f>
        <v>0.18210561661989935</v>
      </c>
    </row>
    <row r="41" spans="1:14" x14ac:dyDescent="0.25">
      <c r="B41" s="271"/>
      <c r="C41" s="276" t="s">
        <v>22</v>
      </c>
      <c r="D41" s="26" t="s">
        <v>30</v>
      </c>
      <c r="E41" s="53">
        <v>7.3884367499177754</v>
      </c>
      <c r="F41" s="53">
        <v>6.9720730697289195</v>
      </c>
      <c r="G41" s="53">
        <v>6.6176102336667117</v>
      </c>
      <c r="H41" s="53">
        <v>5.729361648217651</v>
      </c>
      <c r="I41" s="53">
        <v>6.0770157142498729</v>
      </c>
      <c r="J41" s="36">
        <f t="shared" si="6"/>
        <v>6.0679371870402621E-2</v>
      </c>
      <c r="K41" s="37">
        <f t="shared" si="7"/>
        <v>0.34765406603222182</v>
      </c>
      <c r="L41" s="36">
        <f t="shared" si="8"/>
        <v>-0.17749641501397395</v>
      </c>
      <c r="M41" s="37">
        <f t="shared" si="9"/>
        <v>-1.3114210356679026</v>
      </c>
      <c r="N41" s="38"/>
    </row>
    <row r="42" spans="1:14" x14ac:dyDescent="0.25">
      <c r="B42" s="271"/>
      <c r="C42" s="277"/>
      <c r="D42" s="4" t="s">
        <v>31</v>
      </c>
      <c r="E42" s="54">
        <f t="shared" ref="E42:I42" si="10">E39/E33</f>
        <v>6.9254667409254909</v>
      </c>
      <c r="F42" s="54">
        <f t="shared" si="10"/>
        <v>7.2281869206565181</v>
      </c>
      <c r="G42" s="54">
        <f t="shared" si="10"/>
        <v>6.6758542704689212</v>
      </c>
      <c r="H42" s="54">
        <f t="shared" si="10"/>
        <v>5.5536756945293781</v>
      </c>
      <c r="I42" s="54">
        <f t="shared" si="10"/>
        <v>5.7345256129449336</v>
      </c>
      <c r="J42" s="40">
        <f t="shared" si="6"/>
        <v>3.2564004159209459E-2</v>
      </c>
      <c r="K42" s="41">
        <f t="shared" si="7"/>
        <v>0.18084991841555542</v>
      </c>
      <c r="L42" s="40">
        <f t="shared" si="8"/>
        <v>-0.17196546782078759</v>
      </c>
      <c r="M42" s="41">
        <f t="shared" si="9"/>
        <v>-1.1909411279805573</v>
      </c>
      <c r="N42" s="42"/>
    </row>
    <row r="43" spans="1:14" x14ac:dyDescent="0.25">
      <c r="B43" s="271"/>
      <c r="C43" s="278"/>
      <c r="D43" s="32" t="s">
        <v>32</v>
      </c>
      <c r="E43" s="43">
        <f>IFERROR(E40/E34,"-")</f>
        <v>8.0225015338186285</v>
      </c>
      <c r="F43" s="43">
        <f t="shared" ref="F43:I43" si="11">IFERROR(F40/F34,"-")</f>
        <v>5.2001395916942945</v>
      </c>
      <c r="G43" s="43">
        <f t="shared" si="11"/>
        <v>6.2775198596925614</v>
      </c>
      <c r="H43" s="43">
        <f t="shared" si="11"/>
        <v>6.9479687058158168</v>
      </c>
      <c r="I43" s="43">
        <f t="shared" si="11"/>
        <v>8.3046629848123512</v>
      </c>
      <c r="J43" s="34">
        <f>IFERROR(I43/H43-1,"-")</f>
        <v>0.19526488049102886</v>
      </c>
      <c r="K43" s="33">
        <f>IFERROR(I43-H43,"-")</f>
        <v>1.3566942789965344</v>
      </c>
      <c r="L43" s="34">
        <f>IFERROR(I43/E43-1,"-")</f>
        <v>3.5171255474901297E-2</v>
      </c>
      <c r="M43" s="33">
        <f>IFERROR(I43-E43,"-")</f>
        <v>0.2821614509937227</v>
      </c>
      <c r="N43" s="55"/>
    </row>
    <row r="44" spans="1:14" x14ac:dyDescent="0.25">
      <c r="A44" s="56"/>
      <c r="B44" s="271"/>
      <c r="C44" s="279" t="s">
        <v>34</v>
      </c>
      <c r="D44" s="15" t="s">
        <v>30</v>
      </c>
      <c r="E44" s="57">
        <v>0.70135878861553691</v>
      </c>
      <c r="F44" s="57">
        <v>0.70336128458075009</v>
      </c>
      <c r="G44" s="57">
        <v>0.8015089072176752</v>
      </c>
      <c r="H44" s="57">
        <v>0.82779844332469787</v>
      </c>
      <c r="I44" s="57">
        <v>0.82775664662909765</v>
      </c>
      <c r="J44" s="57">
        <f t="shared" si="6"/>
        <v>-5.0491391880846948E-5</v>
      </c>
      <c r="K44" s="44">
        <f>(I44-H44)*100</f>
        <v>-4.1796695600226919E-3</v>
      </c>
      <c r="L44" s="17">
        <f t="shared" si="8"/>
        <v>0.1802185415870623</v>
      </c>
      <c r="M44" s="44">
        <f>(I44-E44)*100</f>
        <v>12.639785801356073</v>
      </c>
      <c r="N44" s="18"/>
    </row>
    <row r="45" spans="1:14" x14ac:dyDescent="0.25">
      <c r="B45" s="271"/>
      <c r="C45" s="280"/>
      <c r="D45" s="19" t="s">
        <v>31</v>
      </c>
      <c r="E45" s="58">
        <v>0.86997825061978129</v>
      </c>
      <c r="F45" s="58">
        <v>0.75844983859921522</v>
      </c>
      <c r="G45" s="58">
        <v>0.85289463645208108</v>
      </c>
      <c r="H45" s="58">
        <v>0.85798212005108554</v>
      </c>
      <c r="I45" s="58">
        <v>0.82954099756436295</v>
      </c>
      <c r="J45" s="58">
        <f t="shared" si="6"/>
        <v>-3.3148852198725542E-2</v>
      </c>
      <c r="K45" s="45">
        <f>(I45-H45)*100</f>
        <v>-2.8441122486722592</v>
      </c>
      <c r="L45" s="21">
        <f t="shared" si="8"/>
        <v>-4.6480763199092001E-2</v>
      </c>
      <c r="M45" s="45">
        <f>(I45-E45)*100</f>
        <v>-4.0437253055418338</v>
      </c>
      <c r="N45" s="22"/>
    </row>
    <row r="46" spans="1:14" x14ac:dyDescent="0.25">
      <c r="B46" s="271"/>
      <c r="C46" s="281"/>
      <c r="D46" s="23" t="s">
        <v>32</v>
      </c>
      <c r="E46" s="59">
        <v>0.57060485083648327</v>
      </c>
      <c r="F46" s="59">
        <v>0.4474304502529764</v>
      </c>
      <c r="G46" s="59">
        <v>0.58328966372269586</v>
      </c>
      <c r="H46" s="59">
        <v>0.69269009328463405</v>
      </c>
      <c r="I46" s="59">
        <v>0.81983631339603236</v>
      </c>
      <c r="J46" s="25">
        <f>IFERROR(I46/H46-1,"-")</f>
        <v>0.18355426379564599</v>
      </c>
      <c r="K46" s="24">
        <f>IFERROR(I46-H46,"-")</f>
        <v>0.12714622011139831</v>
      </c>
      <c r="L46" s="25">
        <f>IFERROR(I46/E46-1,"-")</f>
        <v>0.4367846894294467</v>
      </c>
      <c r="M46" s="24">
        <f>IFERROR(I46-E46,"-")</f>
        <v>0.24923146255954909</v>
      </c>
      <c r="N46" s="46"/>
    </row>
    <row r="47" spans="1:14" x14ac:dyDescent="0.25">
      <c r="B47" s="271"/>
      <c r="C47" s="282" t="s">
        <v>37</v>
      </c>
      <c r="D47" s="26" t="s">
        <v>30</v>
      </c>
      <c r="E47" s="51">
        <v>4124.333333333333</v>
      </c>
      <c r="F47" s="51">
        <v>2907.75</v>
      </c>
      <c r="G47" s="51">
        <v>4496.833333333333</v>
      </c>
      <c r="H47" s="51">
        <v>4789.666666666667</v>
      </c>
      <c r="I47" s="51">
        <v>4797</v>
      </c>
      <c r="J47" s="36">
        <f>I47/H47-1</f>
        <v>1.5310738395155621E-3</v>
      </c>
      <c r="K47" s="27">
        <f>I47-H47</f>
        <v>7.3333333333330302</v>
      </c>
      <c r="L47" s="36">
        <f>I47/E47-1</f>
        <v>0.16309706619251596</v>
      </c>
      <c r="M47" s="27">
        <f>I47-E47</f>
        <v>672.66666666666697</v>
      </c>
      <c r="N47" s="38">
        <f>I47/$I$22</f>
        <v>1</v>
      </c>
    </row>
    <row r="48" spans="1:14" x14ac:dyDescent="0.25">
      <c r="B48" s="271"/>
      <c r="C48" s="277"/>
      <c r="D48" s="4" t="s">
        <v>31</v>
      </c>
      <c r="E48" s="52">
        <v>1801.3333333333333</v>
      </c>
      <c r="F48" s="52">
        <v>2439.25</v>
      </c>
      <c r="G48" s="52">
        <v>3639.5</v>
      </c>
      <c r="H48" s="52">
        <v>3915</v>
      </c>
      <c r="I48" s="52">
        <v>3915</v>
      </c>
      <c r="J48" s="40">
        <f>I48/H48-1</f>
        <v>0</v>
      </c>
      <c r="K48" s="29">
        <f>I48-H48</f>
        <v>0</v>
      </c>
      <c r="L48" s="40">
        <f>I48/E48-1</f>
        <v>1.1733900814211697</v>
      </c>
      <c r="M48" s="29">
        <f>I48-E48</f>
        <v>2113.666666666667</v>
      </c>
      <c r="N48" s="42">
        <f>I48/$I$22</f>
        <v>0.81613508442776739</v>
      </c>
    </row>
    <row r="49" spans="2:14" x14ac:dyDescent="0.25">
      <c r="B49" s="272"/>
      <c r="C49" s="278"/>
      <c r="D49" s="32" t="s">
        <v>32</v>
      </c>
      <c r="E49" s="33">
        <v>2323</v>
      </c>
      <c r="F49" s="33">
        <v>363</v>
      </c>
      <c r="G49" s="33">
        <v>857.33333333333337</v>
      </c>
      <c r="H49" s="33">
        <v>874.66666666666663</v>
      </c>
      <c r="I49" s="33">
        <v>882</v>
      </c>
      <c r="J49" s="34">
        <f>IFERROR(I49/H49-1,"-")</f>
        <v>8.3841463414635609E-3</v>
      </c>
      <c r="K49" s="33">
        <f>IFERROR(I49-H49,"-")</f>
        <v>7.3333333333333712</v>
      </c>
      <c r="L49" s="34">
        <f>IFERROR(I49/E49-1,"-")</f>
        <v>-0.62031855359448995</v>
      </c>
      <c r="M49" s="33">
        <f>IFERROR(I49-E49,"-")</f>
        <v>-1441</v>
      </c>
      <c r="N49" s="34">
        <f>IFERROR(I49/I47,"-")</f>
        <v>0.18386491557223264</v>
      </c>
    </row>
    <row r="50" spans="2:14" ht="6" customHeight="1" x14ac:dyDescent="0.25"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47"/>
    </row>
    <row r="51" spans="2:14" ht="28.5" customHeight="1" x14ac:dyDescent="0.25">
      <c r="B51" s="267" t="s">
        <v>38</v>
      </c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</row>
    <row r="52" spans="2:14" x14ac:dyDescent="0.25">
      <c r="B52" s="60"/>
    </row>
    <row r="54" spans="2:14" ht="21.75" thickBot="1" x14ac:dyDescent="0.3">
      <c r="B54" s="269" t="s">
        <v>218</v>
      </c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CONCATENATE("var. ",RIGHT(I56,2),"/",RIGHT(E56,2))</f>
        <v>var. 24/20</v>
      </c>
      <c r="M56" s="14" t="str">
        <f>CONCATENATE("dif. ",RIGHT(I56,2),"/",RIGHT(E56,2))</f>
        <v>dif. 24/20</v>
      </c>
      <c r="N56" s="14" t="str">
        <f>CONCATENATE("cuota ",I56)</f>
        <v>cuota 2024</v>
      </c>
    </row>
    <row r="57" spans="2:14" x14ac:dyDescent="0.25">
      <c r="B57" s="270" t="s">
        <v>50</v>
      </c>
      <c r="C57" s="273" t="s">
        <v>8</v>
      </c>
      <c r="D57" s="15" t="s">
        <v>30</v>
      </c>
      <c r="E57" s="49">
        <v>77467</v>
      </c>
      <c r="F57" s="49">
        <v>107459</v>
      </c>
      <c r="G57" s="49">
        <v>198873</v>
      </c>
      <c r="H57" s="49">
        <v>252588</v>
      </c>
      <c r="I57" s="49">
        <v>239146</v>
      </c>
      <c r="J57" s="17">
        <f t="shared" ref="J57:J73" si="12">I57/H57-1</f>
        <v>-5.3217096615832848E-2</v>
      </c>
      <c r="K57" s="16">
        <f t="shared" ref="K57:K73" si="13">I57-H57</f>
        <v>-13442</v>
      </c>
      <c r="L57" s="17">
        <f t="shared" ref="L57:L73" si="14">I57/E57-1</f>
        <v>2.087069332748138</v>
      </c>
      <c r="M57" s="16">
        <f t="shared" ref="M57:M73" si="15">I57-E57</f>
        <v>161679</v>
      </c>
      <c r="N57" s="17">
        <f>I57/$I$57</f>
        <v>1</v>
      </c>
    </row>
    <row r="58" spans="2:14" x14ac:dyDescent="0.25">
      <c r="B58" s="271"/>
      <c r="C58" s="274"/>
      <c r="D58" s="19" t="s">
        <v>31</v>
      </c>
      <c r="E58" s="50">
        <v>63499</v>
      </c>
      <c r="F58" s="50">
        <v>95997</v>
      </c>
      <c r="G58" s="50">
        <v>169794</v>
      </c>
      <c r="H58" s="50">
        <v>220761</v>
      </c>
      <c r="I58" s="50">
        <v>207278</v>
      </c>
      <c r="J58" s="21">
        <f t="shared" si="12"/>
        <v>-6.1075099315549441E-2</v>
      </c>
      <c r="K58" s="20">
        <f t="shared" si="13"/>
        <v>-13483</v>
      </c>
      <c r="L58" s="21">
        <f t="shared" si="14"/>
        <v>2.2642718782972961</v>
      </c>
      <c r="M58" s="20">
        <f t="shared" si="15"/>
        <v>143779</v>
      </c>
      <c r="N58" s="21">
        <f t="shared" ref="N58" si="16">I58/$I$57</f>
        <v>0.86674249203415488</v>
      </c>
    </row>
    <row r="59" spans="2:14" x14ac:dyDescent="0.25">
      <c r="B59" s="271"/>
      <c r="C59" s="275"/>
      <c r="D59" s="23" t="s">
        <v>32</v>
      </c>
      <c r="E59" s="24">
        <v>13968</v>
      </c>
      <c r="F59" s="24">
        <v>11462</v>
      </c>
      <c r="G59" s="24">
        <v>29079</v>
      </c>
      <c r="H59" s="24">
        <v>31827</v>
      </c>
      <c r="I59" s="24">
        <v>31868</v>
      </c>
      <c r="J59" s="25">
        <f>IFERROR(I59/H59-1,"-")</f>
        <v>1.2882144091495018E-3</v>
      </c>
      <c r="K59" s="24">
        <f>IFERROR(I59-H59,"-")</f>
        <v>41</v>
      </c>
      <c r="L59" s="25">
        <f>IFERROR(I59/E59-1,"-")</f>
        <v>1.281500572737686</v>
      </c>
      <c r="M59" s="24">
        <f>IFERROR(I59-E59,"-")</f>
        <v>17900</v>
      </c>
      <c r="N59" s="25">
        <f>IFERROR(I59/I57,"-")</f>
        <v>0.13325750796584512</v>
      </c>
    </row>
    <row r="60" spans="2:14" x14ac:dyDescent="0.25">
      <c r="B60" s="271"/>
      <c r="C60" s="276" t="s">
        <v>33</v>
      </c>
      <c r="D60" s="26" t="s">
        <v>30</v>
      </c>
      <c r="E60" s="51">
        <v>77467</v>
      </c>
      <c r="F60" s="51">
        <v>107459</v>
      </c>
      <c r="G60" s="51">
        <v>198873</v>
      </c>
      <c r="H60" s="51">
        <v>252588</v>
      </c>
      <c r="I60" s="51">
        <v>239146</v>
      </c>
      <c r="J60" s="36">
        <f t="shared" si="12"/>
        <v>-5.3217096615832848E-2</v>
      </c>
      <c r="K60" s="51">
        <f t="shared" si="13"/>
        <v>-13442</v>
      </c>
      <c r="L60" s="36">
        <f t="shared" si="14"/>
        <v>2.087069332748138</v>
      </c>
      <c r="M60" s="51">
        <f t="shared" si="15"/>
        <v>161679</v>
      </c>
      <c r="N60" s="36">
        <f>I60/$I$60</f>
        <v>1</v>
      </c>
    </row>
    <row r="61" spans="2:14" x14ac:dyDescent="0.25">
      <c r="B61" s="271"/>
      <c r="C61" s="277"/>
      <c r="D61" s="4" t="s">
        <v>31</v>
      </c>
      <c r="E61" s="52">
        <v>63499</v>
      </c>
      <c r="F61" s="52">
        <v>95997</v>
      </c>
      <c r="G61" s="52">
        <v>169794</v>
      </c>
      <c r="H61" s="52">
        <v>220761</v>
      </c>
      <c r="I61" s="52">
        <v>207278</v>
      </c>
      <c r="J61" s="40">
        <f t="shared" si="12"/>
        <v>-6.1075099315549441E-2</v>
      </c>
      <c r="K61" s="52">
        <f t="shared" si="13"/>
        <v>-13483</v>
      </c>
      <c r="L61" s="40">
        <f t="shared" si="14"/>
        <v>2.2642718782972961</v>
      </c>
      <c r="M61" s="52">
        <f t="shared" si="15"/>
        <v>143779</v>
      </c>
      <c r="N61" s="40">
        <f t="shared" ref="N61" si="17">I61/$I$60</f>
        <v>0.86674249203415488</v>
      </c>
    </row>
    <row r="62" spans="2:14" x14ac:dyDescent="0.25">
      <c r="B62" s="271"/>
      <c r="C62" s="278"/>
      <c r="D62" s="32" t="s">
        <v>32</v>
      </c>
      <c r="E62" s="33">
        <v>13968</v>
      </c>
      <c r="F62" s="33">
        <v>11462</v>
      </c>
      <c r="G62" s="33">
        <v>29079</v>
      </c>
      <c r="H62" s="33">
        <v>31827</v>
      </c>
      <c r="I62" s="33">
        <v>31868</v>
      </c>
      <c r="J62" s="34">
        <f>IFERROR(I62/H62-1,"-")</f>
        <v>1.2882144091495018E-3</v>
      </c>
      <c r="K62" s="33">
        <f>IFERROR(I62-H62,"-")</f>
        <v>41</v>
      </c>
      <c r="L62" s="34">
        <f>IFERROR(I62/E62-1,"-")</f>
        <v>1.281500572737686</v>
      </c>
      <c r="M62" s="33">
        <f>IFERROR(I62-E62,"-")</f>
        <v>17900</v>
      </c>
      <c r="N62" s="61">
        <f>IFERROR(I62/I60,"-")</f>
        <v>0.13325750796584512</v>
      </c>
    </row>
    <row r="63" spans="2:14" x14ac:dyDescent="0.25">
      <c r="B63" s="271"/>
      <c r="C63" s="273" t="s">
        <v>21</v>
      </c>
      <c r="D63" s="15" t="s">
        <v>30</v>
      </c>
      <c r="E63" s="49">
        <v>442013</v>
      </c>
      <c r="F63" s="49">
        <v>749212</v>
      </c>
      <c r="G63" s="49">
        <v>1316064</v>
      </c>
      <c r="H63" s="49">
        <v>1447168</v>
      </c>
      <c r="I63" s="49">
        <v>1453294</v>
      </c>
      <c r="J63" s="17">
        <f t="shared" si="12"/>
        <v>4.2330952591544957E-3</v>
      </c>
      <c r="K63" s="16">
        <f t="shared" si="13"/>
        <v>6126</v>
      </c>
      <c r="L63" s="17">
        <f t="shared" si="14"/>
        <v>2.2878987722080573</v>
      </c>
      <c r="M63" s="16">
        <f t="shared" si="15"/>
        <v>1011281</v>
      </c>
      <c r="N63" s="17">
        <f>I63/$I$63</f>
        <v>1</v>
      </c>
    </row>
    <row r="64" spans="2:14" x14ac:dyDescent="0.25">
      <c r="B64" s="271"/>
      <c r="C64" s="274"/>
      <c r="D64" s="19" t="s">
        <v>31</v>
      </c>
      <c r="E64" s="50">
        <v>336567</v>
      </c>
      <c r="F64" s="50">
        <v>689608</v>
      </c>
      <c r="G64" s="50">
        <v>1133520</v>
      </c>
      <c r="H64" s="50">
        <v>1226035</v>
      </c>
      <c r="I64" s="50">
        <v>1188641</v>
      </c>
      <c r="J64" s="21">
        <f t="shared" si="12"/>
        <v>-3.0499944944475499E-2</v>
      </c>
      <c r="K64" s="20">
        <f t="shared" si="13"/>
        <v>-37394</v>
      </c>
      <c r="L64" s="21">
        <f t="shared" si="14"/>
        <v>2.5316623436046908</v>
      </c>
      <c r="M64" s="20">
        <f t="shared" si="15"/>
        <v>852074</v>
      </c>
      <c r="N64" s="21">
        <f t="shared" ref="N64" si="18">I64/$I$63</f>
        <v>0.81789438338010068</v>
      </c>
    </row>
    <row r="65" spans="2:14" x14ac:dyDescent="0.25">
      <c r="B65" s="271"/>
      <c r="C65" s="275"/>
      <c r="D65" s="23" t="s">
        <v>32</v>
      </c>
      <c r="E65" s="24">
        <v>105446</v>
      </c>
      <c r="F65" s="24">
        <v>59604</v>
      </c>
      <c r="G65" s="24">
        <v>182544</v>
      </c>
      <c r="H65" s="24">
        <v>221133</v>
      </c>
      <c r="I65" s="24">
        <v>264653</v>
      </c>
      <c r="J65" s="25">
        <f>IFERROR(I65/H65-1,"-")</f>
        <v>0.19680463793282765</v>
      </c>
      <c r="K65" s="24">
        <f>IFERROR(I65-H65,"-")</f>
        <v>43520</v>
      </c>
      <c r="L65" s="25">
        <f>IFERROR(I65/E65-1,"-")</f>
        <v>1.5098439011437135</v>
      </c>
      <c r="M65" s="24">
        <f>IFERROR(I65-E65,"-")</f>
        <v>159207</v>
      </c>
      <c r="N65" s="25">
        <f>IFERROR(I65/I63,"-")</f>
        <v>0.18210561661989935</v>
      </c>
    </row>
    <row r="66" spans="2:14" x14ac:dyDescent="0.25">
      <c r="B66" s="271"/>
      <c r="C66" s="276" t="s">
        <v>22</v>
      </c>
      <c r="D66" s="26" t="s">
        <v>30</v>
      </c>
      <c r="E66" s="53">
        <v>5.7058231246853497</v>
      </c>
      <c r="F66" s="53">
        <v>6.9720730697289195</v>
      </c>
      <c r="G66" s="53">
        <v>6.6176102336667117</v>
      </c>
      <c r="H66" s="53">
        <v>5.729361648217651</v>
      </c>
      <c r="I66" s="53">
        <v>6.0770157142498729</v>
      </c>
      <c r="J66" s="36">
        <f t="shared" si="12"/>
        <v>6.0679371870402621E-2</v>
      </c>
      <c r="K66" s="37">
        <f t="shared" si="13"/>
        <v>0.34765406603222182</v>
      </c>
      <c r="L66" s="36">
        <f t="shared" si="14"/>
        <v>6.5055046652010118E-2</v>
      </c>
      <c r="M66" s="37">
        <f t="shared" si="15"/>
        <v>0.37119258956452317</v>
      </c>
      <c r="N66" s="36"/>
    </row>
    <row r="67" spans="2:14" x14ac:dyDescent="0.25">
      <c r="B67" s="271"/>
      <c r="C67" s="277"/>
      <c r="D67" s="4" t="s">
        <v>31</v>
      </c>
      <c r="E67" s="54">
        <f t="shared" ref="E67:I67" si="19">E64/E58</f>
        <v>5.3003511866328603</v>
      </c>
      <c r="F67" s="54">
        <f t="shared" si="19"/>
        <v>7.1836411554527748</v>
      </c>
      <c r="G67" s="54">
        <f t="shared" si="19"/>
        <v>6.6758542704689212</v>
      </c>
      <c r="H67" s="54">
        <f t="shared" si="19"/>
        <v>5.5536756945293781</v>
      </c>
      <c r="I67" s="54">
        <f t="shared" si="19"/>
        <v>5.7345256129449336</v>
      </c>
      <c r="J67" s="40">
        <f t="shared" si="12"/>
        <v>3.2564004159209459E-2</v>
      </c>
      <c r="K67" s="41">
        <f t="shared" si="13"/>
        <v>0.18084991841555542</v>
      </c>
      <c r="L67" s="40">
        <f t="shared" si="14"/>
        <v>8.1914275304442619E-2</v>
      </c>
      <c r="M67" s="41">
        <f t="shared" si="15"/>
        <v>0.43417442631207326</v>
      </c>
      <c r="N67" s="40"/>
    </row>
    <row r="68" spans="2:14" x14ac:dyDescent="0.25">
      <c r="B68" s="271"/>
      <c r="C68" s="278"/>
      <c r="D68" s="32" t="s">
        <v>32</v>
      </c>
      <c r="E68" s="43">
        <f>IFERROR(E65/E59,"-")</f>
        <v>7.5491122565864837</v>
      </c>
      <c r="F68" s="43">
        <f t="shared" ref="F68:I68" si="20">IFERROR(F65/F59,"-")</f>
        <v>5.2001395916942945</v>
      </c>
      <c r="G68" s="43">
        <f t="shared" si="20"/>
        <v>6.2775198596925614</v>
      </c>
      <c r="H68" s="43">
        <f t="shared" si="20"/>
        <v>6.9479687058158168</v>
      </c>
      <c r="I68" s="43">
        <f t="shared" si="20"/>
        <v>8.3046629848123512</v>
      </c>
      <c r="J68" s="34">
        <f>IFERROR(I68/H68-1,"-")</f>
        <v>0.19526488049102886</v>
      </c>
      <c r="K68" s="33">
        <f>IFERROR(I68-H68,"-")</f>
        <v>1.3566942789965344</v>
      </c>
      <c r="L68" s="34">
        <f>IFERROR(I68/E68-1,"-")</f>
        <v>0.10008471228741644</v>
      </c>
      <c r="M68" s="33">
        <f>IFERROR(I68-E68,"-")</f>
        <v>0.75555072822586755</v>
      </c>
      <c r="N68" s="61">
        <f>IFERROR(I68/I66,"-")</f>
        <v>1.3665692792827429</v>
      </c>
    </row>
    <row r="69" spans="2:14" x14ac:dyDescent="0.25">
      <c r="B69" s="271"/>
      <c r="C69" s="279" t="s">
        <v>34</v>
      </c>
      <c r="D69" s="15" t="s">
        <v>30</v>
      </c>
      <c r="E69" s="57">
        <v>0.60407891607923314</v>
      </c>
      <c r="F69" s="57">
        <v>0.70336128458075009</v>
      </c>
      <c r="G69" s="57">
        <v>0.8015089072176752</v>
      </c>
      <c r="H69" s="57">
        <v>0.82779844332469787</v>
      </c>
      <c r="I69" s="57">
        <v>0.82775664662909765</v>
      </c>
      <c r="J69" s="57">
        <f t="shared" si="12"/>
        <v>-5.0491391880846948E-5</v>
      </c>
      <c r="K69" s="44">
        <f t="shared" si="13"/>
        <v>-4.1796695600226919E-5</v>
      </c>
      <c r="L69" s="17">
        <f t="shared" si="14"/>
        <v>0.37027898937715298</v>
      </c>
      <c r="M69" s="44">
        <f t="shared" si="15"/>
        <v>0.22367773054986451</v>
      </c>
      <c r="N69" s="17"/>
    </row>
    <row r="70" spans="2:14" x14ac:dyDescent="0.25">
      <c r="B70" s="271"/>
      <c r="C70" s="280"/>
      <c r="D70" s="19" t="s">
        <v>31</v>
      </c>
      <c r="E70" s="58">
        <v>0.63275535008939532</v>
      </c>
      <c r="F70" s="58">
        <v>0.76920022397565713</v>
      </c>
      <c r="G70" s="58">
        <v>0.85289463645208108</v>
      </c>
      <c r="H70" s="58">
        <v>0.85798212005108554</v>
      </c>
      <c r="I70" s="58">
        <v>0.82954099756436295</v>
      </c>
      <c r="J70" s="58">
        <f t="shared" si="12"/>
        <v>-3.3148852198725542E-2</v>
      </c>
      <c r="K70" s="45">
        <f t="shared" si="13"/>
        <v>-2.8441122486722592E-2</v>
      </c>
      <c r="L70" s="21">
        <f t="shared" si="14"/>
        <v>0.31099799859008037</v>
      </c>
      <c r="M70" s="45">
        <f t="shared" si="15"/>
        <v>0.19678564747496763</v>
      </c>
      <c r="N70" s="21"/>
    </row>
    <row r="71" spans="2:14" x14ac:dyDescent="0.25">
      <c r="B71" s="271"/>
      <c r="C71" s="281"/>
      <c r="D71" s="23" t="s">
        <v>32</v>
      </c>
      <c r="E71" s="59">
        <v>0.5277392683940002</v>
      </c>
      <c r="F71" s="59">
        <v>0.4474304502529764</v>
      </c>
      <c r="G71" s="59">
        <v>0.58328966372269586</v>
      </c>
      <c r="H71" s="59">
        <v>0.69269009328463405</v>
      </c>
      <c r="I71" s="59">
        <v>0.81983631339603236</v>
      </c>
      <c r="J71" s="25">
        <f>IFERROR(I71/H71-1,"-")</f>
        <v>0.18355426379564599</v>
      </c>
      <c r="K71" s="24">
        <f>IFERROR(I71-H71,"-")</f>
        <v>0.12714622011139831</v>
      </c>
      <c r="L71" s="25">
        <f>IFERROR(I71/E71-1,"-")</f>
        <v>0.55348741792691092</v>
      </c>
      <c r="M71" s="24">
        <f>IFERROR(I71-E71,"-")</f>
        <v>0.29209704500203215</v>
      </c>
      <c r="N71" s="25">
        <f>IFERROR(I71/I69,"-")</f>
        <v>0.99043156794292198</v>
      </c>
    </row>
    <row r="72" spans="2:14" x14ac:dyDescent="0.25">
      <c r="B72" s="271"/>
      <c r="C72" s="282" t="s">
        <v>39</v>
      </c>
      <c r="D72" s="26" t="s">
        <v>30</v>
      </c>
      <c r="E72" s="51">
        <v>2132</v>
      </c>
      <c r="F72" s="51">
        <v>2908</v>
      </c>
      <c r="G72" s="51">
        <v>4497</v>
      </c>
      <c r="H72" s="51">
        <v>4790</v>
      </c>
      <c r="I72" s="51">
        <v>4797</v>
      </c>
      <c r="J72" s="36">
        <f t="shared" si="12"/>
        <v>1.4613778705636626E-3</v>
      </c>
      <c r="K72" s="27">
        <f t="shared" si="13"/>
        <v>7</v>
      </c>
      <c r="L72" s="36">
        <f t="shared" si="14"/>
        <v>1.25</v>
      </c>
      <c r="M72" s="27">
        <f t="shared" si="15"/>
        <v>2665</v>
      </c>
      <c r="N72" s="36">
        <f>I72/$I$72</f>
        <v>1</v>
      </c>
    </row>
    <row r="73" spans="2:14" x14ac:dyDescent="0.25">
      <c r="B73" s="271"/>
      <c r="C73" s="277"/>
      <c r="D73" s="4" t="s">
        <v>31</v>
      </c>
      <c r="E73" s="52">
        <v>1559</v>
      </c>
      <c r="F73" s="52">
        <v>2545</v>
      </c>
      <c r="G73" s="52">
        <v>3640</v>
      </c>
      <c r="H73" s="52">
        <v>3915</v>
      </c>
      <c r="I73" s="52">
        <v>3915</v>
      </c>
      <c r="J73" s="40">
        <f t="shared" si="12"/>
        <v>0</v>
      </c>
      <c r="K73" s="29">
        <f t="shared" si="13"/>
        <v>0</v>
      </c>
      <c r="L73" s="40">
        <f t="shared" si="14"/>
        <v>1.511225144323284</v>
      </c>
      <c r="M73" s="29">
        <f t="shared" si="15"/>
        <v>2356</v>
      </c>
      <c r="N73" s="40">
        <f t="shared" ref="N73" si="21">I73/$I$72</f>
        <v>0.81613508442776739</v>
      </c>
    </row>
    <row r="74" spans="2:14" x14ac:dyDescent="0.25">
      <c r="B74" s="272"/>
      <c r="C74" s="278"/>
      <c r="D74" s="32" t="s">
        <v>32</v>
      </c>
      <c r="E74" s="33">
        <v>573</v>
      </c>
      <c r="F74" s="33">
        <v>363</v>
      </c>
      <c r="G74" s="33">
        <v>857</v>
      </c>
      <c r="H74" s="33">
        <v>875</v>
      </c>
      <c r="I74" s="33">
        <v>882</v>
      </c>
      <c r="J74" s="34">
        <f>IFERROR(I74/H74-1,"-")</f>
        <v>8.0000000000000071E-3</v>
      </c>
      <c r="K74" s="33">
        <f>IFERROR(I74-H74,"-")</f>
        <v>7</v>
      </c>
      <c r="L74" s="34">
        <f>IFERROR(I74/E74-1,"-")</f>
        <v>0.53926701570680624</v>
      </c>
      <c r="M74" s="33">
        <f>IFERROR(I74-E74,"-")</f>
        <v>309</v>
      </c>
      <c r="N74" s="61">
        <f>IFERROR(I74/I72,"-")</f>
        <v>0.18386491557223264</v>
      </c>
    </row>
    <row r="75" spans="2:14" x14ac:dyDescent="0.25"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47"/>
    </row>
    <row r="76" spans="2:14" ht="27" customHeight="1" x14ac:dyDescent="0.25">
      <c r="B76" s="267" t="s">
        <v>36</v>
      </c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F20BC-3530-4A8F-8DA7-321AF5D95C8F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4098-FE06-4619-9ED2-E2307939FDC9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9"/>
      <c r="D5" s="269"/>
      <c r="E5" s="269"/>
      <c r="F5" s="269"/>
      <c r="G5" s="269"/>
      <c r="H5" s="269"/>
      <c r="I5" s="269"/>
      <c r="J5" s="269"/>
      <c r="L5" s="269" t="s">
        <v>263</v>
      </c>
      <c r="M5" s="269"/>
      <c r="N5" s="269"/>
      <c r="O5" s="269"/>
      <c r="P5" s="269"/>
      <c r="Q5" s="269"/>
      <c r="R5" s="269"/>
      <c r="S5" s="269"/>
      <c r="T5" s="269"/>
    </row>
    <row r="6" spans="1:20" ht="6" customHeight="1" x14ac:dyDescent="0.25"/>
    <row r="7" spans="1:20" ht="15.75" x14ac:dyDescent="0.25">
      <c r="B7" s="143"/>
      <c r="C7" s="301" t="s">
        <v>43</v>
      </c>
      <c r="D7" s="302"/>
      <c r="E7" s="302"/>
      <c r="F7" s="302"/>
      <c r="G7" s="302"/>
      <c r="H7" s="302"/>
      <c r="I7" s="302"/>
      <c r="J7" s="302"/>
    </row>
    <row r="8" spans="1:20" s="144" customFormat="1" ht="72" customHeight="1" x14ac:dyDescent="0.25">
      <c r="A8"/>
      <c r="B8" s="183"/>
      <c r="C8" s="172" t="s">
        <v>219</v>
      </c>
      <c r="D8" s="172" t="s">
        <v>220</v>
      </c>
      <c r="E8" s="172" t="s">
        <v>221</v>
      </c>
      <c r="F8" s="172" t="s">
        <v>222</v>
      </c>
      <c r="G8" s="172" t="s">
        <v>223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219</v>
      </c>
      <c r="N8" s="172" t="s">
        <v>220</v>
      </c>
      <c r="O8" s="172" t="s">
        <v>221</v>
      </c>
      <c r="P8" s="172" t="s">
        <v>222</v>
      </c>
      <c r="Q8" s="172" t="s">
        <v>223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50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468289</v>
      </c>
      <c r="D10" s="176">
        <v>370663</v>
      </c>
      <c r="E10" s="176">
        <v>494720</v>
      </c>
      <c r="F10" s="176">
        <v>510044</v>
      </c>
      <c r="G10" s="176">
        <v>517738</v>
      </c>
      <c r="H10" s="177">
        <f t="shared" ref="H10:H22" si="0">IFERROR(G10/F10-1,"-")</f>
        <v>1.5084973061147755E-2</v>
      </c>
      <c r="I10" s="177">
        <f t="shared" ref="I10:I22" si="1">IFERROR(G10/C10-1,"-")</f>
        <v>0.10559504921106422</v>
      </c>
      <c r="J10" s="177">
        <f t="shared" ref="J10:J22" si="2">G10/G$10</f>
        <v>1</v>
      </c>
      <c r="L10" s="154" t="s">
        <v>68</v>
      </c>
      <c r="M10" s="176">
        <v>14016</v>
      </c>
      <c r="N10" s="176">
        <v>15768</v>
      </c>
      <c r="O10" s="176">
        <v>20517</v>
      </c>
      <c r="P10" s="176">
        <v>23002</v>
      </c>
      <c r="Q10" s="176">
        <v>20336</v>
      </c>
      <c r="R10" s="177">
        <f t="shared" ref="R10:R22" si="3">IFERROR(Q10/P10-1,"-")</f>
        <v>-0.11590296495956875</v>
      </c>
      <c r="S10" s="177">
        <f t="shared" ref="S10:S22" si="4">IFERROR(Q10/M10-1,"-")</f>
        <v>0.45091324200913241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76737</v>
      </c>
      <c r="D11" s="158">
        <v>63685</v>
      </c>
      <c r="E11" s="158">
        <v>74177</v>
      </c>
      <c r="F11" s="158">
        <v>71872</v>
      </c>
      <c r="G11" s="158">
        <v>73314</v>
      </c>
      <c r="H11" s="159">
        <f t="shared" si="0"/>
        <v>2.006344612644706E-2</v>
      </c>
      <c r="I11" s="160">
        <f t="shared" si="1"/>
        <v>-4.4606904101020417E-2</v>
      </c>
      <c r="J11" s="159">
        <f t="shared" si="2"/>
        <v>0.14160444085618595</v>
      </c>
      <c r="K11" s="79"/>
      <c r="L11" s="157" t="s">
        <v>97</v>
      </c>
      <c r="M11" s="158">
        <v>2578</v>
      </c>
      <c r="N11" s="158">
        <v>3394</v>
      </c>
      <c r="O11" s="158">
        <v>3573</v>
      </c>
      <c r="P11" s="158">
        <v>3901</v>
      </c>
      <c r="Q11" s="158">
        <v>3242</v>
      </c>
      <c r="R11" s="159">
        <f t="shared" si="3"/>
        <v>-0.16893104332222508</v>
      </c>
      <c r="S11" s="160">
        <f t="shared" si="4"/>
        <v>0.25756400310318073</v>
      </c>
      <c r="T11" s="159">
        <f t="shared" si="5"/>
        <v>0.15942171518489379</v>
      </c>
    </row>
    <row r="12" spans="1:20" x14ac:dyDescent="0.25">
      <c r="B12" s="162" t="s">
        <v>103</v>
      </c>
      <c r="C12" s="163">
        <v>28670</v>
      </c>
      <c r="D12" s="163">
        <v>28042</v>
      </c>
      <c r="E12" s="163">
        <v>26909</v>
      </c>
      <c r="F12" s="163">
        <v>27496</v>
      </c>
      <c r="G12" s="163">
        <v>27000</v>
      </c>
      <c r="H12" s="164">
        <f t="shared" si="0"/>
        <v>-1.8038987489089275E-2</v>
      </c>
      <c r="I12" s="165">
        <f t="shared" si="1"/>
        <v>-5.824904080920823E-2</v>
      </c>
      <c r="J12" s="164">
        <f t="shared" si="2"/>
        <v>5.2149929114725983E-2</v>
      </c>
      <c r="K12" s="79"/>
      <c r="L12" s="162" t="s">
        <v>103</v>
      </c>
      <c r="M12" s="163">
        <v>667</v>
      </c>
      <c r="N12" s="163">
        <v>1391</v>
      </c>
      <c r="O12" s="163">
        <v>1018</v>
      </c>
      <c r="P12" s="163">
        <v>680</v>
      </c>
      <c r="Q12" s="163">
        <v>747</v>
      </c>
      <c r="R12" s="164">
        <f t="shared" si="3"/>
        <v>9.8529411764705976E-2</v>
      </c>
      <c r="S12" s="165">
        <f t="shared" si="4"/>
        <v>0.11994002998500752</v>
      </c>
      <c r="T12" s="164">
        <f t="shared" si="5"/>
        <v>3.6732887490165227E-2</v>
      </c>
    </row>
    <row r="13" spans="1:20" x14ac:dyDescent="0.25">
      <c r="B13" s="162" t="s">
        <v>100</v>
      </c>
      <c r="C13" s="163">
        <v>48067</v>
      </c>
      <c r="D13" s="163">
        <v>35643</v>
      </c>
      <c r="E13" s="163">
        <v>47268</v>
      </c>
      <c r="F13" s="163">
        <v>44376</v>
      </c>
      <c r="G13" s="163">
        <v>46314</v>
      </c>
      <c r="H13" s="164">
        <f t="shared" si="0"/>
        <v>4.3672255273120575E-2</v>
      </c>
      <c r="I13" s="165">
        <f t="shared" si="1"/>
        <v>-3.6469927393013912E-2</v>
      </c>
      <c r="J13" s="164">
        <f t="shared" si="2"/>
        <v>8.9454511741459963E-2</v>
      </c>
      <c r="K13" s="79"/>
      <c r="L13" s="162" t="s">
        <v>100</v>
      </c>
      <c r="M13" s="163">
        <v>1911</v>
      </c>
      <c r="N13" s="163">
        <v>2003</v>
      </c>
      <c r="O13" s="163">
        <v>2555</v>
      </c>
      <c r="P13" s="163">
        <v>3221</v>
      </c>
      <c r="Q13" s="163">
        <v>2495</v>
      </c>
      <c r="R13" s="164">
        <f t="shared" si="3"/>
        <v>-0.22539583980130395</v>
      </c>
      <c r="S13" s="165">
        <f t="shared" si="4"/>
        <v>0.30559916274201981</v>
      </c>
      <c r="T13" s="164">
        <f>Q13/Q$10</f>
        <v>0.12268882769472857</v>
      </c>
    </row>
    <row r="14" spans="1:20" x14ac:dyDescent="0.25">
      <c r="B14" s="157" t="s">
        <v>107</v>
      </c>
      <c r="C14" s="158">
        <v>391552</v>
      </c>
      <c r="D14" s="158">
        <v>306978</v>
      </c>
      <c r="E14" s="158">
        <v>420543</v>
      </c>
      <c r="F14" s="158">
        <v>438172</v>
      </c>
      <c r="G14" s="158">
        <v>444424</v>
      </c>
      <c r="H14" s="159">
        <f t="shared" si="0"/>
        <v>1.4268369498735556E-2</v>
      </c>
      <c r="I14" s="160">
        <f t="shared" si="1"/>
        <v>0.13503187316116372</v>
      </c>
      <c r="J14" s="159">
        <f t="shared" si="2"/>
        <v>0.85839555914381405</v>
      </c>
      <c r="K14" s="79"/>
      <c r="L14" s="157" t="s">
        <v>107</v>
      </c>
      <c r="M14" s="158">
        <v>11438</v>
      </c>
      <c r="N14" s="158">
        <v>12374</v>
      </c>
      <c r="O14" s="158">
        <v>16944</v>
      </c>
      <c r="P14" s="158">
        <v>19101</v>
      </c>
      <c r="Q14" s="158">
        <v>17094</v>
      </c>
      <c r="R14" s="159">
        <f t="shared" si="3"/>
        <v>-0.10507303282550651</v>
      </c>
      <c r="S14" s="160">
        <f t="shared" si="4"/>
        <v>0.49449204406364755</v>
      </c>
      <c r="T14" s="159">
        <f t="shared" si="5"/>
        <v>0.84057828481510621</v>
      </c>
    </row>
    <row r="15" spans="1:20" x14ac:dyDescent="0.25">
      <c r="B15" s="162" t="s">
        <v>110</v>
      </c>
      <c r="C15" s="163">
        <v>159417</v>
      </c>
      <c r="D15" s="163">
        <v>98582</v>
      </c>
      <c r="E15" s="163">
        <v>176212</v>
      </c>
      <c r="F15" s="163">
        <v>183489</v>
      </c>
      <c r="G15" s="163">
        <v>188380</v>
      </c>
      <c r="H15" s="164">
        <f t="shared" si="0"/>
        <v>2.6655548833990128E-2</v>
      </c>
      <c r="I15" s="165">
        <f t="shared" si="1"/>
        <v>0.18168074923000677</v>
      </c>
      <c r="J15" s="164">
        <f t="shared" si="2"/>
        <v>0.36385198691229925</v>
      </c>
      <c r="K15" s="79"/>
      <c r="L15" s="162" t="s">
        <v>110</v>
      </c>
      <c r="M15" s="163">
        <v>6007</v>
      </c>
      <c r="N15" s="163">
        <v>6174</v>
      </c>
      <c r="O15" s="163">
        <v>10334</v>
      </c>
      <c r="P15" s="163">
        <v>11424</v>
      </c>
      <c r="Q15" s="163">
        <v>10129</v>
      </c>
      <c r="R15" s="164">
        <f t="shared" si="3"/>
        <v>-0.11335784313725494</v>
      </c>
      <c r="S15" s="165">
        <f t="shared" si="4"/>
        <v>0.68619943399367411</v>
      </c>
      <c r="T15" s="164">
        <f t="shared" si="5"/>
        <v>0.49808221872541308</v>
      </c>
    </row>
    <row r="16" spans="1:20" x14ac:dyDescent="0.25">
      <c r="B16" s="162" t="s">
        <v>113</v>
      </c>
      <c r="C16" s="163">
        <v>51611</v>
      </c>
      <c r="D16" s="163">
        <v>44325</v>
      </c>
      <c r="E16" s="163">
        <v>49706</v>
      </c>
      <c r="F16" s="163">
        <v>53926</v>
      </c>
      <c r="G16" s="163">
        <v>53434</v>
      </c>
      <c r="H16" s="164">
        <f t="shared" si="0"/>
        <v>-9.1236138411897594E-3</v>
      </c>
      <c r="I16" s="165">
        <f t="shared" si="1"/>
        <v>3.5321927496076322E-2</v>
      </c>
      <c r="J16" s="164">
        <f t="shared" si="2"/>
        <v>0.10320664119689882</v>
      </c>
      <c r="K16" s="79"/>
      <c r="L16" s="162" t="s">
        <v>113</v>
      </c>
      <c r="M16" s="163">
        <v>1113</v>
      </c>
      <c r="N16" s="163">
        <v>895</v>
      </c>
      <c r="O16" s="163">
        <v>940</v>
      </c>
      <c r="P16" s="163">
        <v>1248</v>
      </c>
      <c r="Q16" s="163">
        <v>928</v>
      </c>
      <c r="R16" s="164">
        <f t="shared" si="3"/>
        <v>-0.25641025641025639</v>
      </c>
      <c r="S16" s="165">
        <f t="shared" si="4"/>
        <v>-0.16621743036837378</v>
      </c>
      <c r="T16" s="164">
        <f t="shared" si="5"/>
        <v>4.5633359559402044E-2</v>
      </c>
    </row>
    <row r="17" spans="2:24" x14ac:dyDescent="0.25">
      <c r="B17" s="162" t="s">
        <v>116</v>
      </c>
      <c r="C17" s="163">
        <v>13307</v>
      </c>
      <c r="D17" s="163">
        <v>17014</v>
      </c>
      <c r="E17" s="163">
        <v>21044</v>
      </c>
      <c r="F17" s="163">
        <v>18453</v>
      </c>
      <c r="G17" s="163">
        <v>18497</v>
      </c>
      <c r="H17" s="164">
        <f t="shared" si="0"/>
        <v>2.3844361350457977E-3</v>
      </c>
      <c r="I17" s="165">
        <f t="shared" si="1"/>
        <v>0.39002029007289396</v>
      </c>
      <c r="J17" s="164">
        <f t="shared" si="2"/>
        <v>3.5726564401299496E-2</v>
      </c>
      <c r="K17" s="79"/>
      <c r="L17" s="162" t="s">
        <v>116</v>
      </c>
      <c r="M17" s="163">
        <v>454</v>
      </c>
      <c r="N17" s="163">
        <v>790</v>
      </c>
      <c r="O17" s="163">
        <v>1062</v>
      </c>
      <c r="P17" s="163">
        <v>920</v>
      </c>
      <c r="Q17" s="163">
        <v>1168</v>
      </c>
      <c r="R17" s="164">
        <f t="shared" si="3"/>
        <v>0.26956521739130435</v>
      </c>
      <c r="S17" s="165">
        <f t="shared" si="4"/>
        <v>1.5726872246696035</v>
      </c>
      <c r="T17" s="164">
        <f t="shared" si="5"/>
        <v>5.7435090479937057E-2</v>
      </c>
    </row>
    <row r="18" spans="2:24" x14ac:dyDescent="0.25">
      <c r="B18" s="162" t="s">
        <v>123</v>
      </c>
      <c r="C18" s="163">
        <v>12625</v>
      </c>
      <c r="D18" s="163">
        <v>16793</v>
      </c>
      <c r="E18" s="163">
        <v>14051</v>
      </c>
      <c r="F18" s="163">
        <v>16422</v>
      </c>
      <c r="G18" s="163">
        <v>15950</v>
      </c>
      <c r="H18" s="164">
        <f t="shared" si="0"/>
        <v>-2.8741931555230749E-2</v>
      </c>
      <c r="I18" s="165">
        <f t="shared" si="1"/>
        <v>0.26336633663366338</v>
      </c>
      <c r="J18" s="164">
        <f t="shared" si="2"/>
        <v>3.0807087754810347E-2</v>
      </c>
      <c r="K18" s="79"/>
      <c r="L18" s="162" t="s">
        <v>123</v>
      </c>
      <c r="M18" s="163">
        <v>235</v>
      </c>
      <c r="N18" s="163">
        <v>631</v>
      </c>
      <c r="O18" s="163">
        <v>648</v>
      </c>
      <c r="P18" s="163">
        <v>769</v>
      </c>
      <c r="Q18" s="163">
        <v>565</v>
      </c>
      <c r="R18" s="164">
        <f t="shared" si="3"/>
        <v>-0.26527958387516259</v>
      </c>
      <c r="S18" s="165">
        <f t="shared" si="4"/>
        <v>1.4042553191489362</v>
      </c>
      <c r="T18" s="164">
        <f t="shared" si="5"/>
        <v>2.778324154209284E-2</v>
      </c>
    </row>
    <row r="19" spans="2:24" x14ac:dyDescent="0.25">
      <c r="B19" s="162" t="s">
        <v>119</v>
      </c>
      <c r="C19" s="163">
        <v>15482</v>
      </c>
      <c r="D19" s="163">
        <v>18106</v>
      </c>
      <c r="E19" s="163">
        <v>16505</v>
      </c>
      <c r="F19" s="163">
        <v>17446</v>
      </c>
      <c r="G19" s="163">
        <v>17683</v>
      </c>
      <c r="H19" s="164">
        <f t="shared" si="0"/>
        <v>1.3584775879857958E-2</v>
      </c>
      <c r="I19" s="165">
        <f t="shared" si="1"/>
        <v>0.142165094948973</v>
      </c>
      <c r="J19" s="164">
        <f t="shared" si="2"/>
        <v>3.4154340612433318E-2</v>
      </c>
      <c r="K19" s="79"/>
      <c r="L19" s="162" t="s">
        <v>119</v>
      </c>
      <c r="M19" s="163">
        <v>334</v>
      </c>
      <c r="N19" s="163">
        <v>679</v>
      </c>
      <c r="O19" s="163">
        <v>400</v>
      </c>
      <c r="P19" s="163">
        <v>553</v>
      </c>
      <c r="Q19" s="163">
        <v>436</v>
      </c>
      <c r="R19" s="164">
        <f t="shared" si="3"/>
        <v>-0.21157323688969254</v>
      </c>
      <c r="S19" s="165">
        <f t="shared" si="4"/>
        <v>0.3053892215568863</v>
      </c>
      <c r="T19" s="164">
        <f t="shared" si="5"/>
        <v>2.143981117230527E-2</v>
      </c>
    </row>
    <row r="20" spans="2:24" x14ac:dyDescent="0.25">
      <c r="B20" s="162" t="s">
        <v>128</v>
      </c>
      <c r="C20" s="163">
        <v>10370</v>
      </c>
      <c r="D20" s="163">
        <v>8711</v>
      </c>
      <c r="E20" s="163">
        <v>10052</v>
      </c>
      <c r="F20" s="163">
        <v>9909</v>
      </c>
      <c r="G20" s="163">
        <v>9178</v>
      </c>
      <c r="H20" s="164">
        <f t="shared" si="0"/>
        <v>-7.3771319002926661E-2</v>
      </c>
      <c r="I20" s="165">
        <f t="shared" si="1"/>
        <v>-0.11494696239151403</v>
      </c>
      <c r="J20" s="164">
        <f t="shared" si="2"/>
        <v>1.7727112941294632E-2</v>
      </c>
      <c r="K20" s="79"/>
      <c r="L20" s="162" t="s">
        <v>128</v>
      </c>
      <c r="M20" s="163">
        <v>106</v>
      </c>
      <c r="N20" s="163">
        <v>134</v>
      </c>
      <c r="O20" s="163">
        <v>164</v>
      </c>
      <c r="P20" s="163">
        <v>249</v>
      </c>
      <c r="Q20" s="163">
        <v>155</v>
      </c>
      <c r="R20" s="164">
        <f t="shared" si="3"/>
        <v>-0.3775100401606426</v>
      </c>
      <c r="S20" s="165">
        <f t="shared" si="4"/>
        <v>0.46226415094339623</v>
      </c>
      <c r="T20" s="164">
        <f t="shared" si="5"/>
        <v>7.621951219512195E-3</v>
      </c>
    </row>
    <row r="21" spans="2:24" x14ac:dyDescent="0.25">
      <c r="B21" s="162" t="s">
        <v>131</v>
      </c>
      <c r="C21" s="163">
        <v>20674</v>
      </c>
      <c r="D21" s="163">
        <v>9345</v>
      </c>
      <c r="E21" s="163">
        <v>13825</v>
      </c>
      <c r="F21" s="163">
        <v>15442</v>
      </c>
      <c r="G21" s="163">
        <v>13034</v>
      </c>
      <c r="H21" s="164">
        <f t="shared" si="0"/>
        <v>-0.15593834995466904</v>
      </c>
      <c r="I21" s="165">
        <f t="shared" si="1"/>
        <v>-0.36954629002611972</v>
      </c>
      <c r="J21" s="164">
        <f t="shared" si="2"/>
        <v>2.5174895410419944E-2</v>
      </c>
      <c r="K21" s="79"/>
      <c r="L21" s="162" t="s">
        <v>131</v>
      </c>
      <c r="M21" s="163">
        <v>358</v>
      </c>
      <c r="N21" s="163">
        <v>223</v>
      </c>
      <c r="O21" s="163">
        <v>149</v>
      </c>
      <c r="P21" s="163">
        <v>250</v>
      </c>
      <c r="Q21" s="163">
        <v>220</v>
      </c>
      <c r="R21" s="164">
        <f t="shared" si="3"/>
        <v>-0.12</v>
      </c>
      <c r="S21" s="165">
        <f t="shared" si="4"/>
        <v>-0.38547486033519551</v>
      </c>
      <c r="T21" s="164">
        <f t="shared" si="5"/>
        <v>1.0818253343823761E-2</v>
      </c>
    </row>
    <row r="22" spans="2:24" x14ac:dyDescent="0.25">
      <c r="B22" s="168" t="s">
        <v>145</v>
      </c>
      <c r="C22" s="169">
        <f>C14-SUM(C15:C21)</f>
        <v>108066</v>
      </c>
      <c r="D22" s="169">
        <f>D14-SUM(D15:D21)</f>
        <v>94102</v>
      </c>
      <c r="E22" s="169">
        <f>E14-SUM(E15:E21)</f>
        <v>119148</v>
      </c>
      <c r="F22" s="169">
        <f>F14-SUM(F15:F21)</f>
        <v>123085</v>
      </c>
      <c r="G22" s="169">
        <f>G14-SUM(G15:G21)</f>
        <v>128268</v>
      </c>
      <c r="H22" s="170">
        <f t="shared" si="0"/>
        <v>4.2109111589551995E-2</v>
      </c>
      <c r="I22" s="171">
        <f t="shared" si="1"/>
        <v>0.18694131364166333</v>
      </c>
      <c r="J22" s="170">
        <f t="shared" si="2"/>
        <v>0.24774692991435823</v>
      </c>
      <c r="K22" s="79"/>
      <c r="L22" s="168" t="s">
        <v>145</v>
      </c>
      <c r="M22" s="169">
        <f>M14-SUM(M15:M21)</f>
        <v>2831</v>
      </c>
      <c r="N22" s="169">
        <f>N14-SUM(N15:N21)</f>
        <v>2848</v>
      </c>
      <c r="O22" s="169">
        <f>O14-SUM(O15:O21)</f>
        <v>3247</v>
      </c>
      <c r="P22" s="169">
        <f>P14-SUM(P15:P21)</f>
        <v>3688</v>
      </c>
      <c r="Q22" s="169">
        <f>Q14-SUM(Q15:Q21)</f>
        <v>3493</v>
      </c>
      <c r="R22" s="170">
        <f t="shared" si="3"/>
        <v>-5.2874186550976088E-2</v>
      </c>
      <c r="S22" s="171">
        <f t="shared" si="4"/>
        <v>0.2338396326386436</v>
      </c>
      <c r="T22" s="170">
        <f t="shared" si="5"/>
        <v>0.17176435877261997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168680</v>
      </c>
      <c r="D24" s="176">
        <v>138324</v>
      </c>
      <c r="E24" s="176">
        <v>183582</v>
      </c>
      <c r="F24" s="176">
        <v>191226</v>
      </c>
      <c r="G24" s="176">
        <v>188893</v>
      </c>
      <c r="H24" s="177">
        <f t="shared" ref="H24:H36" si="6">IFERROR(G24/F24-1,"-")</f>
        <v>-1.2200223818936706E-2</v>
      </c>
      <c r="I24" s="177">
        <f t="shared" ref="I24:I36" si="7">IFERROR(G24/C24-1,"-")</f>
        <v>0.11983044818591426</v>
      </c>
      <c r="J24" s="177">
        <f t="shared" ref="J24:J36" si="8">G24/G$10</f>
        <v>0.36484283556547908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13494</v>
      </c>
      <c r="D25" s="158">
        <v>14724</v>
      </c>
      <c r="E25" s="158">
        <v>13898</v>
      </c>
      <c r="F25" s="158">
        <v>12676</v>
      </c>
      <c r="G25" s="158">
        <v>11833</v>
      </c>
      <c r="H25" s="159">
        <f t="shared" si="6"/>
        <v>-6.6503628905017376E-2</v>
      </c>
      <c r="I25" s="160">
        <f t="shared" si="7"/>
        <v>-0.12309174447902771</v>
      </c>
      <c r="J25" s="159">
        <f t="shared" si="8"/>
        <v>2.2855189304242688E-2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6129</v>
      </c>
      <c r="D26" s="163">
        <v>5642</v>
      </c>
      <c r="E26" s="163">
        <v>4802</v>
      </c>
      <c r="F26" s="163">
        <v>4381</v>
      </c>
      <c r="G26" s="163">
        <v>3470</v>
      </c>
      <c r="H26" s="164">
        <f t="shared" si="6"/>
        <v>-0.20794339191965305</v>
      </c>
      <c r="I26" s="165">
        <f t="shared" si="7"/>
        <v>-0.43383912546908143</v>
      </c>
      <c r="J26" s="164">
        <f t="shared" si="8"/>
        <v>6.7022316306703392E-3</v>
      </c>
    </row>
    <row r="27" spans="2:24" x14ac:dyDescent="0.25">
      <c r="B27" s="162" t="s">
        <v>100</v>
      </c>
      <c r="C27" s="163">
        <v>7365</v>
      </c>
      <c r="D27" s="163">
        <v>9082</v>
      </c>
      <c r="E27" s="163">
        <v>9096</v>
      </c>
      <c r="F27" s="163">
        <v>8295</v>
      </c>
      <c r="G27" s="163">
        <v>8363</v>
      </c>
      <c r="H27" s="164">
        <f t="shared" si="6"/>
        <v>8.1977094635321546E-3</v>
      </c>
      <c r="I27" s="165">
        <f t="shared" si="7"/>
        <v>0.13550577053632051</v>
      </c>
      <c r="J27" s="164">
        <f t="shared" si="8"/>
        <v>1.6152957673572346E-2</v>
      </c>
    </row>
    <row r="28" spans="2:24" x14ac:dyDescent="0.25">
      <c r="B28" s="157" t="s">
        <v>107</v>
      </c>
      <c r="C28" s="158">
        <v>155186</v>
      </c>
      <c r="D28" s="158">
        <v>123600</v>
      </c>
      <c r="E28" s="158">
        <v>169684</v>
      </c>
      <c r="F28" s="158">
        <v>178550</v>
      </c>
      <c r="G28" s="158">
        <v>177060</v>
      </c>
      <c r="H28" s="159">
        <f t="shared" si="6"/>
        <v>-8.3450014001680284E-3</v>
      </c>
      <c r="I28" s="160">
        <f t="shared" si="7"/>
        <v>0.14095343652133563</v>
      </c>
      <c r="J28" s="159">
        <f t="shared" si="8"/>
        <v>0.3419876462612364</v>
      </c>
    </row>
    <row r="29" spans="2:24" x14ac:dyDescent="0.25">
      <c r="B29" s="162" t="s">
        <v>110</v>
      </c>
      <c r="C29" s="163">
        <v>68914</v>
      </c>
      <c r="D29" s="163">
        <v>46456</v>
      </c>
      <c r="E29" s="163">
        <v>81345</v>
      </c>
      <c r="F29" s="163">
        <v>84217</v>
      </c>
      <c r="G29" s="163">
        <v>87505</v>
      </c>
      <c r="H29" s="164">
        <f t="shared" si="6"/>
        <v>3.9041998646354159E-2</v>
      </c>
      <c r="I29" s="165">
        <f t="shared" si="7"/>
        <v>0.2697710189511564</v>
      </c>
      <c r="J29" s="164">
        <f t="shared" si="8"/>
        <v>0.1690140573031147</v>
      </c>
    </row>
    <row r="30" spans="2:24" x14ac:dyDescent="0.25">
      <c r="B30" s="162" t="s">
        <v>113</v>
      </c>
      <c r="C30" s="163">
        <v>19696</v>
      </c>
      <c r="D30" s="163">
        <v>17963</v>
      </c>
      <c r="E30" s="163">
        <v>19026</v>
      </c>
      <c r="F30" s="163">
        <v>20673</v>
      </c>
      <c r="G30" s="163">
        <v>19549</v>
      </c>
      <c r="H30" s="164">
        <f t="shared" si="6"/>
        <v>-5.4370434866734429E-2</v>
      </c>
      <c r="I30" s="165">
        <f t="shared" si="7"/>
        <v>-7.4634443541835571E-3</v>
      </c>
      <c r="J30" s="164">
        <f t="shared" si="8"/>
        <v>3.7758480157917711E-2</v>
      </c>
    </row>
    <row r="31" spans="2:24" x14ac:dyDescent="0.25">
      <c r="B31" s="162" t="s">
        <v>116</v>
      </c>
      <c r="C31" s="163">
        <v>4667</v>
      </c>
      <c r="D31" s="163">
        <v>6058</v>
      </c>
      <c r="E31" s="163">
        <v>6680</v>
      </c>
      <c r="F31" s="163">
        <v>5621</v>
      </c>
      <c r="G31" s="163">
        <v>4990</v>
      </c>
      <c r="H31" s="164">
        <f t="shared" si="6"/>
        <v>-0.11225760540829033</v>
      </c>
      <c r="I31" s="165">
        <f t="shared" si="7"/>
        <v>6.9209342189843648E-2</v>
      </c>
      <c r="J31" s="164">
        <f t="shared" si="8"/>
        <v>9.6380794919438025E-3</v>
      </c>
    </row>
    <row r="32" spans="2:24" x14ac:dyDescent="0.25">
      <c r="B32" s="162" t="s">
        <v>123</v>
      </c>
      <c r="C32" s="163">
        <v>5693</v>
      </c>
      <c r="D32" s="163">
        <v>6762</v>
      </c>
      <c r="E32" s="163">
        <v>5674</v>
      </c>
      <c r="F32" s="163">
        <v>6281</v>
      </c>
      <c r="G32" s="163">
        <v>6190</v>
      </c>
      <c r="H32" s="164">
        <f t="shared" si="6"/>
        <v>-1.4488138831396324E-2</v>
      </c>
      <c r="I32" s="165">
        <f t="shared" si="7"/>
        <v>8.7300193219743472E-2</v>
      </c>
      <c r="J32" s="164">
        <f t="shared" si="8"/>
        <v>1.1955854119264956E-2</v>
      </c>
    </row>
    <row r="33" spans="2:10" x14ac:dyDescent="0.25">
      <c r="B33" s="162" t="s">
        <v>119</v>
      </c>
      <c r="C33" s="163">
        <v>7912</v>
      </c>
      <c r="D33" s="163">
        <v>10255</v>
      </c>
      <c r="E33" s="163">
        <v>8814</v>
      </c>
      <c r="F33" s="163">
        <v>9304</v>
      </c>
      <c r="G33" s="163">
        <v>9184</v>
      </c>
      <c r="H33" s="164">
        <f t="shared" si="6"/>
        <v>-1.2897678417884806E-2</v>
      </c>
      <c r="I33" s="165">
        <f t="shared" si="7"/>
        <v>0.16076845298281084</v>
      </c>
      <c r="J33" s="164">
        <f t="shared" si="8"/>
        <v>1.7738701814431237E-2</v>
      </c>
    </row>
    <row r="34" spans="2:10" x14ac:dyDescent="0.25">
      <c r="B34" s="162" t="s">
        <v>128</v>
      </c>
      <c r="C34" s="163">
        <v>3841</v>
      </c>
      <c r="D34" s="163">
        <v>2682</v>
      </c>
      <c r="E34" s="163">
        <v>3144</v>
      </c>
      <c r="F34" s="163">
        <v>3168</v>
      </c>
      <c r="G34" s="163">
        <v>2938</v>
      </c>
      <c r="H34" s="164">
        <f t="shared" si="6"/>
        <v>-7.2601010101010055E-2</v>
      </c>
      <c r="I34" s="165">
        <f t="shared" si="7"/>
        <v>-0.23509502733663112</v>
      </c>
      <c r="J34" s="164">
        <f t="shared" si="8"/>
        <v>5.6746848792246273E-3</v>
      </c>
    </row>
    <row r="35" spans="2:10" x14ac:dyDescent="0.25">
      <c r="B35" s="162" t="s">
        <v>131</v>
      </c>
      <c r="C35" s="163">
        <v>7100</v>
      </c>
      <c r="D35" s="163">
        <v>2364</v>
      </c>
      <c r="E35" s="163">
        <v>4911</v>
      </c>
      <c r="F35" s="163">
        <v>5778</v>
      </c>
      <c r="G35" s="163">
        <v>4099</v>
      </c>
      <c r="H35" s="164">
        <f t="shared" si="6"/>
        <v>-0.29058497750086532</v>
      </c>
      <c r="I35" s="165">
        <f t="shared" si="7"/>
        <v>-0.42267605633802818</v>
      </c>
      <c r="J35" s="164">
        <f t="shared" si="8"/>
        <v>7.9171318311578448E-3</v>
      </c>
    </row>
    <row r="36" spans="2:10" x14ac:dyDescent="0.25">
      <c r="B36" s="168" t="s">
        <v>145</v>
      </c>
      <c r="C36" s="169">
        <f>C28-SUM(C29:C35)</f>
        <v>37363</v>
      </c>
      <c r="D36" s="169">
        <f>D28-SUM(D29:D35)</f>
        <v>31060</v>
      </c>
      <c r="E36" s="169">
        <f>E28-SUM(E29:E35)</f>
        <v>40090</v>
      </c>
      <c r="F36" s="169">
        <f>F28-SUM(F29:F35)</f>
        <v>43508</v>
      </c>
      <c r="G36" s="169">
        <f>G28-SUM(G29:G35)</f>
        <v>42605</v>
      </c>
      <c r="H36" s="170">
        <f t="shared" si="6"/>
        <v>-2.0754803714259418E-2</v>
      </c>
      <c r="I36" s="171">
        <f t="shared" si="7"/>
        <v>0.14029922650750737</v>
      </c>
      <c r="J36" s="170">
        <f t="shared" si="8"/>
        <v>8.2290656664181491E-2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130095</v>
      </c>
      <c r="D38" s="176">
        <v>95019</v>
      </c>
      <c r="E38" s="176">
        <v>129320</v>
      </c>
      <c r="F38" s="176">
        <v>133580</v>
      </c>
      <c r="G38" s="176">
        <v>136620</v>
      </c>
      <c r="H38" s="177">
        <f t="shared" ref="H38:H50" si="9">IFERROR(G38/F38-1,"-")</f>
        <v>2.2757897888905587E-2</v>
      </c>
      <c r="I38" s="177">
        <f t="shared" ref="I38:I50" si="10">IFERROR(G38/C38-1,"-")</f>
        <v>5.015565548253198E-2</v>
      </c>
      <c r="J38" s="177">
        <f t="shared" ref="J38:J50" si="11">G38/G$10</f>
        <v>0.26387864132051347</v>
      </c>
    </row>
    <row r="39" spans="2:10" x14ac:dyDescent="0.25">
      <c r="B39" s="157" t="s">
        <v>97</v>
      </c>
      <c r="C39" s="158">
        <v>9228</v>
      </c>
      <c r="D39" s="158">
        <v>8040</v>
      </c>
      <c r="E39" s="158">
        <v>8569</v>
      </c>
      <c r="F39" s="158">
        <v>8464</v>
      </c>
      <c r="G39" s="158">
        <v>8382</v>
      </c>
      <c r="H39" s="159">
        <f t="shared" si="9"/>
        <v>-9.6880907372400848E-3</v>
      </c>
      <c r="I39" s="160">
        <f t="shared" si="10"/>
        <v>-9.1677503250975345E-2</v>
      </c>
      <c r="J39" s="159">
        <f t="shared" si="11"/>
        <v>1.6189655771838264E-2</v>
      </c>
    </row>
    <row r="40" spans="2:10" x14ac:dyDescent="0.25">
      <c r="B40" s="162" t="s">
        <v>103</v>
      </c>
      <c r="C40" s="163">
        <v>3242</v>
      </c>
      <c r="D40" s="163">
        <v>2767</v>
      </c>
      <c r="E40" s="163">
        <v>2051</v>
      </c>
      <c r="F40" s="163">
        <v>3093</v>
      </c>
      <c r="G40" s="163">
        <v>3103</v>
      </c>
      <c r="H40" s="164">
        <f t="shared" si="9"/>
        <v>3.2331070158422293E-3</v>
      </c>
      <c r="I40" s="165">
        <f t="shared" si="10"/>
        <v>-4.2874768661320117E-2</v>
      </c>
      <c r="J40" s="164">
        <f t="shared" si="11"/>
        <v>5.9933788904812857E-3</v>
      </c>
    </row>
    <row r="41" spans="2:10" x14ac:dyDescent="0.25">
      <c r="B41" s="162" t="s">
        <v>100</v>
      </c>
      <c r="C41" s="163">
        <v>5986</v>
      </c>
      <c r="D41" s="163">
        <v>5273</v>
      </c>
      <c r="E41" s="163">
        <v>6518</v>
      </c>
      <c r="F41" s="163">
        <v>5371</v>
      </c>
      <c r="G41" s="163">
        <v>5279</v>
      </c>
      <c r="H41" s="164">
        <f t="shared" si="9"/>
        <v>-1.7129026252094559E-2</v>
      </c>
      <c r="I41" s="165">
        <f t="shared" si="10"/>
        <v>-0.1181089208152355</v>
      </c>
      <c r="J41" s="164">
        <f t="shared" si="11"/>
        <v>1.0196276881356979E-2</v>
      </c>
    </row>
    <row r="42" spans="2:10" x14ac:dyDescent="0.25">
      <c r="B42" s="157" t="s">
        <v>107</v>
      </c>
      <c r="C42" s="158">
        <v>120867</v>
      </c>
      <c r="D42" s="158">
        <v>86979</v>
      </c>
      <c r="E42" s="158">
        <v>120751</v>
      </c>
      <c r="F42" s="158">
        <v>125116</v>
      </c>
      <c r="G42" s="158">
        <v>128238</v>
      </c>
      <c r="H42" s="159">
        <f t="shared" si="9"/>
        <v>2.4952843760989829E-2</v>
      </c>
      <c r="I42" s="160">
        <f t="shared" si="10"/>
        <v>6.0984387798158401E-2</v>
      </c>
      <c r="J42" s="159">
        <f t="shared" si="11"/>
        <v>0.24768898554867519</v>
      </c>
    </row>
    <row r="43" spans="2:10" x14ac:dyDescent="0.25">
      <c r="B43" s="162" t="s">
        <v>110</v>
      </c>
      <c r="C43" s="163">
        <v>56612</v>
      </c>
      <c r="D43" s="163">
        <v>30640</v>
      </c>
      <c r="E43" s="163">
        <v>56865</v>
      </c>
      <c r="F43" s="163">
        <v>58084</v>
      </c>
      <c r="G43" s="163">
        <v>59353</v>
      </c>
      <c r="H43" s="164">
        <f t="shared" si="9"/>
        <v>2.1847668893326899E-2</v>
      </c>
      <c r="I43" s="165">
        <f t="shared" si="10"/>
        <v>4.8417296686214861E-2</v>
      </c>
      <c r="J43" s="164">
        <f t="shared" si="11"/>
        <v>0.11463906454616041</v>
      </c>
    </row>
    <row r="44" spans="2:10" x14ac:dyDescent="0.25">
      <c r="B44" s="162" t="s">
        <v>113</v>
      </c>
      <c r="C44" s="163">
        <v>5327</v>
      </c>
      <c r="D44" s="163">
        <v>4886</v>
      </c>
      <c r="E44" s="163">
        <v>5775</v>
      </c>
      <c r="F44" s="163">
        <v>6051</v>
      </c>
      <c r="G44" s="163">
        <v>6345</v>
      </c>
      <c r="H44" s="164">
        <f t="shared" si="9"/>
        <v>4.8587010411502263E-2</v>
      </c>
      <c r="I44" s="165">
        <f t="shared" si="10"/>
        <v>0.19110193354608596</v>
      </c>
      <c r="J44" s="164">
        <f t="shared" si="11"/>
        <v>1.2255233341960605E-2</v>
      </c>
    </row>
    <row r="45" spans="2:10" x14ac:dyDescent="0.25">
      <c r="B45" s="162" t="s">
        <v>116</v>
      </c>
      <c r="C45" s="163">
        <v>2072</v>
      </c>
      <c r="D45" s="163">
        <v>2691</v>
      </c>
      <c r="E45" s="163">
        <v>3147</v>
      </c>
      <c r="F45" s="163">
        <v>2579</v>
      </c>
      <c r="G45" s="163">
        <v>2748</v>
      </c>
      <c r="H45" s="164">
        <f t="shared" si="9"/>
        <v>6.5529274912756952E-2</v>
      </c>
      <c r="I45" s="165">
        <f t="shared" si="10"/>
        <v>0.32625482625482616</v>
      </c>
      <c r="J45" s="164">
        <f t="shared" si="11"/>
        <v>5.3077038965654447E-3</v>
      </c>
    </row>
    <row r="46" spans="2:10" x14ac:dyDescent="0.25">
      <c r="B46" s="162" t="s">
        <v>123</v>
      </c>
      <c r="C46" s="163">
        <v>4677</v>
      </c>
      <c r="D46" s="163">
        <v>5438</v>
      </c>
      <c r="E46" s="163">
        <v>4711</v>
      </c>
      <c r="F46" s="163">
        <v>5766</v>
      </c>
      <c r="G46" s="163">
        <v>5340</v>
      </c>
      <c r="H46" s="164">
        <f t="shared" si="9"/>
        <v>-7.3881373569198772E-2</v>
      </c>
      <c r="I46" s="165">
        <f t="shared" si="10"/>
        <v>0.14175753688261716</v>
      </c>
      <c r="J46" s="164">
        <f t="shared" si="11"/>
        <v>1.0314097091579138E-2</v>
      </c>
    </row>
    <row r="47" spans="2:10" x14ac:dyDescent="0.25">
      <c r="B47" s="162" t="s">
        <v>119</v>
      </c>
      <c r="C47" s="163">
        <v>5244</v>
      </c>
      <c r="D47" s="163">
        <v>4793</v>
      </c>
      <c r="E47" s="163">
        <v>5091</v>
      </c>
      <c r="F47" s="163">
        <v>5487</v>
      </c>
      <c r="G47" s="163">
        <v>5338</v>
      </c>
      <c r="H47" s="164">
        <f t="shared" si="9"/>
        <v>-2.7155093858210355E-2</v>
      </c>
      <c r="I47" s="165">
        <f t="shared" si="10"/>
        <v>1.7925247902364605E-2</v>
      </c>
      <c r="J47" s="164">
        <f t="shared" si="11"/>
        <v>1.0310234133866936E-2</v>
      </c>
    </row>
    <row r="48" spans="2:10" x14ac:dyDescent="0.25">
      <c r="B48" s="162" t="s">
        <v>128</v>
      </c>
      <c r="C48" s="163">
        <v>4142</v>
      </c>
      <c r="D48" s="163">
        <v>3427</v>
      </c>
      <c r="E48" s="163">
        <v>3447</v>
      </c>
      <c r="F48" s="163">
        <v>3646</v>
      </c>
      <c r="G48" s="163">
        <v>3640</v>
      </c>
      <c r="H48" s="164">
        <f t="shared" si="9"/>
        <v>-1.645639056500281E-3</v>
      </c>
      <c r="I48" s="165">
        <f t="shared" si="10"/>
        <v>-0.12119748913568329</v>
      </c>
      <c r="J48" s="164">
        <f t="shared" si="11"/>
        <v>7.0305830362075022E-3</v>
      </c>
    </row>
    <row r="49" spans="2:10" x14ac:dyDescent="0.25">
      <c r="B49" s="162" t="s">
        <v>131</v>
      </c>
      <c r="C49" s="163">
        <v>8370</v>
      </c>
      <c r="D49" s="163">
        <v>4433</v>
      </c>
      <c r="E49" s="163">
        <v>5080</v>
      </c>
      <c r="F49" s="163">
        <v>5831</v>
      </c>
      <c r="G49" s="163">
        <v>4809</v>
      </c>
      <c r="H49" s="164">
        <f t="shared" si="9"/>
        <v>-0.1752701080432173</v>
      </c>
      <c r="I49" s="165">
        <f t="shared" si="10"/>
        <v>-0.42544802867383513</v>
      </c>
      <c r="J49" s="164">
        <f t="shared" si="11"/>
        <v>9.2884818189895267E-3</v>
      </c>
    </row>
    <row r="50" spans="2:10" x14ac:dyDescent="0.25">
      <c r="B50" s="168" t="s">
        <v>145</v>
      </c>
      <c r="C50" s="169">
        <f>C42-SUM(C43:C49)</f>
        <v>34423</v>
      </c>
      <c r="D50" s="169">
        <f>D42-SUM(D43:D49)</f>
        <v>30671</v>
      </c>
      <c r="E50" s="169">
        <f>E42-SUM(E43:E49)</f>
        <v>36635</v>
      </c>
      <c r="F50" s="169">
        <f>F42-SUM(F43:F49)</f>
        <v>37672</v>
      </c>
      <c r="G50" s="169">
        <f>G42-SUM(G43:G49)</f>
        <v>40665</v>
      </c>
      <c r="H50" s="170">
        <f t="shared" si="9"/>
        <v>7.9448927585474616E-2</v>
      </c>
      <c r="I50" s="171">
        <f t="shared" si="10"/>
        <v>0.18133224878714804</v>
      </c>
      <c r="J50" s="170">
        <f t="shared" si="11"/>
        <v>7.8543587683345628E-2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4174</v>
      </c>
      <c r="D52" s="176">
        <v>2907</v>
      </c>
      <c r="E52" s="176">
        <v>5119</v>
      </c>
      <c r="F52" s="176">
        <v>5933</v>
      </c>
      <c r="G52" s="176">
        <v>4890</v>
      </c>
      <c r="H52" s="177">
        <f t="shared" ref="H52:H64" si="12">IFERROR(G52/F52-1,"-")</f>
        <v>-0.17579639305578965</v>
      </c>
      <c r="I52" s="177">
        <f t="shared" ref="I52:I64" si="13">IFERROR(G52/C52-1,"-")</f>
        <v>0.17153809295639677</v>
      </c>
      <c r="J52" s="177">
        <f t="shared" ref="J52:J64" si="14">G52/G$10</f>
        <v>9.4449316063337056E-3</v>
      </c>
    </row>
    <row r="53" spans="2:10" x14ac:dyDescent="0.25">
      <c r="B53" s="157" t="s">
        <v>97</v>
      </c>
      <c r="C53" s="158">
        <v>512</v>
      </c>
      <c r="D53" s="158">
        <v>224</v>
      </c>
      <c r="E53" s="158">
        <v>1277</v>
      </c>
      <c r="F53" s="158">
        <v>2069</v>
      </c>
      <c r="G53" s="158">
        <v>1022</v>
      </c>
      <c r="H53" s="159">
        <f t="shared" si="12"/>
        <v>-0.50604156597390038</v>
      </c>
      <c r="I53" s="160">
        <f t="shared" si="13"/>
        <v>0.99609375</v>
      </c>
      <c r="J53" s="159">
        <f t="shared" si="14"/>
        <v>1.9739713909351832E-3</v>
      </c>
    </row>
    <row r="54" spans="2:10" x14ac:dyDescent="0.25">
      <c r="B54" s="162" t="s">
        <v>103</v>
      </c>
      <c r="C54" s="163">
        <v>298</v>
      </c>
      <c r="D54" s="163">
        <v>67</v>
      </c>
      <c r="E54" s="163">
        <v>779</v>
      </c>
      <c r="F54" s="163">
        <v>1543</v>
      </c>
      <c r="G54" s="163">
        <v>559</v>
      </c>
      <c r="H54" s="164">
        <f t="shared" si="12"/>
        <v>-0.63771872974724564</v>
      </c>
      <c r="I54" s="165">
        <f t="shared" si="13"/>
        <v>0.87583892617449655</v>
      </c>
      <c r="J54" s="164">
        <f t="shared" si="14"/>
        <v>1.0796966805604379E-3</v>
      </c>
    </row>
    <row r="55" spans="2:10" x14ac:dyDescent="0.25">
      <c r="B55" s="162" t="s">
        <v>100</v>
      </c>
      <c r="C55" s="163">
        <v>214</v>
      </c>
      <c r="D55" s="163">
        <v>157</v>
      </c>
      <c r="E55" s="163">
        <v>498</v>
      </c>
      <c r="F55" s="163">
        <v>526</v>
      </c>
      <c r="G55" s="163">
        <v>463</v>
      </c>
      <c r="H55" s="164">
        <f t="shared" si="12"/>
        <v>-0.11977186311787069</v>
      </c>
      <c r="I55" s="165">
        <f t="shared" si="13"/>
        <v>1.1635514018691588</v>
      </c>
      <c r="J55" s="164">
        <f t="shared" si="14"/>
        <v>8.9427471037474549E-4</v>
      </c>
    </row>
    <row r="56" spans="2:10" x14ac:dyDescent="0.25">
      <c r="B56" s="157" t="s">
        <v>107</v>
      </c>
      <c r="C56" s="158">
        <v>3662</v>
      </c>
      <c r="D56" s="158">
        <v>2683</v>
      </c>
      <c r="E56" s="158">
        <v>3842</v>
      </c>
      <c r="F56" s="158">
        <v>3864</v>
      </c>
      <c r="G56" s="158">
        <v>3868</v>
      </c>
      <c r="H56" s="159">
        <f t="shared" si="12"/>
        <v>1.0351966873705098E-3</v>
      </c>
      <c r="I56" s="160">
        <f t="shared" si="13"/>
        <v>5.625341343528123E-2</v>
      </c>
      <c r="J56" s="159">
        <f t="shared" si="14"/>
        <v>7.4709602153985224E-3</v>
      </c>
    </row>
    <row r="57" spans="2:10" x14ac:dyDescent="0.25">
      <c r="B57" s="162" t="s">
        <v>110</v>
      </c>
      <c r="C57" s="163">
        <v>927</v>
      </c>
      <c r="D57" s="163">
        <v>607</v>
      </c>
      <c r="E57" s="163">
        <v>1055</v>
      </c>
      <c r="F57" s="163">
        <v>993</v>
      </c>
      <c r="G57" s="163">
        <v>1063</v>
      </c>
      <c r="H57" s="164">
        <f t="shared" si="12"/>
        <v>7.0493454179254789E-2</v>
      </c>
      <c r="I57" s="165">
        <f t="shared" si="13"/>
        <v>0.14670981661272919</v>
      </c>
      <c r="J57" s="164">
        <f t="shared" si="14"/>
        <v>2.0531620240353231E-3</v>
      </c>
    </row>
    <row r="58" spans="2:10" x14ac:dyDescent="0.25">
      <c r="B58" s="162" t="s">
        <v>113</v>
      </c>
      <c r="C58" s="163">
        <v>1370</v>
      </c>
      <c r="D58" s="163">
        <v>1096</v>
      </c>
      <c r="E58" s="163">
        <v>910</v>
      </c>
      <c r="F58" s="163">
        <v>1013</v>
      </c>
      <c r="G58" s="163">
        <v>884</v>
      </c>
      <c r="H58" s="164">
        <f t="shared" si="12"/>
        <v>-0.1273445212240869</v>
      </c>
      <c r="I58" s="165">
        <f t="shared" si="13"/>
        <v>-0.35474452554744529</v>
      </c>
      <c r="J58" s="164">
        <f t="shared" si="14"/>
        <v>1.7074273087932506E-3</v>
      </c>
    </row>
    <row r="59" spans="2:10" x14ac:dyDescent="0.25">
      <c r="B59" s="162" t="s">
        <v>116</v>
      </c>
      <c r="C59" s="163">
        <v>141</v>
      </c>
      <c r="D59" s="163">
        <v>110</v>
      </c>
      <c r="E59" s="163">
        <v>374</v>
      </c>
      <c r="F59" s="163">
        <v>313</v>
      </c>
      <c r="G59" s="163">
        <v>170</v>
      </c>
      <c r="H59" s="164">
        <f t="shared" si="12"/>
        <v>-0.45686900958466459</v>
      </c>
      <c r="I59" s="165">
        <f t="shared" si="13"/>
        <v>0.20567375886524819</v>
      </c>
      <c r="J59" s="164">
        <f t="shared" si="14"/>
        <v>3.2835140553716358E-4</v>
      </c>
    </row>
    <row r="60" spans="2:10" x14ac:dyDescent="0.25">
      <c r="B60" s="162" t="s">
        <v>123</v>
      </c>
      <c r="C60" s="163">
        <v>51</v>
      </c>
      <c r="D60" s="163">
        <v>73</v>
      </c>
      <c r="E60" s="163">
        <v>69</v>
      </c>
      <c r="F60" s="163">
        <v>95</v>
      </c>
      <c r="G60" s="163">
        <v>123</v>
      </c>
      <c r="H60" s="164">
        <f t="shared" si="12"/>
        <v>0.29473684210526319</v>
      </c>
      <c r="I60" s="165">
        <f t="shared" si="13"/>
        <v>1.4117647058823528</v>
      </c>
      <c r="J60" s="164">
        <f t="shared" si="14"/>
        <v>2.3757189930041835E-4</v>
      </c>
    </row>
    <row r="61" spans="2:10" x14ac:dyDescent="0.25">
      <c r="B61" s="162" t="s">
        <v>119</v>
      </c>
      <c r="C61" s="163">
        <v>35</v>
      </c>
      <c r="D61" s="163">
        <v>62</v>
      </c>
      <c r="E61" s="163">
        <v>75</v>
      </c>
      <c r="F61" s="163">
        <v>92</v>
      </c>
      <c r="G61" s="163">
        <v>127</v>
      </c>
      <c r="H61" s="164">
        <f t="shared" si="12"/>
        <v>0.38043478260869557</v>
      </c>
      <c r="I61" s="165">
        <f t="shared" si="13"/>
        <v>2.6285714285714286</v>
      </c>
      <c r="J61" s="164">
        <f t="shared" si="14"/>
        <v>2.4529781472482223E-4</v>
      </c>
    </row>
    <row r="62" spans="2:10" x14ac:dyDescent="0.25">
      <c r="B62" s="162" t="s">
        <v>128</v>
      </c>
      <c r="C62" s="163">
        <v>43</v>
      </c>
      <c r="D62" s="163">
        <v>23</v>
      </c>
      <c r="E62" s="163">
        <v>47</v>
      </c>
      <c r="F62" s="163">
        <v>46</v>
      </c>
      <c r="G62" s="163">
        <v>36</v>
      </c>
      <c r="H62" s="164">
        <f t="shared" si="12"/>
        <v>-0.21739130434782605</v>
      </c>
      <c r="I62" s="165">
        <f t="shared" si="13"/>
        <v>-0.16279069767441856</v>
      </c>
      <c r="J62" s="164">
        <f t="shared" si="14"/>
        <v>6.9533238819634641E-5</v>
      </c>
    </row>
    <row r="63" spans="2:10" x14ac:dyDescent="0.25">
      <c r="B63" s="162" t="s">
        <v>131</v>
      </c>
      <c r="C63" s="163">
        <v>179</v>
      </c>
      <c r="D63" s="163">
        <v>28</v>
      </c>
      <c r="E63" s="163">
        <v>43</v>
      </c>
      <c r="F63" s="163">
        <v>28</v>
      </c>
      <c r="G63" s="163">
        <v>45</v>
      </c>
      <c r="H63" s="164">
        <f t="shared" si="12"/>
        <v>0.60714285714285721</v>
      </c>
      <c r="I63" s="165">
        <f t="shared" si="13"/>
        <v>-0.74860335195530725</v>
      </c>
      <c r="J63" s="164">
        <f t="shared" si="14"/>
        <v>8.6916548524543298E-5</v>
      </c>
    </row>
    <row r="64" spans="2:10" x14ac:dyDescent="0.25">
      <c r="B64" s="168" t="s">
        <v>145</v>
      </c>
      <c r="C64" s="169">
        <f>C56-SUM(C57:C63)</f>
        <v>916</v>
      </c>
      <c r="D64" s="169">
        <f>D56-SUM(D57:D63)</f>
        <v>684</v>
      </c>
      <c r="E64" s="169">
        <f>E56-SUM(E57:E63)</f>
        <v>1269</v>
      </c>
      <c r="F64" s="169">
        <f>F56-SUM(F57:F63)</f>
        <v>1284</v>
      </c>
      <c r="G64" s="169">
        <f>G56-SUM(G57:G63)</f>
        <v>1420</v>
      </c>
      <c r="H64" s="170">
        <f t="shared" si="12"/>
        <v>0.10591900311526481</v>
      </c>
      <c r="I64" s="171">
        <f t="shared" si="13"/>
        <v>0.55021834061135366</v>
      </c>
      <c r="J64" s="170">
        <f t="shared" si="14"/>
        <v>2.7426999756633664E-3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12078</v>
      </c>
      <c r="D66" s="176">
        <v>10801</v>
      </c>
      <c r="E66" s="176">
        <v>15987</v>
      </c>
      <c r="F66" s="176">
        <v>14525</v>
      </c>
      <c r="G66" s="176">
        <v>17482</v>
      </c>
      <c r="H66" s="177">
        <f t="shared" ref="H66:H78" si="15">IFERROR(G66/F66-1,"-")</f>
        <v>0.203580034423408</v>
      </c>
      <c r="I66" s="177">
        <f t="shared" ref="I66:I78" si="16">IFERROR(G66/C66-1,"-")</f>
        <v>0.44742507037588997</v>
      </c>
      <c r="J66" s="177">
        <f t="shared" ref="J66:J78" si="17">G66/G$10</f>
        <v>3.376611336235702E-2</v>
      </c>
    </row>
    <row r="67" spans="2:10" x14ac:dyDescent="0.25">
      <c r="B67" s="157" t="s">
        <v>97</v>
      </c>
      <c r="C67" s="158">
        <v>2542</v>
      </c>
      <c r="D67" s="158">
        <v>901</v>
      </c>
      <c r="E67" s="158">
        <v>913</v>
      </c>
      <c r="F67" s="158">
        <v>3913</v>
      </c>
      <c r="G67" s="158">
        <v>4285</v>
      </c>
      <c r="H67" s="159">
        <f t="shared" si="15"/>
        <v>9.5067722974699675E-2</v>
      </c>
      <c r="I67" s="160">
        <f t="shared" si="16"/>
        <v>0.68568056648308429</v>
      </c>
      <c r="J67" s="159">
        <f t="shared" si="17"/>
        <v>8.2763868983926226E-3</v>
      </c>
    </row>
    <row r="68" spans="2:10" x14ac:dyDescent="0.25">
      <c r="B68" s="162" t="s">
        <v>103</v>
      </c>
      <c r="C68" s="163">
        <v>941</v>
      </c>
      <c r="D68" s="163">
        <v>186</v>
      </c>
      <c r="E68" s="163">
        <v>154</v>
      </c>
      <c r="F68" s="163">
        <v>1878</v>
      </c>
      <c r="G68" s="163">
        <v>1587</v>
      </c>
      <c r="H68" s="164">
        <f t="shared" si="15"/>
        <v>-0.15495207667731625</v>
      </c>
      <c r="I68" s="165">
        <f t="shared" si="16"/>
        <v>0.68650371944739641</v>
      </c>
      <c r="J68" s="164">
        <f t="shared" si="17"/>
        <v>3.0652569446322272E-3</v>
      </c>
    </row>
    <row r="69" spans="2:10" x14ac:dyDescent="0.25">
      <c r="B69" s="162" t="s">
        <v>100</v>
      </c>
      <c r="C69" s="163">
        <v>1601</v>
      </c>
      <c r="D69" s="163">
        <v>715</v>
      </c>
      <c r="E69" s="163">
        <v>759</v>
      </c>
      <c r="F69" s="163">
        <v>2035</v>
      </c>
      <c r="G69" s="163">
        <v>2698</v>
      </c>
      <c r="H69" s="164">
        <f t="shared" si="15"/>
        <v>0.32579852579852586</v>
      </c>
      <c r="I69" s="165">
        <f t="shared" si="16"/>
        <v>0.68519675202998132</v>
      </c>
      <c r="J69" s="164">
        <f t="shared" si="17"/>
        <v>5.2111299537603963E-3</v>
      </c>
    </row>
    <row r="70" spans="2:10" x14ac:dyDescent="0.25">
      <c r="B70" s="157" t="s">
        <v>107</v>
      </c>
      <c r="C70" s="158">
        <v>9536</v>
      </c>
      <c r="D70" s="158">
        <v>9900</v>
      </c>
      <c r="E70" s="158">
        <v>15074</v>
      </c>
      <c r="F70" s="158">
        <v>10612</v>
      </c>
      <c r="G70" s="158">
        <v>13197</v>
      </c>
      <c r="H70" s="159">
        <f t="shared" si="15"/>
        <v>0.24359215981907267</v>
      </c>
      <c r="I70" s="160">
        <f t="shared" si="16"/>
        <v>0.38391359060402674</v>
      </c>
      <c r="J70" s="159">
        <f t="shared" si="17"/>
        <v>2.5489726463964399E-2</v>
      </c>
    </row>
    <row r="71" spans="2:10" x14ac:dyDescent="0.25">
      <c r="B71" s="162" t="s">
        <v>110</v>
      </c>
      <c r="C71" s="163">
        <v>4228</v>
      </c>
      <c r="D71" s="163">
        <v>2011</v>
      </c>
      <c r="E71" s="163">
        <v>5041</v>
      </c>
      <c r="F71" s="163">
        <v>4805</v>
      </c>
      <c r="G71" s="163">
        <v>5370</v>
      </c>
      <c r="H71" s="164">
        <f t="shared" si="15"/>
        <v>0.11758584807492189</v>
      </c>
      <c r="I71" s="165">
        <f t="shared" si="16"/>
        <v>0.27010406811731325</v>
      </c>
      <c r="J71" s="164">
        <f t="shared" si="17"/>
        <v>1.0372041457262168E-2</v>
      </c>
    </row>
    <row r="72" spans="2:10" x14ac:dyDescent="0.25">
      <c r="B72" s="162" t="s">
        <v>113</v>
      </c>
      <c r="C72" s="163">
        <v>1006</v>
      </c>
      <c r="D72" s="163">
        <v>466</v>
      </c>
      <c r="E72" s="163">
        <v>667</v>
      </c>
      <c r="F72" s="163">
        <v>1561</v>
      </c>
      <c r="G72" s="163">
        <v>1331</v>
      </c>
      <c r="H72" s="164">
        <f t="shared" si="15"/>
        <v>-0.14734144778987823</v>
      </c>
      <c r="I72" s="165">
        <f t="shared" si="16"/>
        <v>0.32306163021868795</v>
      </c>
      <c r="J72" s="164">
        <f t="shared" si="17"/>
        <v>2.5707983574703806E-3</v>
      </c>
    </row>
    <row r="73" spans="2:10" x14ac:dyDescent="0.25">
      <c r="B73" s="162" t="s">
        <v>116</v>
      </c>
      <c r="C73" s="163">
        <v>857</v>
      </c>
      <c r="D73" s="163">
        <v>1207</v>
      </c>
      <c r="E73" s="163">
        <v>2185</v>
      </c>
      <c r="F73" s="163">
        <v>582</v>
      </c>
      <c r="G73" s="163">
        <v>764</v>
      </c>
      <c r="H73" s="164">
        <f t="shared" si="15"/>
        <v>0.3127147766323024</v>
      </c>
      <c r="I73" s="165">
        <f t="shared" si="16"/>
        <v>-0.10851808634772464</v>
      </c>
      <c r="J73" s="164">
        <f t="shared" si="17"/>
        <v>1.4756498460611351E-3</v>
      </c>
    </row>
    <row r="74" spans="2:10" x14ac:dyDescent="0.25">
      <c r="B74" s="162" t="s">
        <v>123</v>
      </c>
      <c r="C74" s="163">
        <v>212</v>
      </c>
      <c r="D74" s="163">
        <v>1120</v>
      </c>
      <c r="E74" s="163">
        <v>379</v>
      </c>
      <c r="F74" s="163">
        <v>391</v>
      </c>
      <c r="G74" s="163">
        <v>532</v>
      </c>
      <c r="H74" s="164">
        <f t="shared" si="15"/>
        <v>0.36061381074168808</v>
      </c>
      <c r="I74" s="165">
        <f t="shared" si="16"/>
        <v>1.5094339622641511</v>
      </c>
      <c r="J74" s="164">
        <f t="shared" si="17"/>
        <v>1.0275467514457119E-3</v>
      </c>
    </row>
    <row r="75" spans="2:10" x14ac:dyDescent="0.25">
      <c r="B75" s="162" t="s">
        <v>119</v>
      </c>
      <c r="C75" s="163">
        <v>400</v>
      </c>
      <c r="D75" s="163">
        <v>350</v>
      </c>
      <c r="E75" s="163">
        <v>267</v>
      </c>
      <c r="F75" s="163">
        <v>122</v>
      </c>
      <c r="G75" s="163">
        <v>318</v>
      </c>
      <c r="H75" s="164">
        <f t="shared" si="15"/>
        <v>1.6065573770491803</v>
      </c>
      <c r="I75" s="165">
        <f t="shared" si="16"/>
        <v>-0.20499999999999996</v>
      </c>
      <c r="J75" s="164">
        <f t="shared" si="17"/>
        <v>6.14210276240106E-4</v>
      </c>
    </row>
    <row r="76" spans="2:10" x14ac:dyDescent="0.25">
      <c r="B76" s="162" t="s">
        <v>128</v>
      </c>
      <c r="C76" s="163">
        <v>350</v>
      </c>
      <c r="D76" s="163">
        <v>714</v>
      </c>
      <c r="E76" s="163">
        <v>896</v>
      </c>
      <c r="F76" s="163">
        <v>180</v>
      </c>
      <c r="G76" s="163">
        <v>384</v>
      </c>
      <c r="H76" s="164">
        <f t="shared" si="15"/>
        <v>1.1333333333333333</v>
      </c>
      <c r="I76" s="165">
        <f t="shared" si="16"/>
        <v>9.7142857142857197E-2</v>
      </c>
      <c r="J76" s="164">
        <f t="shared" si="17"/>
        <v>7.416878807427695E-4</v>
      </c>
    </row>
    <row r="77" spans="2:10" x14ac:dyDescent="0.25">
      <c r="B77" s="162" t="s">
        <v>131</v>
      </c>
      <c r="C77" s="163">
        <v>383</v>
      </c>
      <c r="D77" s="163">
        <v>175</v>
      </c>
      <c r="E77" s="163">
        <v>367</v>
      </c>
      <c r="F77" s="163">
        <v>50</v>
      </c>
      <c r="G77" s="163">
        <v>869</v>
      </c>
      <c r="H77" s="164">
        <f t="shared" si="15"/>
        <v>16.38</v>
      </c>
      <c r="I77" s="165">
        <f t="shared" si="16"/>
        <v>1.268929503916449</v>
      </c>
      <c r="J77" s="164">
        <f t="shared" si="17"/>
        <v>1.6784551259517362E-3</v>
      </c>
    </row>
    <row r="78" spans="2:10" x14ac:dyDescent="0.25">
      <c r="B78" s="168" t="s">
        <v>145</v>
      </c>
      <c r="C78" s="169">
        <f>C70-SUM(C71:C77)</f>
        <v>2100</v>
      </c>
      <c r="D78" s="169">
        <f>D70-SUM(D71:D77)</f>
        <v>3857</v>
      </c>
      <c r="E78" s="169">
        <f>E70-SUM(E71:E77)</f>
        <v>5272</v>
      </c>
      <c r="F78" s="169">
        <f>F70-SUM(F71:F77)</f>
        <v>2921</v>
      </c>
      <c r="G78" s="169">
        <f>G70-SUM(G71:G77)</f>
        <v>3629</v>
      </c>
      <c r="H78" s="170">
        <f t="shared" si="15"/>
        <v>0.24238274563505646</v>
      </c>
      <c r="I78" s="171">
        <f t="shared" si="16"/>
        <v>0.72809523809523813</v>
      </c>
      <c r="J78" s="170">
        <f t="shared" si="17"/>
        <v>7.0093367687903921E-3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74343</v>
      </c>
      <c r="D80" s="176">
        <v>51089</v>
      </c>
      <c r="E80" s="176">
        <v>71326</v>
      </c>
      <c r="F80" s="176">
        <v>74452</v>
      </c>
      <c r="G80" s="176">
        <v>79840</v>
      </c>
      <c r="H80" s="177">
        <f t="shared" ref="H80:H92" si="18">IFERROR(G80/F80-1,"-")</f>
        <v>7.2368774512437506E-2</v>
      </c>
      <c r="I80" s="177">
        <f t="shared" ref="I80:I92" si="19">IFERROR(G80/C80-1,"-")</f>
        <v>7.3941056992588461E-2</v>
      </c>
      <c r="J80" s="177">
        <f t="shared" ref="J80:J92" si="20">G80/G$10</f>
        <v>0.15420927187110084</v>
      </c>
    </row>
    <row r="81" spans="2:10" x14ac:dyDescent="0.25">
      <c r="B81" s="157" t="s">
        <v>97</v>
      </c>
      <c r="C81" s="158">
        <v>26033</v>
      </c>
      <c r="D81" s="158">
        <v>17161</v>
      </c>
      <c r="E81" s="158">
        <v>24742</v>
      </c>
      <c r="F81" s="158">
        <v>20881</v>
      </c>
      <c r="G81" s="158">
        <v>22516</v>
      </c>
      <c r="H81" s="159">
        <f t="shared" si="18"/>
        <v>7.8300847660552675E-2</v>
      </c>
      <c r="I81" s="160">
        <f t="shared" si="19"/>
        <v>-0.1350977605347059</v>
      </c>
      <c r="J81" s="159">
        <f t="shared" si="20"/>
        <v>4.3489177923969266E-2</v>
      </c>
    </row>
    <row r="82" spans="2:10" x14ac:dyDescent="0.25">
      <c r="B82" s="162" t="s">
        <v>103</v>
      </c>
      <c r="C82" s="163">
        <v>4393</v>
      </c>
      <c r="D82" s="163">
        <v>6495</v>
      </c>
      <c r="E82" s="163">
        <v>5994</v>
      </c>
      <c r="F82" s="163">
        <v>5109</v>
      </c>
      <c r="G82" s="163">
        <v>5683</v>
      </c>
      <c r="H82" s="164">
        <f t="shared" si="18"/>
        <v>0.11235075357212754</v>
      </c>
      <c r="I82" s="165">
        <f t="shared" si="19"/>
        <v>0.29364898702481224</v>
      </c>
      <c r="J82" s="164">
        <f t="shared" si="20"/>
        <v>1.0976594339221768E-2</v>
      </c>
    </row>
    <row r="83" spans="2:10" x14ac:dyDescent="0.25">
      <c r="B83" s="162" t="s">
        <v>100</v>
      </c>
      <c r="C83" s="163">
        <v>21640</v>
      </c>
      <c r="D83" s="163">
        <v>10666</v>
      </c>
      <c r="E83" s="163">
        <v>18748</v>
      </c>
      <c r="F83" s="163">
        <v>15772</v>
      </c>
      <c r="G83" s="163">
        <v>16833</v>
      </c>
      <c r="H83" s="164">
        <f t="shared" si="18"/>
        <v>6.7271113365457769E-2</v>
      </c>
      <c r="I83" s="165">
        <f t="shared" si="19"/>
        <v>-0.22213493530499073</v>
      </c>
      <c r="J83" s="164">
        <f t="shared" si="20"/>
        <v>3.2512583584747498E-2</v>
      </c>
    </row>
    <row r="84" spans="2:10" x14ac:dyDescent="0.25">
      <c r="B84" s="157" t="s">
        <v>107</v>
      </c>
      <c r="C84" s="158">
        <v>48310</v>
      </c>
      <c r="D84" s="158">
        <v>33928</v>
      </c>
      <c r="E84" s="158">
        <v>46584</v>
      </c>
      <c r="F84" s="158">
        <v>53571</v>
      </c>
      <c r="G84" s="158">
        <v>57324</v>
      </c>
      <c r="H84" s="159">
        <f t="shared" si="18"/>
        <v>7.0056560452483652E-2</v>
      </c>
      <c r="I84" s="160">
        <f t="shared" si="19"/>
        <v>0.18658662802732362</v>
      </c>
      <c r="J84" s="159">
        <f t="shared" si="20"/>
        <v>0.11072009394713156</v>
      </c>
    </row>
    <row r="85" spans="2:10" x14ac:dyDescent="0.25">
      <c r="B85" s="162" t="s">
        <v>110</v>
      </c>
      <c r="C85" s="163">
        <v>8152</v>
      </c>
      <c r="D85" s="163">
        <v>3274</v>
      </c>
      <c r="E85" s="163">
        <v>7693</v>
      </c>
      <c r="F85" s="163">
        <v>10029</v>
      </c>
      <c r="G85" s="163">
        <v>10687</v>
      </c>
      <c r="H85" s="164">
        <f t="shared" si="18"/>
        <v>6.5609731777844349E-2</v>
      </c>
      <c r="I85" s="165">
        <f t="shared" si="19"/>
        <v>0.3109666339548578</v>
      </c>
      <c r="J85" s="164">
        <f t="shared" si="20"/>
        <v>2.0641714535150985E-2</v>
      </c>
    </row>
    <row r="86" spans="2:10" x14ac:dyDescent="0.25">
      <c r="B86" s="162" t="s">
        <v>113</v>
      </c>
      <c r="C86" s="163">
        <v>17728</v>
      </c>
      <c r="D86" s="163">
        <v>13019</v>
      </c>
      <c r="E86" s="163">
        <v>16107</v>
      </c>
      <c r="F86" s="163">
        <v>16817</v>
      </c>
      <c r="G86" s="163">
        <v>18023</v>
      </c>
      <c r="H86" s="164">
        <f t="shared" si="18"/>
        <v>7.1713147410358502E-2</v>
      </c>
      <c r="I86" s="165">
        <f t="shared" si="19"/>
        <v>1.6640342960288823E-2</v>
      </c>
      <c r="J86" s="164">
        <f t="shared" si="20"/>
        <v>3.4811043423507645E-2</v>
      </c>
    </row>
    <row r="87" spans="2:10" x14ac:dyDescent="0.25">
      <c r="B87" s="162" t="s">
        <v>116</v>
      </c>
      <c r="C87" s="163">
        <v>2012</v>
      </c>
      <c r="D87" s="163">
        <v>2303</v>
      </c>
      <c r="E87" s="163">
        <v>3074</v>
      </c>
      <c r="F87" s="163">
        <v>4120</v>
      </c>
      <c r="G87" s="163">
        <v>4353</v>
      </c>
      <c r="H87" s="164">
        <f t="shared" si="18"/>
        <v>5.6553398058252435E-2</v>
      </c>
      <c r="I87" s="165">
        <f t="shared" si="19"/>
        <v>1.1635188866799204</v>
      </c>
      <c r="J87" s="164">
        <f t="shared" si="20"/>
        <v>8.4077274606074882E-3</v>
      </c>
    </row>
    <row r="88" spans="2:10" x14ac:dyDescent="0.25">
      <c r="B88" s="162" t="s">
        <v>123</v>
      </c>
      <c r="C88" s="163">
        <v>696</v>
      </c>
      <c r="D88" s="163">
        <v>1264</v>
      </c>
      <c r="E88" s="163">
        <v>1183</v>
      </c>
      <c r="F88" s="163">
        <v>1526</v>
      </c>
      <c r="G88" s="163">
        <v>2010</v>
      </c>
      <c r="H88" s="164">
        <f t="shared" si="18"/>
        <v>0.31716906946264745</v>
      </c>
      <c r="I88" s="165">
        <f t="shared" si="19"/>
        <v>1.8879310344827585</v>
      </c>
      <c r="J88" s="164">
        <f t="shared" si="20"/>
        <v>3.8822725007629341E-3</v>
      </c>
    </row>
    <row r="89" spans="2:10" x14ac:dyDescent="0.25">
      <c r="B89" s="162" t="s">
        <v>119</v>
      </c>
      <c r="C89" s="163">
        <v>503</v>
      </c>
      <c r="D89" s="163">
        <v>754</v>
      </c>
      <c r="E89" s="163">
        <v>761</v>
      </c>
      <c r="F89" s="163">
        <v>700</v>
      </c>
      <c r="G89" s="163">
        <v>943</v>
      </c>
      <c r="H89" s="164">
        <f t="shared" si="18"/>
        <v>0.3471428571428572</v>
      </c>
      <c r="I89" s="165">
        <f t="shared" si="19"/>
        <v>0.874751491053678</v>
      </c>
      <c r="J89" s="164">
        <f t="shared" si="20"/>
        <v>1.8213845613032074E-3</v>
      </c>
    </row>
    <row r="90" spans="2:10" x14ac:dyDescent="0.25">
      <c r="B90" s="162" t="s">
        <v>128</v>
      </c>
      <c r="C90" s="163">
        <v>1231</v>
      </c>
      <c r="D90" s="163">
        <v>839</v>
      </c>
      <c r="E90" s="163">
        <v>1387</v>
      </c>
      <c r="F90" s="163">
        <v>1516</v>
      </c>
      <c r="G90" s="163">
        <v>1023</v>
      </c>
      <c r="H90" s="164">
        <f t="shared" si="18"/>
        <v>-0.32519788918205805</v>
      </c>
      <c r="I90" s="165">
        <f t="shared" si="19"/>
        <v>-0.16896831844029248</v>
      </c>
      <c r="J90" s="164">
        <f t="shared" si="20"/>
        <v>1.9759028697912844E-3</v>
      </c>
    </row>
    <row r="91" spans="2:10" x14ac:dyDescent="0.25">
      <c r="B91" s="162" t="s">
        <v>131</v>
      </c>
      <c r="C91" s="163">
        <v>2686</v>
      </c>
      <c r="D91" s="163">
        <v>1182</v>
      </c>
      <c r="E91" s="163">
        <v>2067</v>
      </c>
      <c r="F91" s="163">
        <v>2178</v>
      </c>
      <c r="G91" s="163">
        <v>1721</v>
      </c>
      <c r="H91" s="164">
        <f t="shared" si="18"/>
        <v>-0.20982552800734622</v>
      </c>
      <c r="I91" s="165">
        <f t="shared" si="19"/>
        <v>-0.35927029039463887</v>
      </c>
      <c r="J91" s="164">
        <f t="shared" si="20"/>
        <v>3.3240751113497559E-3</v>
      </c>
    </row>
    <row r="92" spans="2:10" x14ac:dyDescent="0.25">
      <c r="B92" s="168" t="s">
        <v>145</v>
      </c>
      <c r="C92" s="169">
        <f>C84-SUM(C85:C91)</f>
        <v>15302</v>
      </c>
      <c r="D92" s="169">
        <f>D84-SUM(D85:D91)</f>
        <v>11293</v>
      </c>
      <c r="E92" s="169">
        <f>E84-SUM(E85:E91)</f>
        <v>14312</v>
      </c>
      <c r="F92" s="169">
        <f>F84-SUM(F85:F91)</f>
        <v>16685</v>
      </c>
      <c r="G92" s="169">
        <f>G84-SUM(G85:G91)</f>
        <v>18564</v>
      </c>
      <c r="H92" s="170">
        <f t="shared" si="18"/>
        <v>0.11261612226550799</v>
      </c>
      <c r="I92" s="171">
        <f t="shared" si="19"/>
        <v>0.21317474839890216</v>
      </c>
      <c r="J92" s="170">
        <f t="shared" si="20"/>
        <v>3.5855973484658264E-2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5920</v>
      </c>
      <c r="D94" s="176">
        <v>4794</v>
      </c>
      <c r="E94" s="176">
        <v>5361</v>
      </c>
      <c r="F94" s="176">
        <v>4792</v>
      </c>
      <c r="G94" s="176">
        <v>5436</v>
      </c>
      <c r="H94" s="177">
        <f t="shared" ref="H94:H106" si="21">IFERROR(G94/F94-1,"-")</f>
        <v>0.13439065108514181</v>
      </c>
      <c r="I94" s="177">
        <f t="shared" ref="I94:I106" si="22">IFERROR(G94/C94-1,"-")</f>
        <v>-8.1756756756756754E-2</v>
      </c>
      <c r="J94" s="177">
        <f t="shared" ref="J94:J106" si="23">G94/G$10</f>
        <v>1.0499519061764832E-2</v>
      </c>
    </row>
    <row r="95" spans="2:10" x14ac:dyDescent="0.25">
      <c r="B95" s="157" t="s">
        <v>97</v>
      </c>
      <c r="C95" s="158">
        <v>4037</v>
      </c>
      <c r="D95" s="158">
        <v>3022</v>
      </c>
      <c r="E95" s="158">
        <v>3424</v>
      </c>
      <c r="F95" s="158">
        <v>2617</v>
      </c>
      <c r="G95" s="158">
        <v>3274</v>
      </c>
      <c r="H95" s="159">
        <f t="shared" si="21"/>
        <v>0.25105082155139469</v>
      </c>
      <c r="I95" s="160">
        <f t="shared" si="22"/>
        <v>-0.18900173396086206</v>
      </c>
      <c r="J95" s="159">
        <f t="shared" si="23"/>
        <v>6.3236617748745503E-3</v>
      </c>
    </row>
    <row r="96" spans="2:10" x14ac:dyDescent="0.25">
      <c r="B96" s="162" t="s">
        <v>103</v>
      </c>
      <c r="C96" s="163">
        <v>2610</v>
      </c>
      <c r="D96" s="163">
        <v>1498</v>
      </c>
      <c r="E96" s="163">
        <v>1825</v>
      </c>
      <c r="F96" s="163">
        <v>1173</v>
      </c>
      <c r="G96" s="163">
        <v>1487</v>
      </c>
      <c r="H96" s="164">
        <f t="shared" si="21"/>
        <v>0.26768968456948006</v>
      </c>
      <c r="I96" s="165">
        <f t="shared" si="22"/>
        <v>-0.43026819923371651</v>
      </c>
      <c r="J96" s="164">
        <f t="shared" si="23"/>
        <v>2.8721090590221308E-3</v>
      </c>
    </row>
    <row r="97" spans="2:10" x14ac:dyDescent="0.25">
      <c r="B97" s="162" t="s">
        <v>100</v>
      </c>
      <c r="C97" s="163">
        <v>1427</v>
      </c>
      <c r="D97" s="163">
        <v>1524</v>
      </c>
      <c r="E97" s="163">
        <v>1599</v>
      </c>
      <c r="F97" s="163">
        <v>1444</v>
      </c>
      <c r="G97" s="163">
        <v>1787</v>
      </c>
      <c r="H97" s="164">
        <f t="shared" si="21"/>
        <v>0.23753462603878117</v>
      </c>
      <c r="I97" s="165">
        <f t="shared" si="22"/>
        <v>0.2522775052557813</v>
      </c>
      <c r="J97" s="164">
        <f t="shared" si="23"/>
        <v>3.4515527158524195E-3</v>
      </c>
    </row>
    <row r="98" spans="2:10" x14ac:dyDescent="0.25">
      <c r="B98" s="157" t="s">
        <v>107</v>
      </c>
      <c r="C98" s="158">
        <v>1883</v>
      </c>
      <c r="D98" s="158">
        <v>1772</v>
      </c>
      <c r="E98" s="158">
        <v>1937</v>
      </c>
      <c r="F98" s="158">
        <v>2175</v>
      </c>
      <c r="G98" s="158">
        <v>2162</v>
      </c>
      <c r="H98" s="159">
        <f t="shared" si="21"/>
        <v>-5.9770114942528929E-3</v>
      </c>
      <c r="I98" s="160">
        <f t="shared" si="22"/>
        <v>0.14816781731279871</v>
      </c>
      <c r="J98" s="159">
        <f t="shared" si="23"/>
        <v>4.1758572868902805E-3</v>
      </c>
    </row>
    <row r="99" spans="2:10" x14ac:dyDescent="0.25">
      <c r="B99" s="162" t="s">
        <v>110</v>
      </c>
      <c r="C99" s="163">
        <v>232</v>
      </c>
      <c r="D99" s="163">
        <v>197</v>
      </c>
      <c r="E99" s="163">
        <v>318</v>
      </c>
      <c r="F99" s="163">
        <v>352</v>
      </c>
      <c r="G99" s="163">
        <v>296</v>
      </c>
      <c r="H99" s="164">
        <f t="shared" si="21"/>
        <v>-0.15909090909090906</v>
      </c>
      <c r="I99" s="165">
        <f t="shared" si="22"/>
        <v>0.27586206896551735</v>
      </c>
      <c r="J99" s="164">
        <f t="shared" si="23"/>
        <v>5.7171774140588483E-4</v>
      </c>
    </row>
    <row r="100" spans="2:10" x14ac:dyDescent="0.25">
      <c r="B100" s="162" t="s">
        <v>113</v>
      </c>
      <c r="C100" s="163">
        <v>439</v>
      </c>
      <c r="D100" s="163">
        <v>406</v>
      </c>
      <c r="E100" s="163">
        <v>412</v>
      </c>
      <c r="F100" s="163">
        <v>481</v>
      </c>
      <c r="G100" s="163">
        <v>512</v>
      </c>
      <c r="H100" s="164">
        <f t="shared" si="21"/>
        <v>6.4449064449064508E-2</v>
      </c>
      <c r="I100" s="165">
        <f t="shared" si="22"/>
        <v>0.16628701594533024</v>
      </c>
      <c r="J100" s="164">
        <f t="shared" si="23"/>
        <v>9.889171743236926E-4</v>
      </c>
    </row>
    <row r="101" spans="2:10" x14ac:dyDescent="0.25">
      <c r="B101" s="162" t="s">
        <v>116</v>
      </c>
      <c r="C101" s="163">
        <v>339</v>
      </c>
      <c r="D101" s="163">
        <v>371</v>
      </c>
      <c r="E101" s="163">
        <v>358</v>
      </c>
      <c r="F101" s="163">
        <v>313</v>
      </c>
      <c r="G101" s="163">
        <v>299</v>
      </c>
      <c r="H101" s="164">
        <f t="shared" si="21"/>
        <v>-4.4728434504792358E-2</v>
      </c>
      <c r="I101" s="165">
        <f t="shared" si="22"/>
        <v>-0.11799410029498525</v>
      </c>
      <c r="J101" s="164">
        <f t="shared" si="23"/>
        <v>5.7751217797418776E-4</v>
      </c>
    </row>
    <row r="102" spans="2:10" x14ac:dyDescent="0.25">
      <c r="B102" s="162" t="s">
        <v>123</v>
      </c>
      <c r="C102" s="163">
        <v>81</v>
      </c>
      <c r="D102" s="163">
        <v>111</v>
      </c>
      <c r="E102" s="163">
        <v>126</v>
      </c>
      <c r="F102" s="163">
        <v>117</v>
      </c>
      <c r="G102" s="163">
        <v>83</v>
      </c>
      <c r="H102" s="164">
        <f t="shared" si="21"/>
        <v>-0.29059829059829057</v>
      </c>
      <c r="I102" s="165">
        <f t="shared" si="22"/>
        <v>2.4691358024691468E-2</v>
      </c>
      <c r="J102" s="164">
        <f t="shared" si="23"/>
        <v>1.6031274505637987E-4</v>
      </c>
    </row>
    <row r="103" spans="2:10" x14ac:dyDescent="0.25">
      <c r="B103" s="162" t="s">
        <v>119</v>
      </c>
      <c r="C103" s="163">
        <v>40</v>
      </c>
      <c r="D103" s="163">
        <v>75</v>
      </c>
      <c r="E103" s="163">
        <v>53</v>
      </c>
      <c r="F103" s="163">
        <v>82</v>
      </c>
      <c r="G103" s="163">
        <v>143</v>
      </c>
      <c r="H103" s="164">
        <f t="shared" si="21"/>
        <v>0.74390243902439024</v>
      </c>
      <c r="I103" s="165">
        <f t="shared" si="22"/>
        <v>2.5750000000000002</v>
      </c>
      <c r="J103" s="164">
        <f t="shared" si="23"/>
        <v>2.7620147642243759E-4</v>
      </c>
    </row>
    <row r="104" spans="2:10" x14ac:dyDescent="0.25">
      <c r="B104" s="162" t="s">
        <v>128</v>
      </c>
      <c r="C104" s="163">
        <v>20</v>
      </c>
      <c r="D104" s="163">
        <v>33</v>
      </c>
      <c r="E104" s="163">
        <v>24</v>
      </c>
      <c r="F104" s="163">
        <v>18</v>
      </c>
      <c r="G104" s="163">
        <v>4</v>
      </c>
      <c r="H104" s="164">
        <f t="shared" si="21"/>
        <v>-0.77777777777777779</v>
      </c>
      <c r="I104" s="165">
        <f t="shared" si="22"/>
        <v>-0.8</v>
      </c>
      <c r="J104" s="164">
        <f t="shared" si="23"/>
        <v>7.7259154244038484E-6</v>
      </c>
    </row>
    <row r="105" spans="2:10" x14ac:dyDescent="0.25">
      <c r="B105" s="162" t="s">
        <v>131</v>
      </c>
      <c r="C105" s="163">
        <v>43</v>
      </c>
      <c r="D105" s="163">
        <v>17</v>
      </c>
      <c r="E105" s="163">
        <v>35</v>
      </c>
      <c r="F105" s="163">
        <v>36</v>
      </c>
      <c r="G105" s="163">
        <v>42</v>
      </c>
      <c r="H105" s="164">
        <f t="shared" si="21"/>
        <v>0.16666666666666674</v>
      </c>
      <c r="I105" s="165">
        <f t="shared" si="22"/>
        <v>-2.3255813953488413E-2</v>
      </c>
      <c r="J105" s="164">
        <f t="shared" si="23"/>
        <v>8.1122111956240421E-5</v>
      </c>
    </row>
    <row r="106" spans="2:10" x14ac:dyDescent="0.25">
      <c r="B106" s="168" t="s">
        <v>145</v>
      </c>
      <c r="C106" s="169">
        <f>C98-SUM(C99:C105)</f>
        <v>689</v>
      </c>
      <c r="D106" s="169">
        <f>D98-SUM(D99:D105)</f>
        <v>562</v>
      </c>
      <c r="E106" s="169">
        <f>E98-SUM(E99:E105)</f>
        <v>611</v>
      </c>
      <c r="F106" s="169">
        <f>F98-SUM(F99:F105)</f>
        <v>776</v>
      </c>
      <c r="G106" s="169">
        <f>G98-SUM(G99:G105)</f>
        <v>783</v>
      </c>
      <c r="H106" s="170">
        <f t="shared" si="21"/>
        <v>9.0206185567009989E-3</v>
      </c>
      <c r="I106" s="171">
        <f t="shared" si="22"/>
        <v>0.13642960812772142</v>
      </c>
      <c r="J106" s="170">
        <f t="shared" si="23"/>
        <v>1.5123479443270534E-3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14016</v>
      </c>
      <c r="D108" s="176">
        <v>15768</v>
      </c>
      <c r="E108" s="176">
        <v>20517</v>
      </c>
      <c r="F108" s="176">
        <v>23002</v>
      </c>
      <c r="G108" s="176">
        <v>20336</v>
      </c>
      <c r="H108" s="177">
        <f t="shared" ref="H108:H120" si="24">IFERROR(G108/F108-1,"-")</f>
        <v>-0.11590296495956875</v>
      </c>
      <c r="I108" s="177">
        <f t="shared" ref="I108:I120" si="25">IFERROR(G108/C108-1,"-")</f>
        <v>0.45091324200913241</v>
      </c>
      <c r="J108" s="177">
        <f t="shared" ref="J108:J120" si="26">G108/G$10</f>
        <v>3.9278554017669172E-2</v>
      </c>
    </row>
    <row r="109" spans="2:10" x14ac:dyDescent="0.25">
      <c r="B109" s="157" t="s">
        <v>97</v>
      </c>
      <c r="C109" s="158">
        <v>2578</v>
      </c>
      <c r="D109" s="158">
        <v>3394</v>
      </c>
      <c r="E109" s="158">
        <v>3573</v>
      </c>
      <c r="F109" s="158">
        <v>3901</v>
      </c>
      <c r="G109" s="158">
        <v>3242</v>
      </c>
      <c r="H109" s="159">
        <f t="shared" si="24"/>
        <v>-0.16893104332222508</v>
      </c>
      <c r="I109" s="160">
        <f t="shared" si="25"/>
        <v>0.25756400310318073</v>
      </c>
      <c r="J109" s="159">
        <f t="shared" si="26"/>
        <v>6.2618544514793199E-3</v>
      </c>
    </row>
    <row r="110" spans="2:10" x14ac:dyDescent="0.25">
      <c r="B110" s="162" t="s">
        <v>103</v>
      </c>
      <c r="C110" s="163">
        <v>667</v>
      </c>
      <c r="D110" s="163">
        <v>1391</v>
      </c>
      <c r="E110" s="163">
        <v>1018</v>
      </c>
      <c r="F110" s="163">
        <v>680</v>
      </c>
      <c r="G110" s="163">
        <v>747</v>
      </c>
      <c r="H110" s="164">
        <f t="shared" si="24"/>
        <v>9.8529411764705976E-2</v>
      </c>
      <c r="I110" s="165">
        <f t="shared" si="25"/>
        <v>0.11994002998500752</v>
      </c>
      <c r="J110" s="164">
        <f t="shared" si="26"/>
        <v>1.4428147055074187E-3</v>
      </c>
    </row>
    <row r="111" spans="2:10" x14ac:dyDescent="0.25">
      <c r="B111" s="162" t="s">
        <v>100</v>
      </c>
      <c r="C111" s="163">
        <v>1911</v>
      </c>
      <c r="D111" s="163">
        <v>2003</v>
      </c>
      <c r="E111" s="163">
        <v>2555</v>
      </c>
      <c r="F111" s="163">
        <v>3221</v>
      </c>
      <c r="G111" s="163">
        <v>2495</v>
      </c>
      <c r="H111" s="164">
        <f t="shared" si="24"/>
        <v>-0.22539583980130395</v>
      </c>
      <c r="I111" s="165">
        <f t="shared" si="25"/>
        <v>0.30559916274201981</v>
      </c>
      <c r="J111" s="164">
        <f t="shared" si="26"/>
        <v>4.8190397459719012E-3</v>
      </c>
    </row>
    <row r="112" spans="2:10" x14ac:dyDescent="0.25">
      <c r="B112" s="157" t="s">
        <v>107</v>
      </c>
      <c r="C112" s="158">
        <v>11438</v>
      </c>
      <c r="D112" s="158">
        <v>12374</v>
      </c>
      <c r="E112" s="158">
        <v>16944</v>
      </c>
      <c r="F112" s="158">
        <v>19101</v>
      </c>
      <c r="G112" s="158">
        <v>17094</v>
      </c>
      <c r="H112" s="159">
        <f t="shared" si="24"/>
        <v>-0.10507303282550651</v>
      </c>
      <c r="I112" s="160">
        <f t="shared" si="25"/>
        <v>0.49449204406364755</v>
      </c>
      <c r="J112" s="159">
        <f t="shared" si="26"/>
        <v>3.3016699566189849E-2</v>
      </c>
    </row>
    <row r="113" spans="2:10" x14ac:dyDescent="0.25">
      <c r="B113" s="162" t="s">
        <v>110</v>
      </c>
      <c r="C113" s="163">
        <v>6007</v>
      </c>
      <c r="D113" s="163">
        <v>6174</v>
      </c>
      <c r="E113" s="163">
        <v>10334</v>
      </c>
      <c r="F113" s="163">
        <v>11424</v>
      </c>
      <c r="G113" s="163">
        <v>10129</v>
      </c>
      <c r="H113" s="164">
        <f t="shared" si="24"/>
        <v>-0.11335784313725494</v>
      </c>
      <c r="I113" s="165">
        <f t="shared" si="25"/>
        <v>0.68619943399367411</v>
      </c>
      <c r="J113" s="164">
        <f t="shared" si="26"/>
        <v>1.9563949333446646E-2</v>
      </c>
    </row>
    <row r="114" spans="2:10" x14ac:dyDescent="0.25">
      <c r="B114" s="162" t="s">
        <v>113</v>
      </c>
      <c r="C114" s="163">
        <v>1113</v>
      </c>
      <c r="D114" s="163">
        <v>895</v>
      </c>
      <c r="E114" s="163">
        <v>940</v>
      </c>
      <c r="F114" s="163">
        <v>1248</v>
      </c>
      <c r="G114" s="163">
        <v>928</v>
      </c>
      <c r="H114" s="164">
        <f t="shared" si="24"/>
        <v>-0.25641025641025639</v>
      </c>
      <c r="I114" s="165">
        <f t="shared" si="25"/>
        <v>-0.16621743036837378</v>
      </c>
      <c r="J114" s="164">
        <f t="shared" si="26"/>
        <v>1.7924123784616929E-3</v>
      </c>
    </row>
    <row r="115" spans="2:10" x14ac:dyDescent="0.25">
      <c r="B115" s="162" t="s">
        <v>116</v>
      </c>
      <c r="C115" s="163">
        <v>454</v>
      </c>
      <c r="D115" s="163">
        <v>790</v>
      </c>
      <c r="E115" s="163">
        <v>1062</v>
      </c>
      <c r="F115" s="163">
        <v>920</v>
      </c>
      <c r="G115" s="163">
        <v>1168</v>
      </c>
      <c r="H115" s="164">
        <f t="shared" si="24"/>
        <v>0.26956521739130435</v>
      </c>
      <c r="I115" s="165">
        <f t="shared" si="25"/>
        <v>1.5726872246696035</v>
      </c>
      <c r="J115" s="164">
        <f t="shared" si="26"/>
        <v>2.2559673039259241E-3</v>
      </c>
    </row>
    <row r="116" spans="2:10" x14ac:dyDescent="0.25">
      <c r="B116" s="162" t="s">
        <v>123</v>
      </c>
      <c r="C116" s="163">
        <v>235</v>
      </c>
      <c r="D116" s="163">
        <v>631</v>
      </c>
      <c r="E116" s="163">
        <v>648</v>
      </c>
      <c r="F116" s="163">
        <v>769</v>
      </c>
      <c r="G116" s="163">
        <v>565</v>
      </c>
      <c r="H116" s="164">
        <f t="shared" si="24"/>
        <v>-0.26527958387516259</v>
      </c>
      <c r="I116" s="165">
        <f t="shared" si="25"/>
        <v>1.4042553191489362</v>
      </c>
      <c r="J116" s="164">
        <f t="shared" si="26"/>
        <v>1.0912855536970437E-3</v>
      </c>
    </row>
    <row r="117" spans="2:10" x14ac:dyDescent="0.25">
      <c r="B117" s="162" t="s">
        <v>119</v>
      </c>
      <c r="C117" s="163">
        <v>334</v>
      </c>
      <c r="D117" s="163">
        <v>679</v>
      </c>
      <c r="E117" s="163">
        <v>400</v>
      </c>
      <c r="F117" s="163">
        <v>553</v>
      </c>
      <c r="G117" s="163">
        <v>436</v>
      </c>
      <c r="H117" s="164">
        <f t="shared" si="24"/>
        <v>-0.21157323688969254</v>
      </c>
      <c r="I117" s="165">
        <f t="shared" si="25"/>
        <v>0.3053892215568863</v>
      </c>
      <c r="J117" s="164">
        <f t="shared" si="26"/>
        <v>8.4212478126001954E-4</v>
      </c>
    </row>
    <row r="118" spans="2:10" x14ac:dyDescent="0.25">
      <c r="B118" s="162" t="s">
        <v>128</v>
      </c>
      <c r="C118" s="163">
        <v>106</v>
      </c>
      <c r="D118" s="163">
        <v>134</v>
      </c>
      <c r="E118" s="163">
        <v>164</v>
      </c>
      <c r="F118" s="163">
        <v>249</v>
      </c>
      <c r="G118" s="163">
        <v>155</v>
      </c>
      <c r="H118" s="164">
        <f t="shared" si="24"/>
        <v>-0.3775100401606426</v>
      </c>
      <c r="I118" s="165">
        <f t="shared" si="25"/>
        <v>0.46226415094339623</v>
      </c>
      <c r="J118" s="164">
        <f t="shared" si="26"/>
        <v>2.9937922269564915E-4</v>
      </c>
    </row>
    <row r="119" spans="2:10" x14ac:dyDescent="0.25">
      <c r="B119" s="162" t="s">
        <v>131</v>
      </c>
      <c r="C119" s="163">
        <v>358</v>
      </c>
      <c r="D119" s="163">
        <v>223</v>
      </c>
      <c r="E119" s="163">
        <v>149</v>
      </c>
      <c r="F119" s="163">
        <v>250</v>
      </c>
      <c r="G119" s="163">
        <v>220</v>
      </c>
      <c r="H119" s="164">
        <f t="shared" si="24"/>
        <v>-0.12</v>
      </c>
      <c r="I119" s="165">
        <f t="shared" si="25"/>
        <v>-0.38547486033519551</v>
      </c>
      <c r="J119" s="164">
        <f t="shared" si="26"/>
        <v>4.2492534834221167E-4</v>
      </c>
    </row>
    <row r="120" spans="2:10" x14ac:dyDescent="0.25">
      <c r="B120" s="168" t="s">
        <v>145</v>
      </c>
      <c r="C120" s="169">
        <f>C112-SUM(C113:C119)</f>
        <v>2831</v>
      </c>
      <c r="D120" s="169">
        <f>D112-SUM(D113:D119)</f>
        <v>2848</v>
      </c>
      <c r="E120" s="169">
        <f>E112-SUM(E113:E119)</f>
        <v>3247</v>
      </c>
      <c r="F120" s="169">
        <f>F112-SUM(F113:F119)</f>
        <v>3688</v>
      </c>
      <c r="G120" s="169">
        <f>G112-SUM(G113:G119)</f>
        <v>3493</v>
      </c>
      <c r="H120" s="170">
        <f t="shared" si="24"/>
        <v>-5.2874186550976088E-2</v>
      </c>
      <c r="I120" s="171">
        <f t="shared" si="25"/>
        <v>0.2338396326386436</v>
      </c>
      <c r="J120" s="170">
        <f t="shared" si="26"/>
        <v>6.746655644360661E-3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21585</v>
      </c>
      <c r="D122" s="176">
        <v>19039</v>
      </c>
      <c r="E122" s="176">
        <v>24713</v>
      </c>
      <c r="F122" s="176">
        <v>21639</v>
      </c>
      <c r="G122" s="176">
        <v>25345</v>
      </c>
      <c r="H122" s="177">
        <f t="shared" ref="H122:H134" si="27">IFERROR(G122/F122-1,"-")</f>
        <v>0.17126484588012381</v>
      </c>
      <c r="I122" s="177">
        <f t="shared" ref="I122:I134" si="28">IFERROR(G122/C122-1,"-")</f>
        <v>0.17419504285383369</v>
      </c>
      <c r="J122" s="177">
        <f t="shared" ref="J122:J134" si="29">G122/G$10</f>
        <v>4.8953331607878889E-2</v>
      </c>
    </row>
    <row r="123" spans="2:10" x14ac:dyDescent="0.25">
      <c r="B123" s="157" t="s">
        <v>97</v>
      </c>
      <c r="C123" s="158">
        <v>10546</v>
      </c>
      <c r="D123" s="158">
        <v>10127</v>
      </c>
      <c r="E123" s="158">
        <v>11037</v>
      </c>
      <c r="F123" s="158">
        <v>10903</v>
      </c>
      <c r="G123" s="158">
        <v>13443</v>
      </c>
      <c r="H123" s="159">
        <f t="shared" si="27"/>
        <v>0.23296340456755016</v>
      </c>
      <c r="I123" s="160">
        <f t="shared" si="28"/>
        <v>0.2747013085530059</v>
      </c>
      <c r="J123" s="159">
        <f t="shared" si="29"/>
        <v>2.5964870262565234E-2</v>
      </c>
    </row>
    <row r="124" spans="2:10" x14ac:dyDescent="0.25">
      <c r="B124" s="162" t="s">
        <v>103</v>
      </c>
      <c r="C124" s="163">
        <v>6071</v>
      </c>
      <c r="D124" s="163">
        <v>5476</v>
      </c>
      <c r="E124" s="163">
        <v>5871</v>
      </c>
      <c r="F124" s="163">
        <v>5317</v>
      </c>
      <c r="G124" s="163">
        <v>7289</v>
      </c>
      <c r="H124" s="164">
        <f t="shared" si="27"/>
        <v>0.37088583787850293</v>
      </c>
      <c r="I124" s="165">
        <f t="shared" si="28"/>
        <v>0.20062592653599087</v>
      </c>
      <c r="J124" s="164">
        <f t="shared" si="29"/>
        <v>1.4078549382119913E-2</v>
      </c>
    </row>
    <row r="125" spans="2:10" x14ac:dyDescent="0.25">
      <c r="B125" s="162" t="s">
        <v>100</v>
      </c>
      <c r="C125" s="163">
        <v>4475</v>
      </c>
      <c r="D125" s="163">
        <v>4651</v>
      </c>
      <c r="E125" s="163">
        <v>5166</v>
      </c>
      <c r="F125" s="163">
        <v>5586</v>
      </c>
      <c r="G125" s="163">
        <v>6154</v>
      </c>
      <c r="H125" s="164">
        <f t="shared" si="27"/>
        <v>0.10168277837450779</v>
      </c>
      <c r="I125" s="165">
        <f t="shared" si="28"/>
        <v>0.37519553072625689</v>
      </c>
      <c r="J125" s="164">
        <f t="shared" si="29"/>
        <v>1.1886320880445321E-2</v>
      </c>
    </row>
    <row r="126" spans="2:10" x14ac:dyDescent="0.25">
      <c r="B126" s="157" t="s">
        <v>107</v>
      </c>
      <c r="C126" s="158">
        <v>11039</v>
      </c>
      <c r="D126" s="158">
        <v>8912</v>
      </c>
      <c r="E126" s="158">
        <v>13676</v>
      </c>
      <c r="F126" s="158">
        <v>10736</v>
      </c>
      <c r="G126" s="158">
        <v>11902</v>
      </c>
      <c r="H126" s="159">
        <f t="shared" si="27"/>
        <v>0.10860655737704916</v>
      </c>
      <c r="I126" s="160">
        <f t="shared" si="28"/>
        <v>7.8177371138690166E-2</v>
      </c>
      <c r="J126" s="159">
        <f t="shared" si="29"/>
        <v>2.2988461345313654E-2</v>
      </c>
    </row>
    <row r="127" spans="2:10" x14ac:dyDescent="0.25">
      <c r="B127" s="162" t="s">
        <v>110</v>
      </c>
      <c r="C127" s="163">
        <v>1180</v>
      </c>
      <c r="D127" s="163">
        <v>736</v>
      </c>
      <c r="E127" s="163">
        <v>1377</v>
      </c>
      <c r="F127" s="163">
        <v>1218</v>
      </c>
      <c r="G127" s="163">
        <v>1253</v>
      </c>
      <c r="H127" s="164">
        <f t="shared" si="27"/>
        <v>2.8735632183908066E-2</v>
      </c>
      <c r="I127" s="165">
        <f t="shared" si="28"/>
        <v>6.1864406779660985E-2</v>
      </c>
      <c r="J127" s="164">
        <f t="shared" si="29"/>
        <v>2.4201430066945057E-3</v>
      </c>
    </row>
    <row r="128" spans="2:10" x14ac:dyDescent="0.25">
      <c r="B128" s="162" t="s">
        <v>113</v>
      </c>
      <c r="C128" s="163">
        <v>1274</v>
      </c>
      <c r="D128" s="163">
        <v>1499</v>
      </c>
      <c r="E128" s="163">
        <v>2104</v>
      </c>
      <c r="F128" s="163">
        <v>1962</v>
      </c>
      <c r="G128" s="163">
        <v>1950</v>
      </c>
      <c r="H128" s="164">
        <f t="shared" si="27"/>
        <v>-6.1162079510703737E-3</v>
      </c>
      <c r="I128" s="165">
        <f t="shared" si="28"/>
        <v>0.53061224489795911</v>
      </c>
      <c r="J128" s="164">
        <f t="shared" si="29"/>
        <v>3.7663837693968764E-3</v>
      </c>
    </row>
    <row r="129" spans="2:10" x14ac:dyDescent="0.25">
      <c r="B129" s="162" t="s">
        <v>116</v>
      </c>
      <c r="C129" s="163">
        <v>640</v>
      </c>
      <c r="D129" s="163">
        <v>772</v>
      </c>
      <c r="E129" s="163">
        <v>1043</v>
      </c>
      <c r="F129" s="163">
        <v>765</v>
      </c>
      <c r="G129" s="163">
        <v>903</v>
      </c>
      <c r="H129" s="164">
        <f t="shared" si="27"/>
        <v>0.18039215686274512</v>
      </c>
      <c r="I129" s="165">
        <f t="shared" si="28"/>
        <v>0.41093749999999996</v>
      </c>
      <c r="J129" s="164">
        <f t="shared" si="29"/>
        <v>1.7441254070591689E-3</v>
      </c>
    </row>
    <row r="130" spans="2:10" x14ac:dyDescent="0.25">
      <c r="B130" s="162" t="s">
        <v>123</v>
      </c>
      <c r="C130" s="163">
        <v>398</v>
      </c>
      <c r="D130" s="163">
        <v>270</v>
      </c>
      <c r="E130" s="163">
        <v>311</v>
      </c>
      <c r="F130" s="163">
        <v>320</v>
      </c>
      <c r="G130" s="163">
        <v>252</v>
      </c>
      <c r="H130" s="164">
        <f t="shared" si="27"/>
        <v>-0.21250000000000002</v>
      </c>
      <c r="I130" s="165">
        <f t="shared" si="28"/>
        <v>-0.36683417085427139</v>
      </c>
      <c r="J130" s="164">
        <f t="shared" si="29"/>
        <v>4.867326717374425E-4</v>
      </c>
    </row>
    <row r="131" spans="2:10" x14ac:dyDescent="0.25">
      <c r="B131" s="162" t="s">
        <v>119</v>
      </c>
      <c r="C131" s="163">
        <v>173</v>
      </c>
      <c r="D131" s="163">
        <v>206</v>
      </c>
      <c r="E131" s="163">
        <v>295</v>
      </c>
      <c r="F131" s="163">
        <v>245</v>
      </c>
      <c r="G131" s="163">
        <v>320</v>
      </c>
      <c r="H131" s="164">
        <f t="shared" si="27"/>
        <v>0.30612244897959173</v>
      </c>
      <c r="I131" s="165">
        <f t="shared" si="28"/>
        <v>0.8497109826589595</v>
      </c>
      <c r="J131" s="164">
        <f t="shared" si="29"/>
        <v>6.1807323395230796E-4</v>
      </c>
    </row>
    <row r="132" spans="2:10" x14ac:dyDescent="0.25">
      <c r="B132" s="162" t="s">
        <v>128</v>
      </c>
      <c r="C132" s="163">
        <v>208</v>
      </c>
      <c r="D132" s="163">
        <v>185</v>
      </c>
      <c r="E132" s="163">
        <v>174</v>
      </c>
      <c r="F132" s="163">
        <v>200</v>
      </c>
      <c r="G132" s="163">
        <v>161</v>
      </c>
      <c r="H132" s="164">
        <f t="shared" si="27"/>
        <v>-0.19499999999999995</v>
      </c>
      <c r="I132" s="165">
        <f t="shared" si="28"/>
        <v>-0.22596153846153844</v>
      </c>
      <c r="J132" s="164">
        <f t="shared" si="29"/>
        <v>3.109680958322549E-4</v>
      </c>
    </row>
    <row r="133" spans="2:10" x14ac:dyDescent="0.25">
      <c r="B133" s="162" t="s">
        <v>131</v>
      </c>
      <c r="C133" s="163">
        <v>394</v>
      </c>
      <c r="D133" s="163">
        <v>330</v>
      </c>
      <c r="E133" s="163">
        <v>359</v>
      </c>
      <c r="F133" s="163">
        <v>370</v>
      </c>
      <c r="G133" s="163">
        <v>471</v>
      </c>
      <c r="H133" s="164">
        <f t="shared" si="27"/>
        <v>0.27297297297297307</v>
      </c>
      <c r="I133" s="165">
        <f t="shared" si="28"/>
        <v>0.19543147208121825</v>
      </c>
      <c r="J133" s="164">
        <f t="shared" si="29"/>
        <v>9.0972654122355319E-4</v>
      </c>
    </row>
    <row r="134" spans="2:10" x14ac:dyDescent="0.25">
      <c r="B134" s="168" t="s">
        <v>145</v>
      </c>
      <c r="C134" s="169">
        <f>C126-SUM(C127:C133)</f>
        <v>6772</v>
      </c>
      <c r="D134" s="169">
        <f>D126-SUM(D127:D133)</f>
        <v>4914</v>
      </c>
      <c r="E134" s="169">
        <f>E126-SUM(E127:E133)</f>
        <v>8013</v>
      </c>
      <c r="F134" s="169">
        <f>F126-SUM(F127:F133)</f>
        <v>5656</v>
      </c>
      <c r="G134" s="169">
        <f>G126-SUM(G127:G133)</f>
        <v>6592</v>
      </c>
      <c r="H134" s="170">
        <f t="shared" si="27"/>
        <v>0.16548797736916554</v>
      </c>
      <c r="I134" s="171">
        <f t="shared" si="28"/>
        <v>-2.6580035440047278E-2</v>
      </c>
      <c r="J134" s="170">
        <f t="shared" si="29"/>
        <v>1.2732308619417543E-2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24722</v>
      </c>
      <c r="D136" s="176">
        <v>22793</v>
      </c>
      <c r="E136" s="176">
        <v>26785</v>
      </c>
      <c r="F136" s="176">
        <v>28220</v>
      </c>
      <c r="G136" s="176">
        <v>27164</v>
      </c>
      <c r="H136" s="177">
        <f t="shared" ref="H136:H148" si="30">IFERROR(G136/F136-1,"-")</f>
        <v>-3.7420269312544274E-2</v>
      </c>
      <c r="I136" s="177">
        <f t="shared" ref="I136:I148" si="31">IFERROR(G136/C136-1,"-")</f>
        <v>9.8778415985761647E-2</v>
      </c>
      <c r="J136" s="177">
        <f t="shared" ref="J136:J148" si="32">G136/G$10</f>
        <v>5.2466691647126536E-2</v>
      </c>
    </row>
    <row r="137" spans="2:10" x14ac:dyDescent="0.25">
      <c r="B137" s="157" t="s">
        <v>97</v>
      </c>
      <c r="C137" s="158">
        <v>2426</v>
      </c>
      <c r="D137" s="158">
        <v>2108</v>
      </c>
      <c r="E137" s="158">
        <v>1913</v>
      </c>
      <c r="F137" s="158">
        <v>2012</v>
      </c>
      <c r="G137" s="158">
        <v>1535</v>
      </c>
      <c r="H137" s="159">
        <f t="shared" si="30"/>
        <v>-0.23707753479125249</v>
      </c>
      <c r="I137" s="160">
        <f t="shared" si="31"/>
        <v>-0.36727122835943937</v>
      </c>
      <c r="J137" s="159">
        <f t="shared" si="32"/>
        <v>2.9648200441149773E-3</v>
      </c>
    </row>
    <row r="138" spans="2:10" x14ac:dyDescent="0.25">
      <c r="B138" s="162" t="s">
        <v>103</v>
      </c>
      <c r="C138" s="163">
        <v>994</v>
      </c>
      <c r="D138" s="163">
        <v>1361</v>
      </c>
      <c r="E138" s="163">
        <v>1032</v>
      </c>
      <c r="F138" s="163">
        <v>957</v>
      </c>
      <c r="G138" s="163">
        <v>458</v>
      </c>
      <c r="H138" s="164">
        <f t="shared" si="30"/>
        <v>-0.5214211076280042</v>
      </c>
      <c r="I138" s="165">
        <f t="shared" si="31"/>
        <v>-0.53923541247484907</v>
      </c>
      <c r="J138" s="164">
        <f t="shared" si="32"/>
        <v>8.8461731609424071E-4</v>
      </c>
    </row>
    <row r="139" spans="2:10" x14ac:dyDescent="0.25">
      <c r="B139" s="162" t="s">
        <v>100</v>
      </c>
      <c r="C139" s="163">
        <v>1432</v>
      </c>
      <c r="D139" s="163">
        <v>747</v>
      </c>
      <c r="E139" s="163">
        <v>881</v>
      </c>
      <c r="F139" s="163">
        <v>1055</v>
      </c>
      <c r="G139" s="163">
        <v>1077</v>
      </c>
      <c r="H139" s="164">
        <f t="shared" si="30"/>
        <v>2.0853080568720372E-2</v>
      </c>
      <c r="I139" s="165">
        <f t="shared" si="31"/>
        <v>-0.24790502793296088</v>
      </c>
      <c r="J139" s="164">
        <f t="shared" si="32"/>
        <v>2.0802027280207363E-3</v>
      </c>
    </row>
    <row r="140" spans="2:10" x14ac:dyDescent="0.25">
      <c r="B140" s="157" t="s">
        <v>107</v>
      </c>
      <c r="C140" s="158">
        <v>22296</v>
      </c>
      <c r="D140" s="158">
        <v>20685</v>
      </c>
      <c r="E140" s="158">
        <v>24872</v>
      </c>
      <c r="F140" s="158">
        <v>26208</v>
      </c>
      <c r="G140" s="158">
        <v>25629</v>
      </c>
      <c r="H140" s="159">
        <f t="shared" si="30"/>
        <v>-2.2092490842490875E-2</v>
      </c>
      <c r="I140" s="160">
        <f t="shared" si="31"/>
        <v>0.14948869752421956</v>
      </c>
      <c r="J140" s="159">
        <f t="shared" si="32"/>
        <v>4.950187160301156E-2</v>
      </c>
    </row>
    <row r="141" spans="2:10" x14ac:dyDescent="0.25">
      <c r="B141" s="162" t="s">
        <v>110</v>
      </c>
      <c r="C141" s="163">
        <v>10827</v>
      </c>
      <c r="D141" s="163">
        <v>6882</v>
      </c>
      <c r="E141" s="163">
        <v>9569</v>
      </c>
      <c r="F141" s="163">
        <v>9971</v>
      </c>
      <c r="G141" s="163">
        <v>10775</v>
      </c>
      <c r="H141" s="164">
        <f t="shared" si="30"/>
        <v>8.0633838130578672E-2</v>
      </c>
      <c r="I141" s="165">
        <f t="shared" si="31"/>
        <v>-4.8028077953264914E-3</v>
      </c>
      <c r="J141" s="164">
        <f t="shared" si="32"/>
        <v>2.0811684674487869E-2</v>
      </c>
    </row>
    <row r="142" spans="2:10" x14ac:dyDescent="0.25">
      <c r="B142" s="162" t="s">
        <v>113</v>
      </c>
      <c r="C142" s="163">
        <v>1676</v>
      </c>
      <c r="D142" s="163">
        <v>1985</v>
      </c>
      <c r="E142" s="163">
        <v>2131</v>
      </c>
      <c r="F142" s="163">
        <v>2342</v>
      </c>
      <c r="G142" s="163">
        <v>2175</v>
      </c>
      <c r="H142" s="164">
        <f t="shared" si="30"/>
        <v>-7.1306575576430387E-2</v>
      </c>
      <c r="I142" s="165">
        <f t="shared" si="31"/>
        <v>0.2977326968973748</v>
      </c>
      <c r="J142" s="164">
        <f t="shared" si="32"/>
        <v>4.2009665120195929E-3</v>
      </c>
    </row>
    <row r="143" spans="2:10" x14ac:dyDescent="0.25">
      <c r="B143" s="162" t="s">
        <v>116</v>
      </c>
      <c r="C143" s="163">
        <v>1472</v>
      </c>
      <c r="D143" s="163">
        <v>2156</v>
      </c>
      <c r="E143" s="163">
        <v>2160</v>
      </c>
      <c r="F143" s="163">
        <v>2089</v>
      </c>
      <c r="G143" s="163">
        <v>1603</v>
      </c>
      <c r="H143" s="164">
        <f t="shared" si="30"/>
        <v>-0.23264719961704161</v>
      </c>
      <c r="I143" s="165">
        <f t="shared" si="31"/>
        <v>8.8994565217391353E-2</v>
      </c>
      <c r="J143" s="164">
        <f t="shared" si="32"/>
        <v>3.0961606063298424E-3</v>
      </c>
    </row>
    <row r="144" spans="2:10" x14ac:dyDescent="0.25">
      <c r="B144" s="162" t="s">
        <v>123</v>
      </c>
      <c r="C144" s="163">
        <v>390</v>
      </c>
      <c r="D144" s="163">
        <v>972</v>
      </c>
      <c r="E144" s="163">
        <v>719</v>
      </c>
      <c r="F144" s="163">
        <v>855</v>
      </c>
      <c r="G144" s="163">
        <v>591</v>
      </c>
      <c r="H144" s="164">
        <f t="shared" si="30"/>
        <v>-0.30877192982456136</v>
      </c>
      <c r="I144" s="165">
        <f t="shared" si="31"/>
        <v>0.51538461538461533</v>
      </c>
      <c r="J144" s="164">
        <f t="shared" si="32"/>
        <v>1.1415040039556687E-3</v>
      </c>
    </row>
    <row r="145" spans="2:10" x14ac:dyDescent="0.25">
      <c r="B145" s="162" t="s">
        <v>119</v>
      </c>
      <c r="C145" s="163">
        <v>515</v>
      </c>
      <c r="D145" s="163">
        <v>624</v>
      </c>
      <c r="E145" s="163">
        <v>523</v>
      </c>
      <c r="F145" s="163">
        <v>595</v>
      </c>
      <c r="G145" s="163">
        <v>571</v>
      </c>
      <c r="H145" s="164">
        <f t="shared" si="30"/>
        <v>-4.033613445378148E-2</v>
      </c>
      <c r="I145" s="165">
        <f t="shared" si="31"/>
        <v>0.10873786407766994</v>
      </c>
      <c r="J145" s="164">
        <f t="shared" si="32"/>
        <v>1.1028744268336494E-3</v>
      </c>
    </row>
    <row r="146" spans="2:10" x14ac:dyDescent="0.25">
      <c r="B146" s="162" t="s">
        <v>128</v>
      </c>
      <c r="C146" s="163">
        <v>370</v>
      </c>
      <c r="D146" s="163">
        <v>611</v>
      </c>
      <c r="E146" s="163">
        <v>685</v>
      </c>
      <c r="F146" s="163">
        <v>741</v>
      </c>
      <c r="G146" s="163">
        <v>728</v>
      </c>
      <c r="H146" s="164">
        <f t="shared" si="30"/>
        <v>-1.7543859649122862E-2</v>
      </c>
      <c r="I146" s="165">
        <f t="shared" si="31"/>
        <v>0.96756756756756768</v>
      </c>
      <c r="J146" s="164">
        <f t="shared" si="32"/>
        <v>1.4061166072415006E-3</v>
      </c>
    </row>
    <row r="147" spans="2:10" x14ac:dyDescent="0.25">
      <c r="B147" s="162" t="s">
        <v>131</v>
      </c>
      <c r="C147" s="163">
        <v>964</v>
      </c>
      <c r="D147" s="163">
        <v>434</v>
      </c>
      <c r="E147" s="163">
        <v>704</v>
      </c>
      <c r="F147" s="163">
        <v>710</v>
      </c>
      <c r="G147" s="163">
        <v>580</v>
      </c>
      <c r="H147" s="164">
        <f t="shared" si="30"/>
        <v>-0.18309859154929575</v>
      </c>
      <c r="I147" s="165">
        <f t="shared" si="31"/>
        <v>-0.39834024896265563</v>
      </c>
      <c r="J147" s="164">
        <f t="shared" si="32"/>
        <v>1.1202577365385582E-3</v>
      </c>
    </row>
    <row r="148" spans="2:10" x14ac:dyDescent="0.25">
      <c r="B148" s="168" t="s">
        <v>145</v>
      </c>
      <c r="C148" s="169">
        <f>C140-SUM(C141:C147)</f>
        <v>6082</v>
      </c>
      <c r="D148" s="169">
        <f>D140-SUM(D141:D147)</f>
        <v>7021</v>
      </c>
      <c r="E148" s="169">
        <f>E140-SUM(E141:E147)</f>
        <v>8381</v>
      </c>
      <c r="F148" s="169">
        <f>F140-SUM(F141:F147)</f>
        <v>8905</v>
      </c>
      <c r="G148" s="169">
        <f>G140-SUM(G141:G147)</f>
        <v>8606</v>
      </c>
      <c r="H148" s="170">
        <f t="shared" si="30"/>
        <v>-3.3576642335766405E-2</v>
      </c>
      <c r="I148" s="171">
        <f t="shared" si="31"/>
        <v>0.41499506741203551</v>
      </c>
      <c r="J148" s="170">
        <f t="shared" si="32"/>
        <v>1.662230703560488E-2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12676</v>
      </c>
      <c r="D150" s="176">
        <v>10129</v>
      </c>
      <c r="E150" s="176">
        <v>12010</v>
      </c>
      <c r="F150" s="176">
        <v>12675</v>
      </c>
      <c r="G150" s="176">
        <v>11732</v>
      </c>
      <c r="H150" s="177">
        <f t="shared" ref="H150:H162" si="33">IFERROR(G150/F150-1,"-")</f>
        <v>-7.4398422090729777E-2</v>
      </c>
      <c r="I150" s="177">
        <f t="shared" ref="I150:I162" si="34">IFERROR(G150/C150-1,"-")</f>
        <v>-7.4471442095298213E-2</v>
      </c>
      <c r="J150" s="177">
        <f t="shared" ref="J150:J162" si="35">G150/G$10</f>
        <v>2.266010993977649E-2</v>
      </c>
    </row>
    <row r="151" spans="2:10" x14ac:dyDescent="0.25">
      <c r="B151" s="157" t="s">
        <v>97</v>
      </c>
      <c r="C151" s="158">
        <v>5341</v>
      </c>
      <c r="D151" s="158">
        <v>3984</v>
      </c>
      <c r="E151" s="158">
        <v>4831</v>
      </c>
      <c r="F151" s="158">
        <v>4436</v>
      </c>
      <c r="G151" s="158">
        <v>3782</v>
      </c>
      <c r="H151" s="159">
        <f t="shared" si="33"/>
        <v>-0.14743011722272314</v>
      </c>
      <c r="I151" s="160">
        <f t="shared" si="34"/>
        <v>-0.2918929039505711</v>
      </c>
      <c r="J151" s="159">
        <f t="shared" si="35"/>
        <v>7.3048530337738397E-3</v>
      </c>
    </row>
    <row r="152" spans="2:10" x14ac:dyDescent="0.25">
      <c r="B152" s="162" t="s">
        <v>103</v>
      </c>
      <c r="C152" s="163">
        <v>3325</v>
      </c>
      <c r="D152" s="163">
        <v>3159</v>
      </c>
      <c r="E152" s="163">
        <v>3383</v>
      </c>
      <c r="F152" s="163">
        <v>3365</v>
      </c>
      <c r="G152" s="163">
        <v>2617</v>
      </c>
      <c r="H152" s="164">
        <f t="shared" si="33"/>
        <v>-0.22228826151560177</v>
      </c>
      <c r="I152" s="165">
        <f t="shared" si="34"/>
        <v>-0.21293233082706764</v>
      </c>
      <c r="J152" s="164">
        <f t="shared" si="35"/>
        <v>5.0546801664162182E-3</v>
      </c>
    </row>
    <row r="153" spans="2:10" x14ac:dyDescent="0.25">
      <c r="B153" s="162" t="s">
        <v>100</v>
      </c>
      <c r="C153" s="163">
        <v>2016</v>
      </c>
      <c r="D153" s="163">
        <v>825</v>
      </c>
      <c r="E153" s="163">
        <v>1448</v>
      </c>
      <c r="F153" s="163">
        <v>1071</v>
      </c>
      <c r="G153" s="163">
        <v>1165</v>
      </c>
      <c r="H153" s="164">
        <f t="shared" si="33"/>
        <v>8.776844070961709E-2</v>
      </c>
      <c r="I153" s="165">
        <f t="shared" si="34"/>
        <v>-0.42212301587301593</v>
      </c>
      <c r="J153" s="164">
        <f t="shared" si="35"/>
        <v>2.250172867357621E-3</v>
      </c>
    </row>
    <row r="154" spans="2:10" x14ac:dyDescent="0.25">
      <c r="B154" s="157" t="s">
        <v>107</v>
      </c>
      <c r="C154" s="158">
        <v>7335</v>
      </c>
      <c r="D154" s="158">
        <v>6145</v>
      </c>
      <c r="E154" s="158">
        <v>7179</v>
      </c>
      <c r="F154" s="158">
        <v>8239</v>
      </c>
      <c r="G154" s="158">
        <v>7950</v>
      </c>
      <c r="H154" s="159">
        <f t="shared" si="33"/>
        <v>-3.5077072460250047E-2</v>
      </c>
      <c r="I154" s="160">
        <f t="shared" si="34"/>
        <v>8.3844580777096223E-2</v>
      </c>
      <c r="J154" s="159">
        <f t="shared" si="35"/>
        <v>1.5355256906002651E-2</v>
      </c>
    </row>
    <row r="155" spans="2:10" x14ac:dyDescent="0.25">
      <c r="B155" s="162" t="s">
        <v>110</v>
      </c>
      <c r="C155" s="163">
        <v>2338</v>
      </c>
      <c r="D155" s="163">
        <v>1605</v>
      </c>
      <c r="E155" s="163">
        <v>2615</v>
      </c>
      <c r="F155" s="163">
        <v>2396</v>
      </c>
      <c r="G155" s="163">
        <v>1949</v>
      </c>
      <c r="H155" s="164">
        <f t="shared" si="33"/>
        <v>-0.18656093489148584</v>
      </c>
      <c r="I155" s="165">
        <f t="shared" si="34"/>
        <v>-0.16638152266894779</v>
      </c>
      <c r="J155" s="164">
        <f t="shared" si="35"/>
        <v>3.7644522905407756E-3</v>
      </c>
    </row>
    <row r="156" spans="2:10" x14ac:dyDescent="0.25">
      <c r="B156" s="162" t="s">
        <v>113</v>
      </c>
      <c r="C156" s="163">
        <v>1982</v>
      </c>
      <c r="D156" s="163">
        <v>2110</v>
      </c>
      <c r="E156" s="163">
        <v>1634</v>
      </c>
      <c r="F156" s="163">
        <v>1778</v>
      </c>
      <c r="G156" s="163">
        <v>1737</v>
      </c>
      <c r="H156" s="164">
        <f t="shared" si="33"/>
        <v>-2.3059617547806499E-2</v>
      </c>
      <c r="I156" s="165">
        <f t="shared" si="34"/>
        <v>-0.12361251261352169</v>
      </c>
      <c r="J156" s="164">
        <f t="shared" si="35"/>
        <v>3.3549787730473716E-3</v>
      </c>
    </row>
    <row r="157" spans="2:10" x14ac:dyDescent="0.25">
      <c r="B157" s="162" t="s">
        <v>116</v>
      </c>
      <c r="C157" s="163">
        <v>653</v>
      </c>
      <c r="D157" s="163">
        <v>556</v>
      </c>
      <c r="E157" s="163">
        <v>961</v>
      </c>
      <c r="F157" s="163">
        <v>1151</v>
      </c>
      <c r="G157" s="163">
        <v>1499</v>
      </c>
      <c r="H157" s="164">
        <f t="shared" si="33"/>
        <v>0.30234578627280628</v>
      </c>
      <c r="I157" s="165">
        <f t="shared" si="34"/>
        <v>1.2955589586523737</v>
      </c>
      <c r="J157" s="164">
        <f t="shared" si="35"/>
        <v>2.8952868052953425E-3</v>
      </c>
    </row>
    <row r="158" spans="2:10" x14ac:dyDescent="0.25">
      <c r="B158" s="162" t="s">
        <v>123</v>
      </c>
      <c r="C158" s="163">
        <v>192</v>
      </c>
      <c r="D158" s="163">
        <v>152</v>
      </c>
      <c r="E158" s="163">
        <v>231</v>
      </c>
      <c r="F158" s="163">
        <v>302</v>
      </c>
      <c r="G158" s="163">
        <v>264</v>
      </c>
      <c r="H158" s="164">
        <f t="shared" si="33"/>
        <v>-0.1258278145695364</v>
      </c>
      <c r="I158" s="165">
        <f t="shared" si="34"/>
        <v>0.375</v>
      </c>
      <c r="J158" s="164">
        <f t="shared" si="35"/>
        <v>5.0991041801065401E-4</v>
      </c>
    </row>
    <row r="159" spans="2:10" x14ac:dyDescent="0.25">
      <c r="B159" s="162" t="s">
        <v>119</v>
      </c>
      <c r="C159" s="163">
        <v>326</v>
      </c>
      <c r="D159" s="163">
        <v>308</v>
      </c>
      <c r="E159" s="163">
        <v>226</v>
      </c>
      <c r="F159" s="163">
        <v>266</v>
      </c>
      <c r="G159" s="163">
        <v>303</v>
      </c>
      <c r="H159" s="164">
        <f t="shared" si="33"/>
        <v>0.13909774436090228</v>
      </c>
      <c r="I159" s="165">
        <f t="shared" si="34"/>
        <v>-7.055214723926384E-2</v>
      </c>
      <c r="J159" s="164">
        <f t="shared" si="35"/>
        <v>5.8523809339859156E-4</v>
      </c>
    </row>
    <row r="160" spans="2:10" x14ac:dyDescent="0.25">
      <c r="B160" s="162" t="s">
        <v>128</v>
      </c>
      <c r="C160" s="163">
        <v>59</v>
      </c>
      <c r="D160" s="163">
        <v>63</v>
      </c>
      <c r="E160" s="163">
        <v>84</v>
      </c>
      <c r="F160" s="163">
        <v>145</v>
      </c>
      <c r="G160" s="163">
        <v>109</v>
      </c>
      <c r="H160" s="164">
        <f t="shared" si="33"/>
        <v>-0.24827586206896557</v>
      </c>
      <c r="I160" s="165">
        <f t="shared" si="34"/>
        <v>0.84745762711864403</v>
      </c>
      <c r="J160" s="164">
        <f t="shared" si="35"/>
        <v>2.1053119531500489E-4</v>
      </c>
    </row>
    <row r="161" spans="2:10" x14ac:dyDescent="0.25">
      <c r="B161" s="162" t="s">
        <v>131</v>
      </c>
      <c r="C161" s="163">
        <v>197</v>
      </c>
      <c r="D161" s="163">
        <v>159</v>
      </c>
      <c r="E161" s="163">
        <v>110</v>
      </c>
      <c r="F161" s="163">
        <v>211</v>
      </c>
      <c r="G161" s="163">
        <v>178</v>
      </c>
      <c r="H161" s="164">
        <f t="shared" si="33"/>
        <v>-0.15639810426540279</v>
      </c>
      <c r="I161" s="165">
        <f t="shared" si="34"/>
        <v>-9.6446700507614169E-2</v>
      </c>
      <c r="J161" s="164">
        <f t="shared" si="35"/>
        <v>3.4380323638597129E-4</v>
      </c>
    </row>
    <row r="162" spans="2:10" x14ac:dyDescent="0.25">
      <c r="B162" s="168" t="s">
        <v>145</v>
      </c>
      <c r="C162" s="169">
        <f>C154-SUM(C155:C161)</f>
        <v>1588</v>
      </c>
      <c r="D162" s="169">
        <f>D154-SUM(D155:D161)</f>
        <v>1192</v>
      </c>
      <c r="E162" s="169">
        <f>E154-SUM(E155:E161)</f>
        <v>1318</v>
      </c>
      <c r="F162" s="169">
        <f>F154-SUM(F155:F161)</f>
        <v>1990</v>
      </c>
      <c r="G162" s="169">
        <f>G154-SUM(G155:G161)</f>
        <v>1911</v>
      </c>
      <c r="H162" s="170">
        <f t="shared" si="33"/>
        <v>-3.9698492462311608E-2</v>
      </c>
      <c r="I162" s="171">
        <f t="shared" si="34"/>
        <v>0.20340050377833752</v>
      </c>
      <c r="J162" s="170">
        <f t="shared" si="35"/>
        <v>3.6910560940089389E-3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054F0-97FF-4030-BC9A-0DF032BC3423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Q4" s="269" t="s">
        <v>263</v>
      </c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</row>
    <row r="5" spans="1:28" ht="6" customHeight="1" x14ac:dyDescent="0.25"/>
    <row r="6" spans="1:28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28" s="144" customFormat="1" ht="72" customHeight="1" x14ac:dyDescent="0.25">
      <c r="B7" s="145"/>
      <c r="C7" s="172" t="s">
        <v>254</v>
      </c>
      <c r="D7" s="172" t="s">
        <v>255</v>
      </c>
      <c r="E7" s="172" t="s">
        <v>256</v>
      </c>
      <c r="F7" s="172" t="s">
        <v>262</v>
      </c>
      <c r="G7" s="172" t="s">
        <v>257</v>
      </c>
      <c r="H7" s="172" t="s">
        <v>258</v>
      </c>
      <c r="I7" s="172" t="s">
        <v>259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254</v>
      </c>
      <c r="S7" s="172" t="s">
        <v>255</v>
      </c>
      <c r="T7" s="172" t="s">
        <v>256</v>
      </c>
      <c r="U7" s="172" t="s">
        <v>257</v>
      </c>
      <c r="V7" s="172" t="s">
        <v>258</v>
      </c>
      <c r="W7" s="172" t="s">
        <v>259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50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5833427</v>
      </c>
      <c r="D9" s="176">
        <v>5758718</v>
      </c>
      <c r="E9" s="176">
        <v>1875217</v>
      </c>
      <c r="F9" s="176">
        <v>5598997</v>
      </c>
      <c r="G9" s="176">
        <v>5598997</v>
      </c>
      <c r="H9" s="176">
        <v>6137593</v>
      </c>
      <c r="I9" s="176">
        <v>6450857</v>
      </c>
      <c r="J9" s="177">
        <f>IFERROR(I9/H9-1,"-")</f>
        <v>5.1040204197313255E-2</v>
      </c>
      <c r="K9" s="177">
        <f>IFERROR(I9/D9-1,"-")</f>
        <v>0.12018977140398257</v>
      </c>
      <c r="L9" s="176">
        <f>I9-H9</f>
        <v>313264</v>
      </c>
      <c r="M9" s="176">
        <f>I9-D9</f>
        <v>692139</v>
      </c>
      <c r="N9" s="177">
        <f t="shared" ref="N9:N21" si="0">I9/I$9</f>
        <v>1</v>
      </c>
      <c r="Q9" s="154" t="s">
        <v>68</v>
      </c>
      <c r="R9" s="176">
        <v>177421</v>
      </c>
      <c r="S9" s="176">
        <v>171414</v>
      </c>
      <c r="T9" s="176">
        <v>87584</v>
      </c>
      <c r="U9" s="176">
        <v>233432</v>
      </c>
      <c r="V9" s="176">
        <v>288189</v>
      </c>
      <c r="W9" s="176">
        <v>277450</v>
      </c>
      <c r="X9" s="177">
        <f>IFERROR(W9/V9-1,"-")</f>
        <v>-3.7263740114994004E-2</v>
      </c>
      <c r="Y9" s="177">
        <f>IFERROR(W9/S9-1,"-")</f>
        <v>0.61859591398602221</v>
      </c>
      <c r="Z9" s="176">
        <f>W9-V9</f>
        <v>-10739</v>
      </c>
      <c r="AA9" s="176">
        <f>W9-S9</f>
        <v>106036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1136705</v>
      </c>
      <c r="D10" s="158">
        <v>1155302</v>
      </c>
      <c r="E10" s="158">
        <v>497012</v>
      </c>
      <c r="F10" s="158">
        <v>1108727</v>
      </c>
      <c r="G10" s="158">
        <v>1108727</v>
      </c>
      <c r="H10" s="158">
        <v>1140621</v>
      </c>
      <c r="I10" s="158">
        <v>1156188</v>
      </c>
      <c r="J10" s="160">
        <f>IFERROR(I10/H10-1,"-")</f>
        <v>1.364782868279657E-2</v>
      </c>
      <c r="K10" s="159">
        <f t="shared" ref="K10:K21" si="2">IFERROR(I10/D10-1,"-")</f>
        <v>7.6689904457882818E-4</v>
      </c>
      <c r="L10" s="157">
        <f t="shared" ref="L10:L20" si="3">I10-H10</f>
        <v>15567</v>
      </c>
      <c r="M10" s="158">
        <f t="shared" ref="M10:M21" si="4">I10-D10</f>
        <v>886</v>
      </c>
      <c r="N10" s="159">
        <f t="shared" si="0"/>
        <v>0.17923013949929442</v>
      </c>
      <c r="Q10" s="157" t="s">
        <v>97</v>
      </c>
      <c r="R10" s="158">
        <v>33637</v>
      </c>
      <c r="S10" s="158">
        <v>34955</v>
      </c>
      <c r="T10" s="158">
        <v>33582</v>
      </c>
      <c r="U10" s="158">
        <v>54117</v>
      </c>
      <c r="V10" s="158">
        <v>60573</v>
      </c>
      <c r="W10" s="158">
        <v>55180</v>
      </c>
      <c r="X10" s="160">
        <f>IFERROR(W10/V10-1,"-")</f>
        <v>-8.903306753834217E-2</v>
      </c>
      <c r="Y10" s="159">
        <f t="shared" ref="Y10:Y21" si="5">IFERROR(W10/S10-1,"-")</f>
        <v>0.57860105850379062</v>
      </c>
      <c r="Z10" s="157">
        <f t="shared" ref="Z10:Z20" si="6">W10-V10</f>
        <v>-5393</v>
      </c>
      <c r="AA10" s="158">
        <f t="shared" ref="AA10:AA21" si="7">W10-S10</f>
        <v>20225</v>
      </c>
      <c r="AB10" s="159">
        <f t="shared" si="1"/>
        <v>0.19888268156424582</v>
      </c>
    </row>
    <row r="11" spans="1:28" x14ac:dyDescent="0.25">
      <c r="A11" s="161" t="s">
        <v>103</v>
      </c>
      <c r="B11" s="162" t="s">
        <v>103</v>
      </c>
      <c r="C11" s="163">
        <v>451848</v>
      </c>
      <c r="D11" s="163">
        <v>441505</v>
      </c>
      <c r="E11" s="163">
        <v>220009</v>
      </c>
      <c r="F11" s="163">
        <v>445101</v>
      </c>
      <c r="G11" s="163">
        <v>445101</v>
      </c>
      <c r="H11" s="163">
        <v>456370</v>
      </c>
      <c r="I11" s="163">
        <v>449840</v>
      </c>
      <c r="J11" s="165">
        <f>IFERROR(I11/H11-1,"-")</f>
        <v>-1.4308565418410524E-2</v>
      </c>
      <c r="K11" s="164">
        <f t="shared" si="2"/>
        <v>1.887860839628086E-2</v>
      </c>
      <c r="L11" s="162">
        <f t="shared" si="3"/>
        <v>-6530</v>
      </c>
      <c r="M11" s="163">
        <f t="shared" si="4"/>
        <v>8335</v>
      </c>
      <c r="N11" s="164">
        <f t="shared" si="0"/>
        <v>6.9733370310332415E-2</v>
      </c>
      <c r="Q11" s="162" t="s">
        <v>103</v>
      </c>
      <c r="R11" s="163">
        <v>14662</v>
      </c>
      <c r="S11" s="163">
        <v>12883</v>
      </c>
      <c r="T11" s="163">
        <v>5428</v>
      </c>
      <c r="U11" s="163">
        <v>18295</v>
      </c>
      <c r="V11" s="163">
        <v>20506</v>
      </c>
      <c r="W11" s="163">
        <v>17542</v>
      </c>
      <c r="X11" s="165">
        <f>IFERROR(W11/V11-1,"-")</f>
        <v>-0.14454306056763877</v>
      </c>
      <c r="Y11" s="164">
        <f t="shared" si="5"/>
        <v>0.36163936971202371</v>
      </c>
      <c r="Z11" s="162">
        <f t="shared" si="6"/>
        <v>-2964</v>
      </c>
      <c r="AA11" s="163">
        <f t="shared" si="7"/>
        <v>4659</v>
      </c>
      <c r="AB11" s="164">
        <f t="shared" si="1"/>
        <v>6.3225806451612909E-2</v>
      </c>
    </row>
    <row r="12" spans="1:28" x14ac:dyDescent="0.25">
      <c r="A12" s="161" t="s">
        <v>100</v>
      </c>
      <c r="B12" s="162" t="s">
        <v>100</v>
      </c>
      <c r="C12" s="163">
        <v>684857</v>
      </c>
      <c r="D12" s="163">
        <v>713797</v>
      </c>
      <c r="E12" s="163">
        <v>277003</v>
      </c>
      <c r="F12" s="163">
        <v>663626</v>
      </c>
      <c r="G12" s="163">
        <v>663626</v>
      </c>
      <c r="H12" s="163">
        <v>684251</v>
      </c>
      <c r="I12" s="163">
        <v>706348</v>
      </c>
      <c r="J12" s="165">
        <f>IFERROR(I12/H12-1,"-")</f>
        <v>3.2293705087752977E-2</v>
      </c>
      <c r="K12" s="164">
        <f t="shared" si="2"/>
        <v>-1.0435740133399318E-2</v>
      </c>
      <c r="L12" s="162">
        <f t="shared" si="3"/>
        <v>22097</v>
      </c>
      <c r="M12" s="163">
        <f t="shared" si="4"/>
        <v>-7449</v>
      </c>
      <c r="N12" s="164">
        <f t="shared" si="0"/>
        <v>0.10949676918896202</v>
      </c>
      <c r="Q12" s="162" t="s">
        <v>100</v>
      </c>
      <c r="R12" s="163">
        <v>18975</v>
      </c>
      <c r="S12" s="163">
        <v>22072</v>
      </c>
      <c r="T12" s="163">
        <v>28154</v>
      </c>
      <c r="U12" s="163">
        <v>35822</v>
      </c>
      <c r="V12" s="163">
        <v>40067</v>
      </c>
      <c r="W12" s="163">
        <v>37638</v>
      </c>
      <c r="X12" s="165">
        <f>IFERROR(W12/V12-1,"-")</f>
        <v>-6.0623455711682928E-2</v>
      </c>
      <c r="Y12" s="164">
        <f t="shared" si="5"/>
        <v>0.70523740485683217</v>
      </c>
      <c r="Z12" s="162">
        <f t="shared" si="6"/>
        <v>-2429</v>
      </c>
      <c r="AA12" s="163">
        <f t="shared" si="7"/>
        <v>15566</v>
      </c>
      <c r="AB12" s="164">
        <f t="shared" si="1"/>
        <v>0.13565687511263291</v>
      </c>
    </row>
    <row r="13" spans="1:28" x14ac:dyDescent="0.25">
      <c r="A13" s="1"/>
      <c r="B13" s="157" t="s">
        <v>107</v>
      </c>
      <c r="C13" s="158">
        <v>4696722</v>
      </c>
      <c r="D13" s="158">
        <v>4603416</v>
      </c>
      <c r="E13" s="158">
        <v>1378205</v>
      </c>
      <c r="F13" s="158">
        <v>4490270</v>
      </c>
      <c r="G13" s="158">
        <v>4490270</v>
      </c>
      <c r="H13" s="158">
        <v>4996972</v>
      </c>
      <c r="I13" s="158">
        <v>5294669</v>
      </c>
      <c r="J13" s="160">
        <f>IFERROR(I13/H13-1,"-")</f>
        <v>5.9575478910028012E-2</v>
      </c>
      <c r="K13" s="159">
        <f t="shared" si="2"/>
        <v>0.15016088052872045</v>
      </c>
      <c r="L13" s="157">
        <f t="shared" si="3"/>
        <v>297697</v>
      </c>
      <c r="M13" s="158">
        <f t="shared" si="4"/>
        <v>691253</v>
      </c>
      <c r="N13" s="159">
        <f t="shared" si="0"/>
        <v>0.82076986050070555</v>
      </c>
      <c r="Q13" s="157" t="s">
        <v>107</v>
      </c>
      <c r="R13" s="158">
        <v>143784</v>
      </c>
      <c r="S13" s="158">
        <v>136459</v>
      </c>
      <c r="T13" s="158">
        <v>54002</v>
      </c>
      <c r="U13" s="158">
        <v>179315</v>
      </c>
      <c r="V13" s="158">
        <v>227616</v>
      </c>
      <c r="W13" s="158">
        <v>222270</v>
      </c>
      <c r="X13" s="160">
        <f>IFERROR(W13/V13-1,"-")</f>
        <v>-2.348692534795449E-2</v>
      </c>
      <c r="Y13" s="159">
        <f t="shared" si="5"/>
        <v>0.62884089726584547</v>
      </c>
      <c r="Z13" s="157">
        <f t="shared" si="6"/>
        <v>-5346</v>
      </c>
      <c r="AA13" s="158">
        <f t="shared" si="7"/>
        <v>85811</v>
      </c>
      <c r="AB13" s="159">
        <f t="shared" si="1"/>
        <v>0.80111731843575418</v>
      </c>
    </row>
    <row r="14" spans="1:28" s="56" customFormat="1" x14ac:dyDescent="0.25">
      <c r="B14" s="162" t="s">
        <v>110</v>
      </c>
      <c r="C14" s="163">
        <v>2059001</v>
      </c>
      <c r="D14" s="163">
        <v>2086389</v>
      </c>
      <c r="E14" s="163">
        <v>547900</v>
      </c>
      <c r="F14" s="163">
        <v>2069096</v>
      </c>
      <c r="G14" s="163">
        <v>2069096</v>
      </c>
      <c r="H14" s="163">
        <v>2330818</v>
      </c>
      <c r="I14" s="163">
        <v>2478715</v>
      </c>
      <c r="J14" s="165">
        <f t="shared" ref="J14:J21" si="8">IFERROR(I14/H14-1,"-")</f>
        <v>6.3452830722947828E-2</v>
      </c>
      <c r="K14" s="164">
        <f t="shared" si="2"/>
        <v>0.18804067697826254</v>
      </c>
      <c r="L14" s="162">
        <f t="shared" si="3"/>
        <v>147897</v>
      </c>
      <c r="M14" s="163">
        <f t="shared" si="4"/>
        <v>392326</v>
      </c>
      <c r="N14" s="164">
        <f t="shared" si="0"/>
        <v>0.38424584516444871</v>
      </c>
      <c r="Q14" s="162" t="s">
        <v>110</v>
      </c>
      <c r="R14" s="163">
        <v>77941</v>
      </c>
      <c r="S14" s="163">
        <v>74433</v>
      </c>
      <c r="T14" s="163">
        <v>30159</v>
      </c>
      <c r="U14" s="163">
        <v>108578</v>
      </c>
      <c r="V14" s="163">
        <v>147519</v>
      </c>
      <c r="W14" s="163">
        <v>137506</v>
      </c>
      <c r="X14" s="165">
        <f t="shared" ref="X14:X21" si="9">IFERROR(W14/V14-1,"-")</f>
        <v>-6.7876002413248426E-2</v>
      </c>
      <c r="Y14" s="164">
        <f t="shared" si="5"/>
        <v>0.84737952252361182</v>
      </c>
      <c r="Z14" s="162">
        <f t="shared" si="6"/>
        <v>-10013</v>
      </c>
      <c r="AA14" s="163">
        <f t="shared" si="7"/>
        <v>63073</v>
      </c>
      <c r="AB14" s="164">
        <f t="shared" si="1"/>
        <v>0.49560641557037305</v>
      </c>
    </row>
    <row r="15" spans="1:28" s="56" customFormat="1" x14ac:dyDescent="0.25">
      <c r="B15" s="162" t="s">
        <v>113</v>
      </c>
      <c r="C15" s="163">
        <v>725743</v>
      </c>
      <c r="D15" s="163">
        <v>617040</v>
      </c>
      <c r="E15" s="163">
        <v>178678</v>
      </c>
      <c r="F15" s="163">
        <v>473292</v>
      </c>
      <c r="G15" s="163">
        <v>473292</v>
      </c>
      <c r="H15" s="163">
        <v>531708</v>
      </c>
      <c r="I15" s="163">
        <v>551142</v>
      </c>
      <c r="J15" s="165">
        <f t="shared" si="8"/>
        <v>3.6550136541108946E-2</v>
      </c>
      <c r="K15" s="164">
        <f t="shared" si="2"/>
        <v>-0.10679696616102685</v>
      </c>
      <c r="L15" s="162">
        <f t="shared" si="3"/>
        <v>19434</v>
      </c>
      <c r="M15" s="163">
        <f t="shared" si="4"/>
        <v>-65898</v>
      </c>
      <c r="N15" s="164">
        <f t="shared" si="0"/>
        <v>8.5437020228475075E-2</v>
      </c>
      <c r="Q15" s="162" t="s">
        <v>113</v>
      </c>
      <c r="R15" s="163">
        <v>16049</v>
      </c>
      <c r="S15" s="163">
        <v>12136</v>
      </c>
      <c r="T15" s="163">
        <v>3839</v>
      </c>
      <c r="U15" s="163">
        <v>8051</v>
      </c>
      <c r="V15" s="163">
        <v>10383</v>
      </c>
      <c r="W15" s="163">
        <v>9929</v>
      </c>
      <c r="X15" s="165">
        <f t="shared" si="9"/>
        <v>-4.3725320234999532E-2</v>
      </c>
      <c r="Y15" s="164">
        <f t="shared" si="5"/>
        <v>-0.18185563612392885</v>
      </c>
      <c r="Z15" s="162">
        <f t="shared" si="6"/>
        <v>-454</v>
      </c>
      <c r="AA15" s="163">
        <f t="shared" si="7"/>
        <v>-2207</v>
      </c>
      <c r="AB15" s="164">
        <f t="shared" si="1"/>
        <v>3.5786628221301138E-2</v>
      </c>
    </row>
    <row r="16" spans="1:28" x14ac:dyDescent="0.25">
      <c r="A16" s="1"/>
      <c r="B16" s="162" t="s">
        <v>116</v>
      </c>
      <c r="C16" s="163">
        <v>194228</v>
      </c>
      <c r="D16" s="163">
        <v>198160</v>
      </c>
      <c r="E16" s="163">
        <v>68327</v>
      </c>
      <c r="F16" s="163">
        <v>230477</v>
      </c>
      <c r="G16" s="163">
        <v>230477</v>
      </c>
      <c r="H16" s="163">
        <v>256099</v>
      </c>
      <c r="I16" s="163">
        <v>272740</v>
      </c>
      <c r="J16" s="165">
        <f t="shared" si="8"/>
        <v>6.4978777738296412E-2</v>
      </c>
      <c r="K16" s="164">
        <f t="shared" si="2"/>
        <v>0.37636253532498998</v>
      </c>
      <c r="L16" s="162">
        <f t="shared" si="3"/>
        <v>16641</v>
      </c>
      <c r="M16" s="163">
        <f t="shared" si="4"/>
        <v>74580</v>
      </c>
      <c r="N16" s="164">
        <f t="shared" si="0"/>
        <v>4.2279653695625245E-2</v>
      </c>
      <c r="Q16" s="162" t="s">
        <v>116</v>
      </c>
      <c r="R16" s="163">
        <v>16447</v>
      </c>
      <c r="S16" s="163">
        <v>14187</v>
      </c>
      <c r="T16" s="163">
        <v>2805</v>
      </c>
      <c r="U16" s="163">
        <v>11562</v>
      </c>
      <c r="V16" s="163">
        <v>15039</v>
      </c>
      <c r="W16" s="163">
        <v>16207</v>
      </c>
      <c r="X16" s="165">
        <f t="shared" si="9"/>
        <v>7.7664738346964635E-2</v>
      </c>
      <c r="Y16" s="164">
        <f t="shared" si="5"/>
        <v>0.14238387255938534</v>
      </c>
      <c r="Z16" s="162">
        <f t="shared" si="6"/>
        <v>1168</v>
      </c>
      <c r="AA16" s="163">
        <f t="shared" si="7"/>
        <v>2020</v>
      </c>
      <c r="AB16" s="164">
        <f t="shared" si="1"/>
        <v>5.8414128671832766E-2</v>
      </c>
    </row>
    <row r="17" spans="1:28" x14ac:dyDescent="0.25">
      <c r="A17" s="1"/>
      <c r="B17" s="162" t="s">
        <v>123</v>
      </c>
      <c r="C17" s="163">
        <v>180360</v>
      </c>
      <c r="D17" s="163">
        <v>170060</v>
      </c>
      <c r="E17" s="163">
        <v>47978</v>
      </c>
      <c r="F17" s="163">
        <v>207890</v>
      </c>
      <c r="G17" s="163">
        <v>207890</v>
      </c>
      <c r="H17" s="163">
        <v>204441</v>
      </c>
      <c r="I17" s="163">
        <v>212081</v>
      </c>
      <c r="J17" s="165">
        <f t="shared" si="8"/>
        <v>3.7370194823934444E-2</v>
      </c>
      <c r="K17" s="164">
        <f t="shared" si="2"/>
        <v>0.24709514289074441</v>
      </c>
      <c r="L17" s="162">
        <f t="shared" si="3"/>
        <v>7640</v>
      </c>
      <c r="M17" s="163">
        <f t="shared" si="4"/>
        <v>42021</v>
      </c>
      <c r="N17" s="164">
        <f t="shared" si="0"/>
        <v>3.2876406964221963E-2</v>
      </c>
      <c r="Q17" s="162" t="s">
        <v>123</v>
      </c>
      <c r="R17" s="163">
        <v>2942</v>
      </c>
      <c r="S17" s="163">
        <v>3140</v>
      </c>
      <c r="T17" s="163">
        <v>1420</v>
      </c>
      <c r="U17" s="163">
        <v>7338</v>
      </c>
      <c r="V17" s="163">
        <v>7797</v>
      </c>
      <c r="W17" s="163">
        <v>7534</v>
      </c>
      <c r="X17" s="165">
        <f t="shared" si="9"/>
        <v>-3.3730922149544651E-2</v>
      </c>
      <c r="Y17" s="164">
        <f t="shared" si="5"/>
        <v>1.3993630573248406</v>
      </c>
      <c r="Z17" s="162">
        <f t="shared" si="6"/>
        <v>-263</v>
      </c>
      <c r="AA17" s="163">
        <f t="shared" si="7"/>
        <v>4394</v>
      </c>
      <c r="AB17" s="164">
        <f t="shared" si="1"/>
        <v>2.7154442241845378E-2</v>
      </c>
    </row>
    <row r="18" spans="1:28" x14ac:dyDescent="0.25">
      <c r="A18" s="1"/>
      <c r="B18" s="162" t="s">
        <v>119</v>
      </c>
      <c r="C18" s="163">
        <v>169411</v>
      </c>
      <c r="D18" s="163">
        <v>164649</v>
      </c>
      <c r="E18" s="163">
        <v>68879</v>
      </c>
      <c r="F18" s="163">
        <v>181465</v>
      </c>
      <c r="G18" s="163">
        <v>181465</v>
      </c>
      <c r="H18" s="163">
        <v>185590</v>
      </c>
      <c r="I18" s="163">
        <v>192845</v>
      </c>
      <c r="J18" s="165">
        <f t="shared" si="8"/>
        <v>3.9091545880704848E-2</v>
      </c>
      <c r="K18" s="164">
        <f t="shared" si="2"/>
        <v>0.17124914211443731</v>
      </c>
      <c r="L18" s="162">
        <f t="shared" si="3"/>
        <v>7255</v>
      </c>
      <c r="M18" s="163">
        <f t="shared" si="4"/>
        <v>28196</v>
      </c>
      <c r="N18" s="164">
        <f t="shared" si="0"/>
        <v>2.989447758646642E-2</v>
      </c>
      <c r="Q18" s="162" t="s">
        <v>119</v>
      </c>
      <c r="R18" s="163">
        <v>4623</v>
      </c>
      <c r="S18" s="163">
        <v>4595</v>
      </c>
      <c r="T18" s="163">
        <v>3184</v>
      </c>
      <c r="U18" s="163">
        <v>6258</v>
      </c>
      <c r="V18" s="163">
        <v>6372</v>
      </c>
      <c r="W18" s="163">
        <v>6048</v>
      </c>
      <c r="X18" s="165">
        <f t="shared" si="9"/>
        <v>-5.084745762711862E-2</v>
      </c>
      <c r="Y18" s="164">
        <f t="shared" si="5"/>
        <v>0.31621327529923837</v>
      </c>
      <c r="Z18" s="162">
        <f t="shared" si="6"/>
        <v>-324</v>
      </c>
      <c r="AA18" s="163">
        <f t="shared" si="7"/>
        <v>1453</v>
      </c>
      <c r="AB18" s="164">
        <f t="shared" si="1"/>
        <v>2.1798522256262391E-2</v>
      </c>
    </row>
    <row r="19" spans="1:28" x14ac:dyDescent="0.25">
      <c r="A19" s="1"/>
      <c r="B19" s="162" t="s">
        <v>128</v>
      </c>
      <c r="C19" s="163">
        <v>84129</v>
      </c>
      <c r="D19" s="163">
        <v>89842</v>
      </c>
      <c r="E19" s="163">
        <v>35951</v>
      </c>
      <c r="F19" s="163">
        <v>75333</v>
      </c>
      <c r="G19" s="163">
        <v>75333</v>
      </c>
      <c r="H19" s="163">
        <v>82461</v>
      </c>
      <c r="I19" s="163">
        <v>77560</v>
      </c>
      <c r="J19" s="165">
        <f t="shared" si="8"/>
        <v>-5.9434156752889211E-2</v>
      </c>
      <c r="K19" s="164">
        <f t="shared" si="2"/>
        <v>-0.13670666280804078</v>
      </c>
      <c r="L19" s="162">
        <f t="shared" si="3"/>
        <v>-4901</v>
      </c>
      <c r="M19" s="163">
        <f t="shared" si="4"/>
        <v>-12282</v>
      </c>
      <c r="N19" s="164">
        <f t="shared" si="0"/>
        <v>1.2023208699247247E-2</v>
      </c>
      <c r="Q19" s="162" t="s">
        <v>128</v>
      </c>
      <c r="R19" s="163">
        <v>887</v>
      </c>
      <c r="S19" s="163">
        <v>960</v>
      </c>
      <c r="T19" s="163">
        <v>462</v>
      </c>
      <c r="U19" s="163">
        <v>1446</v>
      </c>
      <c r="V19" s="163">
        <v>1691</v>
      </c>
      <c r="W19" s="163">
        <v>1513</v>
      </c>
      <c r="X19" s="165">
        <f t="shared" si="9"/>
        <v>-0.10526315789473684</v>
      </c>
      <c r="Y19" s="164">
        <f t="shared" si="5"/>
        <v>0.57604166666666656</v>
      </c>
      <c r="Z19" s="162">
        <f t="shared" si="6"/>
        <v>-178</v>
      </c>
      <c r="AA19" s="163">
        <f t="shared" si="7"/>
        <v>553</v>
      </c>
      <c r="AB19" s="164">
        <f t="shared" si="1"/>
        <v>5.4532348170841594E-3</v>
      </c>
    </row>
    <row r="20" spans="1:28" x14ac:dyDescent="0.25">
      <c r="A20" s="161" t="s">
        <v>144</v>
      </c>
      <c r="B20" s="162" t="s">
        <v>131</v>
      </c>
      <c r="C20" s="163">
        <v>149405</v>
      </c>
      <c r="D20" s="163">
        <v>131708</v>
      </c>
      <c r="E20" s="163">
        <v>54462</v>
      </c>
      <c r="F20" s="163">
        <v>69864</v>
      </c>
      <c r="G20" s="163">
        <v>69864</v>
      </c>
      <c r="H20" s="163">
        <v>87757</v>
      </c>
      <c r="I20" s="163">
        <v>84574</v>
      </c>
      <c r="J20" s="165">
        <f t="shared" si="8"/>
        <v>-3.6270610891438904E-2</v>
      </c>
      <c r="K20" s="164">
        <f t="shared" si="2"/>
        <v>-0.35786740365049963</v>
      </c>
      <c r="L20" s="162">
        <f t="shared" si="3"/>
        <v>-3183</v>
      </c>
      <c r="M20" s="163">
        <f t="shared" si="4"/>
        <v>-47134</v>
      </c>
      <c r="N20" s="164">
        <f t="shared" si="0"/>
        <v>1.3110506092446321E-2</v>
      </c>
      <c r="Q20" s="162" t="s">
        <v>131</v>
      </c>
      <c r="R20" s="163">
        <v>2267</v>
      </c>
      <c r="S20" s="163">
        <v>1982</v>
      </c>
      <c r="T20" s="163">
        <v>1183</v>
      </c>
      <c r="U20" s="163">
        <v>1183</v>
      </c>
      <c r="V20" s="163">
        <v>1158</v>
      </c>
      <c r="W20" s="163">
        <v>1829</v>
      </c>
      <c r="X20" s="165">
        <f t="shared" si="9"/>
        <v>0.57944732297063894</v>
      </c>
      <c r="Y20" s="164">
        <f t="shared" si="5"/>
        <v>-7.7194752774974784E-2</v>
      </c>
      <c r="Z20" s="162">
        <f t="shared" si="6"/>
        <v>671</v>
      </c>
      <c r="AA20" s="163">
        <f t="shared" si="7"/>
        <v>-153</v>
      </c>
      <c r="AB20" s="164">
        <f t="shared" si="1"/>
        <v>6.5921787709497205E-3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1134445</v>
      </c>
      <c r="D21" s="169">
        <f t="shared" si="10"/>
        <v>1145568</v>
      </c>
      <c r="E21" s="169">
        <f t="shared" si="10"/>
        <v>376030</v>
      </c>
      <c r="F21" s="169">
        <f t="shared" ref="F21" si="11">F13-SUM(F14:F20)</f>
        <v>1182853</v>
      </c>
      <c r="G21" s="169">
        <f t="shared" si="10"/>
        <v>1182853</v>
      </c>
      <c r="H21" s="169">
        <f t="shared" si="10"/>
        <v>1318098</v>
      </c>
      <c r="I21" s="169">
        <f t="shared" si="10"/>
        <v>1425012</v>
      </c>
      <c r="J21" s="171">
        <f t="shared" si="8"/>
        <v>8.1112330039192937E-2</v>
      </c>
      <c r="K21" s="170">
        <f t="shared" si="2"/>
        <v>0.24393488644934225</v>
      </c>
      <c r="L21" s="168">
        <f>I21-H21</f>
        <v>106914</v>
      </c>
      <c r="M21" s="169">
        <f t="shared" si="4"/>
        <v>279444</v>
      </c>
      <c r="N21" s="170">
        <f t="shared" si="0"/>
        <v>0.22090274206977462</v>
      </c>
      <c r="Q21" s="168" t="s">
        <v>145</v>
      </c>
      <c r="R21" s="169">
        <f t="shared" ref="R21:W21" si="12">R13-SUM(R14:R20)</f>
        <v>22628</v>
      </c>
      <c r="S21" s="169">
        <f t="shared" si="12"/>
        <v>25026</v>
      </c>
      <c r="T21" s="169">
        <f t="shared" si="12"/>
        <v>10950</v>
      </c>
      <c r="U21" s="169">
        <f t="shared" si="12"/>
        <v>34899</v>
      </c>
      <c r="V21" s="169">
        <f t="shared" si="12"/>
        <v>37657</v>
      </c>
      <c r="W21" s="169">
        <f t="shared" si="12"/>
        <v>41704</v>
      </c>
      <c r="X21" s="171">
        <f t="shared" si="9"/>
        <v>0.10747005868762782</v>
      </c>
      <c r="Y21" s="170">
        <f t="shared" si="5"/>
        <v>0.66642691600735238</v>
      </c>
      <c r="Z21" s="168">
        <f>W21-V21</f>
        <v>4047</v>
      </c>
      <c r="AA21" s="169">
        <f t="shared" si="7"/>
        <v>16678</v>
      </c>
      <c r="AB21" s="170">
        <f t="shared" si="1"/>
        <v>0.15031176788610562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2080484</v>
      </c>
      <c r="D23" s="176">
        <v>2126941</v>
      </c>
      <c r="E23" s="176">
        <v>632838</v>
      </c>
      <c r="F23" s="176">
        <v>2106493</v>
      </c>
      <c r="G23" s="176">
        <v>2106493</v>
      </c>
      <c r="H23" s="176">
        <v>2273153</v>
      </c>
      <c r="I23" s="176">
        <v>2326106</v>
      </c>
      <c r="J23" s="177">
        <f>IFERROR(I23/H23-1,"-")</f>
        <v>2.3294956388769217E-2</v>
      </c>
      <c r="K23" s="177">
        <f>IFERROR(I23/D23-1,"-")</f>
        <v>9.3639174758491261E-2</v>
      </c>
      <c r="L23" s="176">
        <f>I23-H23</f>
        <v>52953</v>
      </c>
      <c r="M23" s="176">
        <f>I23-D23</f>
        <v>199165</v>
      </c>
      <c r="N23" s="177">
        <f t="shared" ref="N23:N35" si="13">I23/I$9</f>
        <v>0.36058867837250153</v>
      </c>
    </row>
    <row r="24" spans="1:28" x14ac:dyDescent="0.25">
      <c r="A24" s="1" t="s">
        <v>96</v>
      </c>
      <c r="B24" s="157" t="s">
        <v>97</v>
      </c>
      <c r="C24" s="158">
        <v>211986</v>
      </c>
      <c r="D24" s="158">
        <v>247582</v>
      </c>
      <c r="E24" s="158">
        <v>110781</v>
      </c>
      <c r="F24" s="158">
        <v>228635</v>
      </c>
      <c r="G24" s="158">
        <v>228635</v>
      </c>
      <c r="H24" s="158">
        <v>201382</v>
      </c>
      <c r="I24" s="158">
        <v>181810</v>
      </c>
      <c r="J24" s="160">
        <f>IFERROR(I24/H24-1,"-")</f>
        <v>-9.7188427962777157E-2</v>
      </c>
      <c r="K24" s="159">
        <f t="shared" ref="K24:K35" si="14">IFERROR(I24/D24-1,"-")</f>
        <v>-0.26565743874756642</v>
      </c>
      <c r="L24" s="157">
        <f t="shared" ref="L24:L34" si="15">I24-H24</f>
        <v>-19572</v>
      </c>
      <c r="M24" s="158">
        <f t="shared" ref="M24:M35" si="16">I24-D24</f>
        <v>-65772</v>
      </c>
      <c r="N24" s="159">
        <f t="shared" si="13"/>
        <v>2.8183852161038449E-2</v>
      </c>
    </row>
    <row r="25" spans="1:28" x14ac:dyDescent="0.25">
      <c r="A25" s="161" t="s">
        <v>103</v>
      </c>
      <c r="B25" s="162" t="s">
        <v>103</v>
      </c>
      <c r="C25" s="163">
        <v>96960</v>
      </c>
      <c r="D25" s="163">
        <v>122596</v>
      </c>
      <c r="E25" s="163">
        <v>62232</v>
      </c>
      <c r="F25" s="163">
        <v>92436</v>
      </c>
      <c r="G25" s="163">
        <v>92436</v>
      </c>
      <c r="H25" s="163">
        <v>81038</v>
      </c>
      <c r="I25" s="163">
        <v>66280</v>
      </c>
      <c r="J25" s="165">
        <f>IFERROR(I25/H25-1,"-")</f>
        <v>-0.18211209556010766</v>
      </c>
      <c r="K25" s="164">
        <f t="shared" si="14"/>
        <v>-0.45936245880779147</v>
      </c>
      <c r="L25" s="162">
        <f t="shared" si="15"/>
        <v>-14758</v>
      </c>
      <c r="M25" s="163">
        <f t="shared" si="16"/>
        <v>-56316</v>
      </c>
      <c r="N25" s="164">
        <f t="shared" si="13"/>
        <v>1.0274603823957035E-2</v>
      </c>
    </row>
    <row r="26" spans="1:28" x14ac:dyDescent="0.25">
      <c r="A26" s="161" t="s">
        <v>100</v>
      </c>
      <c r="B26" s="162" t="s">
        <v>100</v>
      </c>
      <c r="C26" s="163">
        <v>115026</v>
      </c>
      <c r="D26" s="163">
        <v>124986</v>
      </c>
      <c r="E26" s="163">
        <v>48549</v>
      </c>
      <c r="F26" s="163">
        <v>136199</v>
      </c>
      <c r="G26" s="163">
        <v>136199</v>
      </c>
      <c r="H26" s="163">
        <v>120344</v>
      </c>
      <c r="I26" s="163">
        <v>115530</v>
      </c>
      <c r="J26" s="165">
        <f>IFERROR(I26/H26-1,"-")</f>
        <v>-4.0001994283055287E-2</v>
      </c>
      <c r="K26" s="164">
        <f t="shared" si="14"/>
        <v>-7.5656473525034795E-2</v>
      </c>
      <c r="L26" s="162">
        <f t="shared" si="15"/>
        <v>-4814</v>
      </c>
      <c r="M26" s="163">
        <f t="shared" si="16"/>
        <v>-9456</v>
      </c>
      <c r="N26" s="164">
        <f t="shared" si="13"/>
        <v>1.7909248337081414E-2</v>
      </c>
    </row>
    <row r="27" spans="1:28" x14ac:dyDescent="0.25">
      <c r="A27" s="1"/>
      <c r="B27" s="157" t="s">
        <v>107</v>
      </c>
      <c r="C27" s="158">
        <v>1868498</v>
      </c>
      <c r="D27" s="158">
        <v>1879359</v>
      </c>
      <c r="E27" s="158">
        <v>522057</v>
      </c>
      <c r="F27" s="158">
        <v>1877858</v>
      </c>
      <c r="G27" s="158">
        <v>1877858</v>
      </c>
      <c r="H27" s="158">
        <v>2071771</v>
      </c>
      <c r="I27" s="158">
        <v>2144296</v>
      </c>
      <c r="J27" s="160">
        <f>IFERROR(I27/H27-1,"-")</f>
        <v>3.5006282064957928E-2</v>
      </c>
      <c r="K27" s="159">
        <f t="shared" si="14"/>
        <v>0.14097200162395795</v>
      </c>
      <c r="L27" s="157">
        <f t="shared" si="15"/>
        <v>72525</v>
      </c>
      <c r="M27" s="158">
        <f t="shared" si="16"/>
        <v>264937</v>
      </c>
      <c r="N27" s="159">
        <f t="shared" si="13"/>
        <v>0.33240482621146306</v>
      </c>
    </row>
    <row r="28" spans="1:28" s="56" customFormat="1" x14ac:dyDescent="0.25">
      <c r="B28" s="162" t="s">
        <v>110</v>
      </c>
      <c r="C28" s="163">
        <v>894346</v>
      </c>
      <c r="D28" s="163">
        <v>915023</v>
      </c>
      <c r="E28" s="163">
        <v>229462</v>
      </c>
      <c r="F28" s="163">
        <v>944628</v>
      </c>
      <c r="G28" s="163">
        <v>944628</v>
      </c>
      <c r="H28" s="163">
        <v>1068528</v>
      </c>
      <c r="I28" s="163">
        <v>1117483</v>
      </c>
      <c r="J28" s="165">
        <f t="shared" ref="J28:J35" si="17">IFERROR(I28/H28-1,"-")</f>
        <v>4.5815364688618354E-2</v>
      </c>
      <c r="K28" s="164">
        <f t="shared" si="14"/>
        <v>0.2212621977808209</v>
      </c>
      <c r="L28" s="162">
        <f t="shared" si="15"/>
        <v>48955</v>
      </c>
      <c r="M28" s="163">
        <f t="shared" si="16"/>
        <v>202460</v>
      </c>
      <c r="N28" s="164">
        <f t="shared" si="13"/>
        <v>0.17323016151187354</v>
      </c>
    </row>
    <row r="29" spans="1:28" s="56" customFormat="1" x14ac:dyDescent="0.25">
      <c r="B29" s="162" t="s">
        <v>113</v>
      </c>
      <c r="C29" s="163">
        <v>278531</v>
      </c>
      <c r="D29" s="163">
        <v>252992</v>
      </c>
      <c r="E29" s="163">
        <v>67400</v>
      </c>
      <c r="F29" s="163">
        <v>208876</v>
      </c>
      <c r="G29" s="163">
        <v>208876</v>
      </c>
      <c r="H29" s="163">
        <v>224740</v>
      </c>
      <c r="I29" s="163">
        <v>224805</v>
      </c>
      <c r="J29" s="165">
        <f t="shared" si="17"/>
        <v>2.8922310225154568E-4</v>
      </c>
      <c r="K29" s="164">
        <f t="shared" si="14"/>
        <v>-0.11141459018466993</v>
      </c>
      <c r="L29" s="162">
        <f t="shared" si="15"/>
        <v>65</v>
      </c>
      <c r="M29" s="163">
        <f t="shared" si="16"/>
        <v>-28187</v>
      </c>
      <c r="N29" s="164">
        <f t="shared" si="13"/>
        <v>3.4848858066455358E-2</v>
      </c>
    </row>
    <row r="30" spans="1:28" x14ac:dyDescent="0.25">
      <c r="A30" s="1"/>
      <c r="B30" s="162" t="s">
        <v>116</v>
      </c>
      <c r="C30" s="163">
        <v>59036</v>
      </c>
      <c r="D30" s="163">
        <v>64190</v>
      </c>
      <c r="E30" s="163">
        <v>24093</v>
      </c>
      <c r="F30" s="163">
        <v>75465</v>
      </c>
      <c r="G30" s="163">
        <v>75465</v>
      </c>
      <c r="H30" s="163">
        <v>79745</v>
      </c>
      <c r="I30" s="163">
        <v>70740</v>
      </c>
      <c r="J30" s="165">
        <f t="shared" si="17"/>
        <v>-0.11292244027838738</v>
      </c>
      <c r="K30" s="164">
        <f t="shared" si="14"/>
        <v>0.1020408163265305</v>
      </c>
      <c r="L30" s="162">
        <f t="shared" si="15"/>
        <v>-9005</v>
      </c>
      <c r="M30" s="163">
        <f t="shared" si="16"/>
        <v>6550</v>
      </c>
      <c r="N30" s="164">
        <f t="shared" si="13"/>
        <v>1.0965984829612561E-2</v>
      </c>
    </row>
    <row r="31" spans="1:28" x14ac:dyDescent="0.25">
      <c r="A31" s="1"/>
      <c r="B31" s="162" t="s">
        <v>123</v>
      </c>
      <c r="C31" s="163">
        <v>80806</v>
      </c>
      <c r="D31" s="163">
        <v>76457</v>
      </c>
      <c r="E31" s="163">
        <v>19991</v>
      </c>
      <c r="F31" s="163">
        <v>93749</v>
      </c>
      <c r="G31" s="163">
        <v>93749</v>
      </c>
      <c r="H31" s="163">
        <v>87657</v>
      </c>
      <c r="I31" s="163">
        <v>87037</v>
      </c>
      <c r="J31" s="165">
        <f t="shared" si="17"/>
        <v>-7.0730232611200261E-3</v>
      </c>
      <c r="K31" s="164">
        <f t="shared" si="14"/>
        <v>0.13837843493728497</v>
      </c>
      <c r="L31" s="162">
        <f t="shared" si="15"/>
        <v>-620</v>
      </c>
      <c r="M31" s="163">
        <f t="shared" si="16"/>
        <v>10580</v>
      </c>
      <c r="N31" s="164">
        <f t="shared" si="13"/>
        <v>1.3492315827183892E-2</v>
      </c>
    </row>
    <row r="32" spans="1:28" x14ac:dyDescent="0.25">
      <c r="A32" s="1"/>
      <c r="B32" s="162" t="s">
        <v>119</v>
      </c>
      <c r="C32" s="163">
        <v>89360</v>
      </c>
      <c r="D32" s="163">
        <v>86460</v>
      </c>
      <c r="E32" s="163">
        <v>34233</v>
      </c>
      <c r="F32" s="163">
        <v>103351</v>
      </c>
      <c r="G32" s="163">
        <v>103351</v>
      </c>
      <c r="H32" s="163">
        <v>98783</v>
      </c>
      <c r="I32" s="163">
        <v>100609</v>
      </c>
      <c r="J32" s="165">
        <f t="shared" si="17"/>
        <v>1.8484961987386583E-2</v>
      </c>
      <c r="K32" s="164">
        <f t="shared" si="14"/>
        <v>0.16364792967846409</v>
      </c>
      <c r="L32" s="162">
        <f t="shared" si="15"/>
        <v>1826</v>
      </c>
      <c r="M32" s="163">
        <f t="shared" si="16"/>
        <v>14149</v>
      </c>
      <c r="N32" s="164">
        <f t="shared" si="13"/>
        <v>1.5596222331389457E-2</v>
      </c>
    </row>
    <row r="33" spans="1:14" x14ac:dyDescent="0.25">
      <c r="A33" s="1"/>
      <c r="B33" s="162" t="s">
        <v>128</v>
      </c>
      <c r="C33" s="163">
        <v>31830</v>
      </c>
      <c r="D33" s="163">
        <v>36957</v>
      </c>
      <c r="E33" s="163">
        <v>14222</v>
      </c>
      <c r="F33" s="163">
        <v>27617</v>
      </c>
      <c r="G33" s="163">
        <v>27617</v>
      </c>
      <c r="H33" s="163">
        <v>29460</v>
      </c>
      <c r="I33" s="163">
        <v>29087</v>
      </c>
      <c r="J33" s="165">
        <f t="shared" si="17"/>
        <v>-1.2661235573659169E-2</v>
      </c>
      <c r="K33" s="164">
        <f t="shared" si="14"/>
        <v>-0.21295018535054255</v>
      </c>
      <c r="L33" s="162">
        <f t="shared" si="15"/>
        <v>-373</v>
      </c>
      <c r="M33" s="163">
        <f t="shared" si="16"/>
        <v>-7870</v>
      </c>
      <c r="N33" s="164">
        <f t="shared" si="13"/>
        <v>4.5090132985431235E-3</v>
      </c>
    </row>
    <row r="34" spans="1:14" x14ac:dyDescent="0.25">
      <c r="A34" s="161" t="s">
        <v>144</v>
      </c>
      <c r="B34" s="162" t="s">
        <v>131</v>
      </c>
      <c r="C34" s="163">
        <v>45467</v>
      </c>
      <c r="D34" s="163">
        <v>43890</v>
      </c>
      <c r="E34" s="163">
        <v>16687</v>
      </c>
      <c r="F34" s="163">
        <v>24469</v>
      </c>
      <c r="G34" s="163">
        <v>24469</v>
      </c>
      <c r="H34" s="163">
        <v>31586</v>
      </c>
      <c r="I34" s="163">
        <v>28981</v>
      </c>
      <c r="J34" s="165">
        <f t="shared" si="17"/>
        <v>-8.2473247641360103E-2</v>
      </c>
      <c r="K34" s="164">
        <f t="shared" si="14"/>
        <v>-0.33969013442697649</v>
      </c>
      <c r="L34" s="162">
        <f t="shared" si="15"/>
        <v>-2605</v>
      </c>
      <c r="M34" s="163">
        <f t="shared" si="16"/>
        <v>-14909</v>
      </c>
      <c r="N34" s="164">
        <f t="shared" si="13"/>
        <v>4.4925813732966027E-3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389122</v>
      </c>
      <c r="D35" s="169">
        <f t="shared" si="18"/>
        <v>403390</v>
      </c>
      <c r="E35" s="169">
        <f t="shared" si="18"/>
        <v>115969</v>
      </c>
      <c r="F35" s="169">
        <f t="shared" ref="F35" si="19">F27-SUM(F28:F34)</f>
        <v>399703</v>
      </c>
      <c r="G35" s="169">
        <f t="shared" si="18"/>
        <v>399703</v>
      </c>
      <c r="H35" s="169">
        <f t="shared" si="18"/>
        <v>451272</v>
      </c>
      <c r="I35" s="169">
        <f t="shared" si="18"/>
        <v>485554</v>
      </c>
      <c r="J35" s="171">
        <f t="shared" si="17"/>
        <v>7.5967487457675231E-2</v>
      </c>
      <c r="K35" s="170">
        <f t="shared" si="14"/>
        <v>0.20368377996479836</v>
      </c>
      <c r="L35" s="168">
        <f>I35-H35</f>
        <v>34282</v>
      </c>
      <c r="M35" s="169">
        <f t="shared" si="16"/>
        <v>82164</v>
      </c>
      <c r="N35" s="170">
        <f t="shared" si="13"/>
        <v>7.5269688973108539E-2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1610855</v>
      </c>
      <c r="D37" s="176">
        <v>1579353</v>
      </c>
      <c r="E37" s="176">
        <v>445300</v>
      </c>
      <c r="F37" s="176">
        <v>1484581</v>
      </c>
      <c r="G37" s="176">
        <v>1484581</v>
      </c>
      <c r="H37" s="176">
        <v>1593408</v>
      </c>
      <c r="I37" s="176">
        <v>1657539</v>
      </c>
      <c r="J37" s="177">
        <f>IFERROR(I37/H37-1,"-")</f>
        <v>4.0247695505482683E-2</v>
      </c>
      <c r="K37" s="177">
        <f>IFERROR(I37/D37-1,"-")</f>
        <v>4.9505082144397194E-2</v>
      </c>
      <c r="L37" s="176">
        <f>I37-H37</f>
        <v>64131</v>
      </c>
      <c r="M37" s="176">
        <f>I37-D37</f>
        <v>78186</v>
      </c>
      <c r="N37" s="177">
        <f t="shared" ref="N37:N49" si="20">I37/I$9</f>
        <v>0.2569486503886228</v>
      </c>
    </row>
    <row r="38" spans="1:14" x14ac:dyDescent="0.25">
      <c r="A38" s="1" t="s">
        <v>96</v>
      </c>
      <c r="B38" s="157" t="s">
        <v>97</v>
      </c>
      <c r="C38" s="158">
        <v>148285</v>
      </c>
      <c r="D38" s="158">
        <v>141384</v>
      </c>
      <c r="E38" s="158">
        <v>53176</v>
      </c>
      <c r="F38" s="158">
        <v>134566</v>
      </c>
      <c r="G38" s="158">
        <v>134566</v>
      </c>
      <c r="H38" s="158">
        <v>132603</v>
      </c>
      <c r="I38" s="158">
        <v>128661</v>
      </c>
      <c r="J38" s="160">
        <f>IFERROR(I38/H38-1,"-")</f>
        <v>-2.9727834211895621E-2</v>
      </c>
      <c r="K38" s="159">
        <f t="shared" ref="K38:K49" si="21">IFERROR(I38/D38-1,"-")</f>
        <v>-8.9988966219657129E-2</v>
      </c>
      <c r="L38" s="157">
        <f t="shared" ref="L38:L48" si="22">I38-H38</f>
        <v>-3942</v>
      </c>
      <c r="M38" s="158">
        <f t="shared" ref="M38:M49" si="23">I38-D38</f>
        <v>-12723</v>
      </c>
      <c r="N38" s="159">
        <f t="shared" si="20"/>
        <v>1.9944791831534942E-2</v>
      </c>
    </row>
    <row r="39" spans="1:14" x14ac:dyDescent="0.25">
      <c r="A39" s="161" t="s">
        <v>103</v>
      </c>
      <c r="B39" s="162" t="s">
        <v>103</v>
      </c>
      <c r="C39" s="163">
        <v>46694</v>
      </c>
      <c r="D39" s="163">
        <v>55754</v>
      </c>
      <c r="E39" s="163">
        <v>25398</v>
      </c>
      <c r="F39" s="163">
        <v>50612</v>
      </c>
      <c r="G39" s="163">
        <v>50612</v>
      </c>
      <c r="H39" s="163">
        <v>56621</v>
      </c>
      <c r="I39" s="163">
        <v>56295</v>
      </c>
      <c r="J39" s="165">
        <f>IFERROR(I39/H39-1,"-")</f>
        <v>-5.7575811094823237E-3</v>
      </c>
      <c r="K39" s="164">
        <f t="shared" si="21"/>
        <v>9.7033396706962538E-3</v>
      </c>
      <c r="L39" s="162">
        <f t="shared" si="22"/>
        <v>-326</v>
      </c>
      <c r="M39" s="163">
        <f t="shared" si="23"/>
        <v>541</v>
      </c>
      <c r="N39" s="164">
        <f t="shared" si="20"/>
        <v>8.7267474693672482E-3</v>
      </c>
    </row>
    <row r="40" spans="1:14" x14ac:dyDescent="0.25">
      <c r="A40" s="161" t="s">
        <v>100</v>
      </c>
      <c r="B40" s="162" t="s">
        <v>100</v>
      </c>
      <c r="C40" s="163">
        <v>101591</v>
      </c>
      <c r="D40" s="163">
        <v>85630</v>
      </c>
      <c r="E40" s="163">
        <v>27778</v>
      </c>
      <c r="F40" s="163">
        <v>83954</v>
      </c>
      <c r="G40" s="163">
        <v>83954</v>
      </c>
      <c r="H40" s="163">
        <v>75982</v>
      </c>
      <c r="I40" s="163">
        <v>72366</v>
      </c>
      <c r="J40" s="165">
        <f>IFERROR(I40/H40-1,"-")</f>
        <v>-4.7590218736016432E-2</v>
      </c>
      <c r="K40" s="164">
        <f t="shared" si="21"/>
        <v>-0.15489898400093427</v>
      </c>
      <c r="L40" s="162">
        <f t="shared" si="22"/>
        <v>-3616</v>
      </c>
      <c r="M40" s="163">
        <f t="shared" si="23"/>
        <v>-13264</v>
      </c>
      <c r="N40" s="164">
        <f t="shared" si="20"/>
        <v>1.1218044362167693E-2</v>
      </c>
    </row>
    <row r="41" spans="1:14" x14ac:dyDescent="0.25">
      <c r="A41" s="1"/>
      <c r="B41" s="157" t="s">
        <v>107</v>
      </c>
      <c r="C41" s="158">
        <v>1462570</v>
      </c>
      <c r="D41" s="158">
        <v>1437969</v>
      </c>
      <c r="E41" s="158">
        <v>392124</v>
      </c>
      <c r="F41" s="158">
        <v>1350015</v>
      </c>
      <c r="G41" s="158">
        <v>1350015</v>
      </c>
      <c r="H41" s="158">
        <v>1460805</v>
      </c>
      <c r="I41" s="158">
        <v>1528878</v>
      </c>
      <c r="J41" s="160">
        <f>IFERROR(I41/H41-1,"-")</f>
        <v>4.6599648823764994E-2</v>
      </c>
      <c r="K41" s="159">
        <f t="shared" si="21"/>
        <v>6.3220417129993711E-2</v>
      </c>
      <c r="L41" s="157">
        <f t="shared" si="22"/>
        <v>68073</v>
      </c>
      <c r="M41" s="158">
        <f t="shared" si="23"/>
        <v>90909</v>
      </c>
      <c r="N41" s="159">
        <f t="shared" si="20"/>
        <v>0.23700385855708783</v>
      </c>
    </row>
    <row r="42" spans="1:14" s="56" customFormat="1" x14ac:dyDescent="0.25">
      <c r="B42" s="162" t="s">
        <v>110</v>
      </c>
      <c r="C42" s="163">
        <v>750879</v>
      </c>
      <c r="D42" s="163">
        <v>783206</v>
      </c>
      <c r="E42" s="163">
        <v>179784</v>
      </c>
      <c r="F42" s="163">
        <v>698437</v>
      </c>
      <c r="G42" s="163">
        <v>698437</v>
      </c>
      <c r="H42" s="163">
        <v>765455</v>
      </c>
      <c r="I42" s="163">
        <v>814767</v>
      </c>
      <c r="J42" s="165">
        <f t="shared" ref="J42:J49" si="24">IFERROR(I42/H42-1,"-")</f>
        <v>6.4421814476357309E-2</v>
      </c>
      <c r="K42" s="164">
        <f t="shared" si="21"/>
        <v>4.029718873450916E-2</v>
      </c>
      <c r="L42" s="162">
        <f t="shared" si="22"/>
        <v>49312</v>
      </c>
      <c r="M42" s="163">
        <f t="shared" si="23"/>
        <v>31561</v>
      </c>
      <c r="N42" s="164">
        <f t="shared" si="20"/>
        <v>0.12630368337106218</v>
      </c>
    </row>
    <row r="43" spans="1:14" s="56" customFormat="1" x14ac:dyDescent="0.25">
      <c r="B43" s="162" t="s">
        <v>113</v>
      </c>
      <c r="C43" s="163">
        <v>90158</v>
      </c>
      <c r="D43" s="163">
        <v>65823</v>
      </c>
      <c r="E43" s="163">
        <v>19198</v>
      </c>
      <c r="F43" s="163">
        <v>47651</v>
      </c>
      <c r="G43" s="163">
        <v>47651</v>
      </c>
      <c r="H43" s="163">
        <v>54912</v>
      </c>
      <c r="I43" s="163">
        <v>54061</v>
      </c>
      <c r="J43" s="165">
        <f t="shared" si="24"/>
        <v>-1.5497523310023298E-2</v>
      </c>
      <c r="K43" s="164">
        <f t="shared" si="21"/>
        <v>-0.17869133889369981</v>
      </c>
      <c r="L43" s="162">
        <f t="shared" si="22"/>
        <v>-851</v>
      </c>
      <c r="M43" s="163">
        <f t="shared" si="23"/>
        <v>-11762</v>
      </c>
      <c r="N43" s="164">
        <f t="shared" si="20"/>
        <v>8.3804368938886729E-3</v>
      </c>
    </row>
    <row r="44" spans="1:14" x14ac:dyDescent="0.25">
      <c r="A44" s="1"/>
      <c r="B44" s="162" t="s">
        <v>116</v>
      </c>
      <c r="C44" s="163">
        <v>28666</v>
      </c>
      <c r="D44" s="163">
        <v>29018</v>
      </c>
      <c r="E44" s="163">
        <v>11055</v>
      </c>
      <c r="F44" s="163">
        <v>32391</v>
      </c>
      <c r="G44" s="163">
        <v>32391</v>
      </c>
      <c r="H44" s="163">
        <v>35587</v>
      </c>
      <c r="I44" s="163">
        <v>35534</v>
      </c>
      <c r="J44" s="165">
        <f t="shared" si="24"/>
        <v>-1.4893078933317927E-3</v>
      </c>
      <c r="K44" s="164">
        <f t="shared" si="21"/>
        <v>0.22455027913708725</v>
      </c>
      <c r="L44" s="162">
        <f t="shared" si="22"/>
        <v>-53</v>
      </c>
      <c r="M44" s="163">
        <f t="shared" si="23"/>
        <v>6516</v>
      </c>
      <c r="N44" s="164">
        <f t="shared" si="20"/>
        <v>5.5084153934895786E-3</v>
      </c>
    </row>
    <row r="45" spans="1:14" x14ac:dyDescent="0.25">
      <c r="A45" s="1"/>
      <c r="B45" s="162" t="s">
        <v>123</v>
      </c>
      <c r="C45" s="163">
        <v>69076</v>
      </c>
      <c r="D45" s="163">
        <v>66469</v>
      </c>
      <c r="E45" s="163">
        <v>16914</v>
      </c>
      <c r="F45" s="163">
        <v>71057</v>
      </c>
      <c r="G45" s="163">
        <v>71057</v>
      </c>
      <c r="H45" s="163">
        <v>70356</v>
      </c>
      <c r="I45" s="163">
        <v>71445</v>
      </c>
      <c r="J45" s="165">
        <f t="shared" si="24"/>
        <v>1.5478424015009429E-2</v>
      </c>
      <c r="K45" s="164">
        <f t="shared" si="21"/>
        <v>7.4861965728384661E-2</v>
      </c>
      <c r="L45" s="162">
        <f t="shared" si="22"/>
        <v>1089</v>
      </c>
      <c r="M45" s="163">
        <f t="shared" si="23"/>
        <v>4976</v>
      </c>
      <c r="N45" s="164">
        <f t="shared" si="20"/>
        <v>1.1075272634318199E-2</v>
      </c>
    </row>
    <row r="46" spans="1:14" x14ac:dyDescent="0.25">
      <c r="A46" s="1"/>
      <c r="B46" s="162" t="s">
        <v>119</v>
      </c>
      <c r="C46" s="163">
        <v>52130</v>
      </c>
      <c r="D46" s="163">
        <v>51278</v>
      </c>
      <c r="E46" s="163">
        <v>18532</v>
      </c>
      <c r="F46" s="163">
        <v>48248</v>
      </c>
      <c r="G46" s="163">
        <v>48248</v>
      </c>
      <c r="H46" s="163">
        <v>55107</v>
      </c>
      <c r="I46" s="163">
        <v>55629</v>
      </c>
      <c r="J46" s="165">
        <f t="shared" si="24"/>
        <v>9.4724808100603575E-3</v>
      </c>
      <c r="K46" s="164">
        <f t="shared" si="21"/>
        <v>8.485120324505635E-2</v>
      </c>
      <c r="L46" s="162">
        <f t="shared" si="22"/>
        <v>522</v>
      </c>
      <c r="M46" s="163">
        <f t="shared" si="23"/>
        <v>4351</v>
      </c>
      <c r="N46" s="164">
        <f t="shared" si="20"/>
        <v>8.6235053730070281E-3</v>
      </c>
    </row>
    <row r="47" spans="1:14" x14ac:dyDescent="0.25">
      <c r="A47" s="1"/>
      <c r="B47" s="162" t="s">
        <v>128</v>
      </c>
      <c r="C47" s="163">
        <v>34798</v>
      </c>
      <c r="D47" s="163">
        <v>33048</v>
      </c>
      <c r="E47" s="163">
        <v>12333</v>
      </c>
      <c r="F47" s="163">
        <v>27487</v>
      </c>
      <c r="G47" s="163">
        <v>27487</v>
      </c>
      <c r="H47" s="163">
        <v>28790</v>
      </c>
      <c r="I47" s="163">
        <v>27218</v>
      </c>
      <c r="J47" s="165">
        <f t="shared" si="24"/>
        <v>-5.4602292462660684E-2</v>
      </c>
      <c r="K47" s="164">
        <f t="shared" si="21"/>
        <v>-0.17641007020091992</v>
      </c>
      <c r="L47" s="162">
        <f t="shared" si="22"/>
        <v>-1572</v>
      </c>
      <c r="M47" s="163">
        <f t="shared" si="23"/>
        <v>-5830</v>
      </c>
      <c r="N47" s="164">
        <f t="shared" si="20"/>
        <v>4.2192843524511553E-3</v>
      </c>
    </row>
    <row r="48" spans="1:14" x14ac:dyDescent="0.25">
      <c r="A48" s="161" t="s">
        <v>144</v>
      </c>
      <c r="B48" s="162" t="s">
        <v>131</v>
      </c>
      <c r="C48" s="163">
        <v>63061</v>
      </c>
      <c r="D48" s="163">
        <v>53923</v>
      </c>
      <c r="E48" s="163">
        <v>21722</v>
      </c>
      <c r="F48" s="163">
        <v>28263</v>
      </c>
      <c r="G48" s="163">
        <v>28263</v>
      </c>
      <c r="H48" s="163">
        <v>33577</v>
      </c>
      <c r="I48" s="163">
        <v>30855</v>
      </c>
      <c r="J48" s="165">
        <f t="shared" si="24"/>
        <v>-8.1067397325550239E-2</v>
      </c>
      <c r="K48" s="164">
        <f t="shared" si="21"/>
        <v>-0.42779518943678951</v>
      </c>
      <c r="L48" s="162">
        <f t="shared" si="22"/>
        <v>-2722</v>
      </c>
      <c r="M48" s="163">
        <f t="shared" si="23"/>
        <v>-23068</v>
      </c>
      <c r="N48" s="164">
        <f t="shared" si="20"/>
        <v>4.7830854102020861E-3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373802</v>
      </c>
      <c r="D49" s="169">
        <f t="shared" si="25"/>
        <v>355204</v>
      </c>
      <c r="E49" s="169">
        <f t="shared" si="25"/>
        <v>112586</v>
      </c>
      <c r="F49" s="169">
        <f t="shared" ref="F49" si="26">F41-SUM(F42:F48)</f>
        <v>396481</v>
      </c>
      <c r="G49" s="169">
        <f t="shared" si="25"/>
        <v>396481</v>
      </c>
      <c r="H49" s="169">
        <f t="shared" si="25"/>
        <v>417021</v>
      </c>
      <c r="I49" s="169">
        <f t="shared" si="25"/>
        <v>439369</v>
      </c>
      <c r="J49" s="171">
        <f t="shared" si="24"/>
        <v>5.358962738087536E-2</v>
      </c>
      <c r="K49" s="170">
        <f t="shared" si="21"/>
        <v>0.23694834517629304</v>
      </c>
      <c r="L49" s="168">
        <f>I49-H49</f>
        <v>22348</v>
      </c>
      <c r="M49" s="169">
        <f t="shared" si="23"/>
        <v>84165</v>
      </c>
      <c r="N49" s="170">
        <f t="shared" si="20"/>
        <v>6.8110175128668946E-2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53458</v>
      </c>
      <c r="D51" s="176">
        <v>51134</v>
      </c>
      <c r="E51" s="176">
        <v>14659</v>
      </c>
      <c r="F51" s="176">
        <v>41772</v>
      </c>
      <c r="G51" s="176">
        <v>41772</v>
      </c>
      <c r="H51" s="176">
        <v>55375</v>
      </c>
      <c r="I51" s="176">
        <v>48434</v>
      </c>
      <c r="J51" s="177">
        <f>IFERROR(I51/H51-1,"-")</f>
        <v>-0.1253453724604966</v>
      </c>
      <c r="K51" s="177">
        <f>IFERROR(I51/D51-1,"-")</f>
        <v>-5.2802440646145476E-2</v>
      </c>
      <c r="L51" s="176">
        <f>I51-H51</f>
        <v>-6941</v>
      </c>
      <c r="M51" s="176">
        <f>I51-D51</f>
        <v>-2700</v>
      </c>
      <c r="N51" s="177">
        <f t="shared" ref="N51:N63" si="27">I51/I$9</f>
        <v>7.5081496923587055E-3</v>
      </c>
    </row>
    <row r="52" spans="1:14" x14ac:dyDescent="0.25">
      <c r="A52" s="1" t="s">
        <v>96</v>
      </c>
      <c r="B52" s="157" t="s">
        <v>97</v>
      </c>
      <c r="C52" s="158">
        <v>12322</v>
      </c>
      <c r="D52" s="158">
        <v>11163</v>
      </c>
      <c r="E52" s="158">
        <v>2504</v>
      </c>
      <c r="F52" s="158">
        <v>7172</v>
      </c>
      <c r="G52" s="158">
        <v>7172</v>
      </c>
      <c r="H52" s="158">
        <v>20837</v>
      </c>
      <c r="I52" s="158">
        <v>11472</v>
      </c>
      <c r="J52" s="160">
        <f>IFERROR(I52/H52-1,"-")</f>
        <v>-0.44944089840188128</v>
      </c>
      <c r="K52" s="159">
        <f t="shared" ref="K52:K63" si="28">IFERROR(I52/D52-1,"-")</f>
        <v>2.7680730986294089E-2</v>
      </c>
      <c r="L52" s="157">
        <f t="shared" ref="L52:L62" si="29">I52-H52</f>
        <v>-9365</v>
      </c>
      <c r="M52" s="158">
        <f t="shared" ref="M52:M63" si="30">I52-D52</f>
        <v>309</v>
      </c>
      <c r="N52" s="159">
        <f t="shared" si="27"/>
        <v>1.7783683625291957E-3</v>
      </c>
    </row>
    <row r="53" spans="1:14" x14ac:dyDescent="0.25">
      <c r="A53" s="161" t="s">
        <v>103</v>
      </c>
      <c r="B53" s="162" t="s">
        <v>103</v>
      </c>
      <c r="C53" s="163">
        <v>7614</v>
      </c>
      <c r="D53" s="163">
        <v>6185</v>
      </c>
      <c r="E53" s="163">
        <v>1804</v>
      </c>
      <c r="F53" s="163">
        <v>3560</v>
      </c>
      <c r="G53" s="163">
        <v>3560</v>
      </c>
      <c r="H53" s="163">
        <v>15093</v>
      </c>
      <c r="I53" s="163">
        <v>7412</v>
      </c>
      <c r="J53" s="165">
        <f>IFERROR(I53/H53-1,"-")</f>
        <v>-0.50891141588816002</v>
      </c>
      <c r="K53" s="164">
        <f t="shared" si="28"/>
        <v>0.19838318512530306</v>
      </c>
      <c r="L53" s="162">
        <f t="shared" si="29"/>
        <v>-7681</v>
      </c>
      <c r="M53" s="163">
        <f t="shared" si="30"/>
        <v>1227</v>
      </c>
      <c r="N53" s="164">
        <f t="shared" si="27"/>
        <v>1.1489946219548814E-3</v>
      </c>
    </row>
    <row r="54" spans="1:14" x14ac:dyDescent="0.25">
      <c r="A54" s="161" t="s">
        <v>100</v>
      </c>
      <c r="B54" s="162" t="s">
        <v>100</v>
      </c>
      <c r="C54" s="163">
        <v>4708</v>
      </c>
      <c r="D54" s="163">
        <v>4978</v>
      </c>
      <c r="E54" s="163">
        <v>700</v>
      </c>
      <c r="F54" s="163">
        <v>3612</v>
      </c>
      <c r="G54" s="163">
        <v>3612</v>
      </c>
      <c r="H54" s="163">
        <v>5744</v>
      </c>
      <c r="I54" s="163">
        <v>4060</v>
      </c>
      <c r="J54" s="165">
        <f>IFERROR(I54/H54-1,"-")</f>
        <v>-0.29317548746518107</v>
      </c>
      <c r="K54" s="164">
        <f t="shared" si="28"/>
        <v>-0.18441141020490159</v>
      </c>
      <c r="L54" s="162">
        <f t="shared" si="29"/>
        <v>-1684</v>
      </c>
      <c r="M54" s="163">
        <f t="shared" si="30"/>
        <v>-918</v>
      </c>
      <c r="N54" s="164">
        <f t="shared" si="27"/>
        <v>6.2937374057431435E-4</v>
      </c>
    </row>
    <row r="55" spans="1:14" x14ac:dyDescent="0.25">
      <c r="A55" s="1"/>
      <c r="B55" s="157" t="s">
        <v>107</v>
      </c>
      <c r="C55" s="158">
        <v>41136</v>
      </c>
      <c r="D55" s="158">
        <v>39971</v>
      </c>
      <c r="E55" s="158">
        <v>12155</v>
      </c>
      <c r="F55" s="158">
        <v>34600</v>
      </c>
      <c r="G55" s="158">
        <v>34600</v>
      </c>
      <c r="H55" s="158">
        <v>34538</v>
      </c>
      <c r="I55" s="158">
        <v>36962</v>
      </c>
      <c r="J55" s="160">
        <f>IFERROR(I55/H55-1,"-")</f>
        <v>7.0183565927384395E-2</v>
      </c>
      <c r="K55" s="159">
        <f t="shared" si="28"/>
        <v>-7.5279577693827981E-2</v>
      </c>
      <c r="L55" s="157">
        <f t="shared" si="29"/>
        <v>2424</v>
      </c>
      <c r="M55" s="158">
        <f t="shared" si="30"/>
        <v>-3009</v>
      </c>
      <c r="N55" s="159">
        <f t="shared" si="27"/>
        <v>5.7297813298295098E-3</v>
      </c>
    </row>
    <row r="56" spans="1:14" s="56" customFormat="1" x14ac:dyDescent="0.25">
      <c r="B56" s="162" t="s">
        <v>110</v>
      </c>
      <c r="C56" s="163">
        <v>12020</v>
      </c>
      <c r="D56" s="163">
        <v>12048</v>
      </c>
      <c r="E56" s="163">
        <v>3812</v>
      </c>
      <c r="F56" s="163">
        <v>12071</v>
      </c>
      <c r="G56" s="163">
        <v>12071</v>
      </c>
      <c r="H56" s="163">
        <v>10829</v>
      </c>
      <c r="I56" s="163">
        <v>12917</v>
      </c>
      <c r="J56" s="165">
        <f t="shared" ref="J56:J63" si="31">IFERROR(I56/H56-1,"-")</f>
        <v>0.19281558777357088</v>
      </c>
      <c r="K56" s="164">
        <f t="shared" si="28"/>
        <v>7.2128154050464799E-2</v>
      </c>
      <c r="L56" s="162">
        <f t="shared" si="29"/>
        <v>2088</v>
      </c>
      <c r="M56" s="163">
        <f t="shared" si="30"/>
        <v>869</v>
      </c>
      <c r="N56" s="164">
        <f t="shared" si="27"/>
        <v>2.0023696076350785E-3</v>
      </c>
    </row>
    <row r="57" spans="1:14" s="56" customFormat="1" x14ac:dyDescent="0.25">
      <c r="B57" s="162" t="s">
        <v>113</v>
      </c>
      <c r="C57" s="163">
        <v>13270</v>
      </c>
      <c r="D57" s="163">
        <v>11820</v>
      </c>
      <c r="E57" s="163">
        <v>3459</v>
      </c>
      <c r="F57" s="163">
        <v>7736</v>
      </c>
      <c r="G57" s="163">
        <v>7736</v>
      </c>
      <c r="H57" s="163">
        <v>7115</v>
      </c>
      <c r="I57" s="163">
        <v>7606</v>
      </c>
      <c r="J57" s="165">
        <f t="shared" si="31"/>
        <v>6.9009135628952833E-2</v>
      </c>
      <c r="K57" s="164">
        <f t="shared" si="28"/>
        <v>-0.35651438240270727</v>
      </c>
      <c r="L57" s="162">
        <f t="shared" si="29"/>
        <v>491</v>
      </c>
      <c r="M57" s="163">
        <f t="shared" si="30"/>
        <v>-4214</v>
      </c>
      <c r="N57" s="164">
        <f t="shared" si="27"/>
        <v>1.1790681455192697E-3</v>
      </c>
    </row>
    <row r="58" spans="1:14" x14ac:dyDescent="0.25">
      <c r="A58" s="1"/>
      <c r="B58" s="162" t="s">
        <v>116</v>
      </c>
      <c r="C58" s="163">
        <v>2196</v>
      </c>
      <c r="D58" s="163">
        <v>2333</v>
      </c>
      <c r="E58" s="163">
        <v>561</v>
      </c>
      <c r="F58" s="163">
        <v>2847</v>
      </c>
      <c r="G58" s="163">
        <v>2847</v>
      </c>
      <c r="H58" s="163">
        <v>3084</v>
      </c>
      <c r="I58" s="163">
        <v>2426</v>
      </c>
      <c r="J58" s="165">
        <f t="shared" si="31"/>
        <v>-0.21335927367055774</v>
      </c>
      <c r="K58" s="164">
        <f t="shared" si="28"/>
        <v>3.9862837548221064E-2</v>
      </c>
      <c r="L58" s="162">
        <f t="shared" si="29"/>
        <v>-658</v>
      </c>
      <c r="M58" s="163">
        <f t="shared" si="30"/>
        <v>93</v>
      </c>
      <c r="N58" s="164">
        <f t="shared" si="27"/>
        <v>3.7607406271755831E-4</v>
      </c>
    </row>
    <row r="59" spans="1:14" x14ac:dyDescent="0.25">
      <c r="A59" s="1"/>
      <c r="B59" s="162" t="s">
        <v>123</v>
      </c>
      <c r="C59" s="163">
        <v>727</v>
      </c>
      <c r="D59" s="163">
        <v>847</v>
      </c>
      <c r="E59" s="163">
        <v>287</v>
      </c>
      <c r="F59" s="163">
        <v>935</v>
      </c>
      <c r="G59" s="163">
        <v>935</v>
      </c>
      <c r="H59" s="163">
        <v>882</v>
      </c>
      <c r="I59" s="163">
        <v>1228</v>
      </c>
      <c r="J59" s="165">
        <f t="shared" si="31"/>
        <v>0.39229024943310664</v>
      </c>
      <c r="K59" s="164">
        <f t="shared" si="28"/>
        <v>0.44982290436835881</v>
      </c>
      <c r="L59" s="162">
        <f t="shared" si="29"/>
        <v>346</v>
      </c>
      <c r="M59" s="163">
        <f t="shared" si="30"/>
        <v>381</v>
      </c>
      <c r="N59" s="164">
        <f t="shared" si="27"/>
        <v>1.9036230379932464E-4</v>
      </c>
    </row>
    <row r="60" spans="1:14" x14ac:dyDescent="0.25">
      <c r="A60" s="1"/>
      <c r="B60" s="162" t="s">
        <v>119</v>
      </c>
      <c r="C60" s="163">
        <v>713</v>
      </c>
      <c r="D60" s="163">
        <v>823</v>
      </c>
      <c r="E60" s="163">
        <v>262</v>
      </c>
      <c r="F60" s="163">
        <v>717</v>
      </c>
      <c r="G60" s="163">
        <v>717</v>
      </c>
      <c r="H60" s="163">
        <v>758</v>
      </c>
      <c r="I60" s="163">
        <v>902</v>
      </c>
      <c r="J60" s="165">
        <f t="shared" si="31"/>
        <v>0.18997361477572561</v>
      </c>
      <c r="K60" s="164">
        <f t="shared" si="28"/>
        <v>9.5990279465370643E-2</v>
      </c>
      <c r="L60" s="162">
        <f t="shared" si="29"/>
        <v>144</v>
      </c>
      <c r="M60" s="163">
        <f t="shared" si="30"/>
        <v>79</v>
      </c>
      <c r="N60" s="164">
        <f t="shared" si="27"/>
        <v>1.3982638275813585E-4</v>
      </c>
    </row>
    <row r="61" spans="1:14" x14ac:dyDescent="0.25">
      <c r="A61" s="1"/>
      <c r="B61" s="162" t="s">
        <v>128</v>
      </c>
      <c r="C61" s="163">
        <v>470</v>
      </c>
      <c r="D61" s="163">
        <v>312</v>
      </c>
      <c r="E61" s="163">
        <v>147</v>
      </c>
      <c r="F61" s="163">
        <v>152</v>
      </c>
      <c r="G61" s="163">
        <v>152</v>
      </c>
      <c r="H61" s="163">
        <v>264</v>
      </c>
      <c r="I61" s="163">
        <v>160</v>
      </c>
      <c r="J61" s="165">
        <f t="shared" si="31"/>
        <v>-0.39393939393939392</v>
      </c>
      <c r="K61" s="164">
        <f t="shared" si="28"/>
        <v>-0.48717948717948723</v>
      </c>
      <c r="L61" s="162">
        <f t="shared" si="29"/>
        <v>-104</v>
      </c>
      <c r="M61" s="163">
        <f t="shared" si="30"/>
        <v>-152</v>
      </c>
      <c r="N61" s="164">
        <f t="shared" si="27"/>
        <v>2.4802906032485295E-5</v>
      </c>
    </row>
    <row r="62" spans="1:14" x14ac:dyDescent="0.25">
      <c r="A62" s="161" t="s">
        <v>144</v>
      </c>
      <c r="B62" s="162" t="s">
        <v>131</v>
      </c>
      <c r="C62" s="163">
        <v>654</v>
      </c>
      <c r="D62" s="163">
        <v>694</v>
      </c>
      <c r="E62" s="163">
        <v>267</v>
      </c>
      <c r="F62" s="163">
        <v>169</v>
      </c>
      <c r="G62" s="163">
        <v>169</v>
      </c>
      <c r="H62" s="163">
        <v>217</v>
      </c>
      <c r="I62" s="163">
        <v>171</v>
      </c>
      <c r="J62" s="165">
        <f t="shared" si="31"/>
        <v>-0.21198156682027647</v>
      </c>
      <c r="K62" s="164">
        <f t="shared" si="28"/>
        <v>-0.75360230547550433</v>
      </c>
      <c r="L62" s="162">
        <f t="shared" si="29"/>
        <v>-46</v>
      </c>
      <c r="M62" s="163">
        <f t="shared" si="30"/>
        <v>-523</v>
      </c>
      <c r="N62" s="164">
        <f t="shared" si="27"/>
        <v>2.6508105822218661E-5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11086</v>
      </c>
      <c r="D63" s="169">
        <f t="shared" si="32"/>
        <v>11094</v>
      </c>
      <c r="E63" s="169">
        <f t="shared" si="32"/>
        <v>3360</v>
      </c>
      <c r="F63" s="169">
        <f t="shared" ref="F63" si="33">F55-SUM(F56:F62)</f>
        <v>9973</v>
      </c>
      <c r="G63" s="169">
        <f t="shared" si="32"/>
        <v>9973</v>
      </c>
      <c r="H63" s="169">
        <f t="shared" si="32"/>
        <v>11389</v>
      </c>
      <c r="I63" s="169">
        <f t="shared" si="32"/>
        <v>11552</v>
      </c>
      <c r="J63" s="171">
        <f t="shared" si="31"/>
        <v>1.4312055492141651E-2</v>
      </c>
      <c r="K63" s="170">
        <f t="shared" si="28"/>
        <v>4.1283576708130543E-2</v>
      </c>
      <c r="L63" s="168">
        <f>I63-H63</f>
        <v>163</v>
      </c>
      <c r="M63" s="169">
        <f t="shared" si="30"/>
        <v>458</v>
      </c>
      <c r="N63" s="170">
        <f t="shared" si="27"/>
        <v>1.7907698155454385E-3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161838</v>
      </c>
      <c r="D65" s="176">
        <v>159173</v>
      </c>
      <c r="E65" s="176">
        <v>60690</v>
      </c>
      <c r="F65" s="176">
        <v>188513</v>
      </c>
      <c r="G65" s="176">
        <v>188513</v>
      </c>
      <c r="H65" s="176">
        <v>207606</v>
      </c>
      <c r="I65" s="176">
        <v>267454</v>
      </c>
      <c r="J65" s="177">
        <f>IFERROR(I65/H65-1,"-")</f>
        <v>0.28827683207614418</v>
      </c>
      <c r="K65" s="177">
        <f>IFERROR(I65/D65-1,"-")</f>
        <v>0.68027240800889599</v>
      </c>
      <c r="L65" s="176">
        <f>I65-H65</f>
        <v>59848</v>
      </c>
      <c r="M65" s="176">
        <f>I65-D65</f>
        <v>108281</v>
      </c>
      <c r="N65" s="177">
        <f t="shared" ref="N65:N77" si="34">I65/I$9</f>
        <v>4.1460227687577011E-2</v>
      </c>
    </row>
    <row r="66" spans="1:14" x14ac:dyDescent="0.25">
      <c r="A66" s="1" t="s">
        <v>96</v>
      </c>
      <c r="B66" s="157" t="s">
        <v>97</v>
      </c>
      <c r="C66" s="158">
        <v>38687</v>
      </c>
      <c r="D66" s="158">
        <v>45966</v>
      </c>
      <c r="E66" s="158">
        <v>24605</v>
      </c>
      <c r="F66" s="158">
        <v>35078</v>
      </c>
      <c r="G66" s="158">
        <v>35078</v>
      </c>
      <c r="H66" s="158">
        <v>51806</v>
      </c>
      <c r="I66" s="158">
        <v>68282</v>
      </c>
      <c r="J66" s="160">
        <f>IFERROR(I66/H66-1,"-")</f>
        <v>0.31803266030961663</v>
      </c>
      <c r="K66" s="159">
        <f t="shared" ref="K66:K77" si="35">IFERROR(I66/D66-1,"-")</f>
        <v>0.48548927468128622</v>
      </c>
      <c r="L66" s="157">
        <f t="shared" ref="L66:L76" si="36">I66-H66</f>
        <v>16476</v>
      </c>
      <c r="M66" s="158">
        <f t="shared" ref="M66:M77" si="37">I66-D66</f>
        <v>22316</v>
      </c>
      <c r="N66" s="159">
        <f t="shared" si="34"/>
        <v>1.0584950185688505E-2</v>
      </c>
    </row>
    <row r="67" spans="1:14" x14ac:dyDescent="0.25">
      <c r="A67" s="161" t="s">
        <v>103</v>
      </c>
      <c r="B67" s="162" t="s">
        <v>103</v>
      </c>
      <c r="C67" s="163">
        <v>21156</v>
      </c>
      <c r="D67" s="163">
        <v>24299</v>
      </c>
      <c r="E67" s="163">
        <v>8597</v>
      </c>
      <c r="F67" s="163">
        <v>24861</v>
      </c>
      <c r="G67" s="163">
        <v>24861</v>
      </c>
      <c r="H67" s="163">
        <v>34164</v>
      </c>
      <c r="I67" s="163">
        <v>40216</v>
      </c>
      <c r="J67" s="165">
        <f>IFERROR(I67/H67-1,"-")</f>
        <v>0.17714553330991678</v>
      </c>
      <c r="K67" s="164">
        <f t="shared" si="35"/>
        <v>0.65504753282028072</v>
      </c>
      <c r="L67" s="162">
        <f t="shared" si="36"/>
        <v>6052</v>
      </c>
      <c r="M67" s="163">
        <f t="shared" si="37"/>
        <v>15917</v>
      </c>
      <c r="N67" s="164">
        <f t="shared" si="34"/>
        <v>6.2342104312651794E-3</v>
      </c>
    </row>
    <row r="68" spans="1:14" x14ac:dyDescent="0.25">
      <c r="A68" s="161" t="s">
        <v>100</v>
      </c>
      <c r="B68" s="162" t="s">
        <v>100</v>
      </c>
      <c r="C68" s="163">
        <v>17531</v>
      </c>
      <c r="D68" s="163">
        <v>21667</v>
      </c>
      <c r="E68" s="163">
        <v>16008</v>
      </c>
      <c r="F68" s="163">
        <v>10217</v>
      </c>
      <c r="G68" s="163">
        <v>10217</v>
      </c>
      <c r="H68" s="163">
        <v>17642</v>
      </c>
      <c r="I68" s="163">
        <v>28066</v>
      </c>
      <c r="J68" s="165">
        <f>IFERROR(I68/H68-1,"-")</f>
        <v>0.59086271397800694</v>
      </c>
      <c r="K68" s="164">
        <f t="shared" si="35"/>
        <v>0.29533391793972408</v>
      </c>
      <c r="L68" s="162">
        <f t="shared" si="36"/>
        <v>10424</v>
      </c>
      <c r="M68" s="163">
        <f t="shared" si="37"/>
        <v>6399</v>
      </c>
      <c r="N68" s="164">
        <f t="shared" si="34"/>
        <v>4.3507397544233269E-3</v>
      </c>
    </row>
    <row r="69" spans="1:14" x14ac:dyDescent="0.25">
      <c r="A69" s="1"/>
      <c r="B69" s="157" t="s">
        <v>107</v>
      </c>
      <c r="C69" s="158">
        <v>123151</v>
      </c>
      <c r="D69" s="158">
        <v>113207</v>
      </c>
      <c r="E69" s="158">
        <v>36085</v>
      </c>
      <c r="F69" s="158">
        <v>153435</v>
      </c>
      <c r="G69" s="158">
        <v>153435</v>
      </c>
      <c r="H69" s="158">
        <v>155800</v>
      </c>
      <c r="I69" s="158">
        <v>199172</v>
      </c>
      <c r="J69" s="160">
        <f>IFERROR(I69/H69-1,"-")</f>
        <v>0.27838254172015398</v>
      </c>
      <c r="K69" s="159">
        <f t="shared" si="35"/>
        <v>0.75936117024565619</v>
      </c>
      <c r="L69" s="157">
        <f t="shared" si="36"/>
        <v>43372</v>
      </c>
      <c r="M69" s="158">
        <f t="shared" si="37"/>
        <v>85965</v>
      </c>
      <c r="N69" s="159">
        <f t="shared" si="34"/>
        <v>3.087527750188851E-2</v>
      </c>
    </row>
    <row r="70" spans="1:14" s="56" customFormat="1" x14ac:dyDescent="0.25">
      <c r="B70" s="162" t="s">
        <v>110</v>
      </c>
      <c r="C70" s="163">
        <v>56144</v>
      </c>
      <c r="D70" s="163">
        <v>48511</v>
      </c>
      <c r="E70" s="163">
        <v>15925</v>
      </c>
      <c r="F70" s="163">
        <v>67600</v>
      </c>
      <c r="G70" s="163">
        <v>67600</v>
      </c>
      <c r="H70" s="163">
        <v>58709</v>
      </c>
      <c r="I70" s="163">
        <v>84484</v>
      </c>
      <c r="J70" s="165">
        <f t="shared" ref="J70:J77" si="38">IFERROR(I70/H70-1,"-")</f>
        <v>0.43902979100308293</v>
      </c>
      <c r="K70" s="164">
        <f t="shared" si="35"/>
        <v>0.74154315516068525</v>
      </c>
      <c r="L70" s="162">
        <f t="shared" si="36"/>
        <v>25775</v>
      </c>
      <c r="M70" s="163">
        <f t="shared" si="37"/>
        <v>35973</v>
      </c>
      <c r="N70" s="164">
        <f t="shared" si="34"/>
        <v>1.3096554457803049E-2</v>
      </c>
    </row>
    <row r="71" spans="1:14" s="56" customFormat="1" x14ac:dyDescent="0.25">
      <c r="B71" s="162" t="s">
        <v>113</v>
      </c>
      <c r="C71" s="163">
        <v>17433</v>
      </c>
      <c r="D71" s="163">
        <v>14295</v>
      </c>
      <c r="E71" s="163">
        <v>4110</v>
      </c>
      <c r="F71" s="163">
        <v>9275</v>
      </c>
      <c r="G71" s="163">
        <v>9275</v>
      </c>
      <c r="H71" s="163">
        <v>13219</v>
      </c>
      <c r="I71" s="163">
        <v>12766</v>
      </c>
      <c r="J71" s="165">
        <f t="shared" si="38"/>
        <v>-3.4268855435358181E-2</v>
      </c>
      <c r="K71" s="164">
        <f t="shared" si="35"/>
        <v>-0.10696047569080103</v>
      </c>
      <c r="L71" s="162">
        <f t="shared" si="36"/>
        <v>-453</v>
      </c>
      <c r="M71" s="163">
        <f t="shared" si="37"/>
        <v>-1529</v>
      </c>
      <c r="N71" s="164">
        <f t="shared" si="34"/>
        <v>1.9789618650669204E-3</v>
      </c>
    </row>
    <row r="72" spans="1:14" x14ac:dyDescent="0.25">
      <c r="A72" s="1"/>
      <c r="B72" s="162" t="s">
        <v>116</v>
      </c>
      <c r="C72" s="163">
        <v>7801</v>
      </c>
      <c r="D72" s="163">
        <v>12790</v>
      </c>
      <c r="E72" s="163">
        <v>3920</v>
      </c>
      <c r="F72" s="163">
        <v>21539</v>
      </c>
      <c r="G72" s="163">
        <v>21539</v>
      </c>
      <c r="H72" s="163">
        <v>18439</v>
      </c>
      <c r="I72" s="163">
        <v>22925</v>
      </c>
      <c r="J72" s="165">
        <f t="shared" si="38"/>
        <v>0.24328868159878514</v>
      </c>
      <c r="K72" s="164">
        <f t="shared" si="35"/>
        <v>0.79241594996090692</v>
      </c>
      <c r="L72" s="162">
        <f t="shared" si="36"/>
        <v>4486</v>
      </c>
      <c r="M72" s="163">
        <f t="shared" si="37"/>
        <v>10135</v>
      </c>
      <c r="N72" s="164">
        <f t="shared" si="34"/>
        <v>3.5537913799670337E-3</v>
      </c>
    </row>
    <row r="73" spans="1:14" x14ac:dyDescent="0.25">
      <c r="A73" s="1"/>
      <c r="B73" s="162" t="s">
        <v>123</v>
      </c>
      <c r="C73" s="163">
        <v>2856</v>
      </c>
      <c r="D73" s="163">
        <v>2139</v>
      </c>
      <c r="E73" s="163">
        <v>634</v>
      </c>
      <c r="F73" s="163">
        <v>4225</v>
      </c>
      <c r="G73" s="163">
        <v>4225</v>
      </c>
      <c r="H73" s="163">
        <v>4808</v>
      </c>
      <c r="I73" s="163">
        <v>7754</v>
      </c>
      <c r="J73" s="165">
        <f t="shared" si="38"/>
        <v>0.612728785357737</v>
      </c>
      <c r="K73" s="164">
        <f t="shared" si="35"/>
        <v>2.6250584385226743</v>
      </c>
      <c r="L73" s="162">
        <f t="shared" si="36"/>
        <v>2946</v>
      </c>
      <c r="M73" s="163">
        <f t="shared" si="37"/>
        <v>5615</v>
      </c>
      <c r="N73" s="164">
        <f t="shared" si="34"/>
        <v>1.2020108335993186E-3</v>
      </c>
    </row>
    <row r="74" spans="1:14" x14ac:dyDescent="0.25">
      <c r="A74" s="1"/>
      <c r="B74" s="162" t="s">
        <v>119</v>
      </c>
      <c r="C74" s="163">
        <v>3613</v>
      </c>
      <c r="D74" s="163">
        <v>2880</v>
      </c>
      <c r="E74" s="163">
        <v>1452</v>
      </c>
      <c r="F74" s="163">
        <v>3969</v>
      </c>
      <c r="G74" s="163">
        <v>3969</v>
      </c>
      <c r="H74" s="163">
        <v>3083</v>
      </c>
      <c r="I74" s="163">
        <v>4952</v>
      </c>
      <c r="J74" s="165">
        <f t="shared" si="38"/>
        <v>0.60622770029192341</v>
      </c>
      <c r="K74" s="164">
        <f t="shared" si="35"/>
        <v>0.71944444444444455</v>
      </c>
      <c r="L74" s="162">
        <f t="shared" si="36"/>
        <v>1869</v>
      </c>
      <c r="M74" s="163">
        <f t="shared" si="37"/>
        <v>2072</v>
      </c>
      <c r="N74" s="164">
        <f t="shared" si="34"/>
        <v>7.6764994170541994E-4</v>
      </c>
    </row>
    <row r="75" spans="1:14" x14ac:dyDescent="0.25">
      <c r="A75" s="1"/>
      <c r="B75" s="162" t="s">
        <v>128</v>
      </c>
      <c r="C75" s="163">
        <v>1592</v>
      </c>
      <c r="D75" s="163">
        <v>2489</v>
      </c>
      <c r="E75" s="163">
        <v>854</v>
      </c>
      <c r="F75" s="163">
        <v>3522</v>
      </c>
      <c r="G75" s="163">
        <v>3522</v>
      </c>
      <c r="H75" s="163">
        <v>4583</v>
      </c>
      <c r="I75" s="163">
        <v>3861</v>
      </c>
      <c r="J75" s="165">
        <f t="shared" si="38"/>
        <v>-0.15753873008946107</v>
      </c>
      <c r="K75" s="164">
        <f t="shared" si="35"/>
        <v>0.55122539172358387</v>
      </c>
      <c r="L75" s="162">
        <f t="shared" si="36"/>
        <v>-722</v>
      </c>
      <c r="M75" s="163">
        <f t="shared" si="37"/>
        <v>1372</v>
      </c>
      <c r="N75" s="164">
        <f t="shared" si="34"/>
        <v>5.9852512619641078E-4</v>
      </c>
    </row>
    <row r="76" spans="1:14" x14ac:dyDescent="0.25">
      <c r="A76" s="161" t="s">
        <v>144</v>
      </c>
      <c r="B76" s="162" t="s">
        <v>131</v>
      </c>
      <c r="C76" s="163">
        <v>2890</v>
      </c>
      <c r="D76" s="163">
        <v>2648</v>
      </c>
      <c r="E76" s="163">
        <v>1101</v>
      </c>
      <c r="F76" s="163">
        <v>1144</v>
      </c>
      <c r="G76" s="163">
        <v>1144</v>
      </c>
      <c r="H76" s="163">
        <v>1282</v>
      </c>
      <c r="I76" s="163">
        <v>3713</v>
      </c>
      <c r="J76" s="165">
        <f t="shared" si="38"/>
        <v>1.8962558502340094</v>
      </c>
      <c r="K76" s="164">
        <f t="shared" si="35"/>
        <v>0.40219033232628409</v>
      </c>
      <c r="L76" s="162">
        <f t="shared" si="36"/>
        <v>2431</v>
      </c>
      <c r="M76" s="163">
        <f t="shared" si="37"/>
        <v>1065</v>
      </c>
      <c r="N76" s="164">
        <f t="shared" si="34"/>
        <v>5.7558243811636192E-4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30822</v>
      </c>
      <c r="D77" s="169">
        <f t="shared" si="39"/>
        <v>27455</v>
      </c>
      <c r="E77" s="169">
        <f t="shared" si="39"/>
        <v>8089</v>
      </c>
      <c r="F77" s="169">
        <f t="shared" ref="F77" si="40">F69-SUM(F70:F76)</f>
        <v>42161</v>
      </c>
      <c r="G77" s="169">
        <f t="shared" si="39"/>
        <v>42161</v>
      </c>
      <c r="H77" s="169">
        <f t="shared" si="39"/>
        <v>51677</v>
      </c>
      <c r="I77" s="169">
        <f t="shared" si="39"/>
        <v>58717</v>
      </c>
      <c r="J77" s="171">
        <f t="shared" si="38"/>
        <v>0.13623081835245854</v>
      </c>
      <c r="K77" s="170">
        <f t="shared" si="35"/>
        <v>1.1386632671644508</v>
      </c>
      <c r="L77" s="168">
        <f>I77-H77</f>
        <v>7040</v>
      </c>
      <c r="M77" s="169">
        <f t="shared" si="37"/>
        <v>31262</v>
      </c>
      <c r="N77" s="170">
        <f t="shared" si="34"/>
        <v>9.1022014594339951E-3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971454</v>
      </c>
      <c r="D79" s="176">
        <v>939301</v>
      </c>
      <c r="E79" s="176">
        <v>259391</v>
      </c>
      <c r="F79" s="176">
        <v>820583</v>
      </c>
      <c r="G79" s="176">
        <v>820583</v>
      </c>
      <c r="H79" s="176">
        <v>933965</v>
      </c>
      <c r="I79" s="176">
        <v>1064073</v>
      </c>
      <c r="J79" s="177">
        <f>IFERROR(I79/H79-1,"-")</f>
        <v>0.13930714748411344</v>
      </c>
      <c r="K79" s="177">
        <f>IFERROR(I79/D79-1,"-")</f>
        <v>0.13283494854152189</v>
      </c>
      <c r="L79" s="176">
        <f>I79-H79</f>
        <v>130108</v>
      </c>
      <c r="M79" s="176">
        <f>I79-D79</f>
        <v>124772</v>
      </c>
      <c r="N79" s="177">
        <f t="shared" ref="N79:N91" si="41">I79/I$9</f>
        <v>0.16495064144190455</v>
      </c>
    </row>
    <row r="80" spans="1:14" x14ac:dyDescent="0.25">
      <c r="A80" s="1" t="s">
        <v>96</v>
      </c>
      <c r="B80" s="157" t="s">
        <v>97</v>
      </c>
      <c r="C80" s="158">
        <v>402795</v>
      </c>
      <c r="D80" s="158">
        <v>402386</v>
      </c>
      <c r="E80" s="158">
        <v>106673</v>
      </c>
      <c r="F80" s="158">
        <v>380964</v>
      </c>
      <c r="G80" s="158">
        <v>380964</v>
      </c>
      <c r="H80" s="158">
        <v>381700</v>
      </c>
      <c r="I80" s="158">
        <v>419537</v>
      </c>
      <c r="J80" s="160">
        <f>IFERROR(I80/H80-1,"-")</f>
        <v>9.9127587110296123E-2</v>
      </c>
      <c r="K80" s="159">
        <f t="shared" ref="K80:K91" si="42">IFERROR(I80/D80-1,"-")</f>
        <v>4.2623252300030279E-2</v>
      </c>
      <c r="L80" s="157">
        <f t="shared" ref="L80:L90" si="43">I80-H80</f>
        <v>37837</v>
      </c>
      <c r="M80" s="158">
        <f t="shared" ref="M80:M91" si="44">I80-D80</f>
        <v>17151</v>
      </c>
      <c r="N80" s="159">
        <f t="shared" si="41"/>
        <v>6.5035854925942396E-2</v>
      </c>
    </row>
    <row r="81" spans="1:14" x14ac:dyDescent="0.25">
      <c r="A81" s="161" t="s">
        <v>103</v>
      </c>
      <c r="B81" s="162" t="s">
        <v>103</v>
      </c>
      <c r="C81" s="163">
        <v>96922</v>
      </c>
      <c r="D81" s="163">
        <v>75835</v>
      </c>
      <c r="E81" s="163">
        <v>26886</v>
      </c>
      <c r="F81" s="163">
        <v>101542</v>
      </c>
      <c r="G81" s="163">
        <v>101542</v>
      </c>
      <c r="H81" s="163">
        <v>97548</v>
      </c>
      <c r="I81" s="163">
        <v>111786</v>
      </c>
      <c r="J81" s="165">
        <f>IFERROR(I81/H81-1,"-")</f>
        <v>0.1459589125353673</v>
      </c>
      <c r="K81" s="164">
        <f t="shared" si="42"/>
        <v>0.47406870178677396</v>
      </c>
      <c r="L81" s="162">
        <f t="shared" si="43"/>
        <v>14238</v>
      </c>
      <c r="M81" s="163">
        <f t="shared" si="44"/>
        <v>35951</v>
      </c>
      <c r="N81" s="164">
        <f t="shared" si="41"/>
        <v>1.7328860335921258E-2</v>
      </c>
    </row>
    <row r="82" spans="1:14" x14ac:dyDescent="0.25">
      <c r="A82" s="161" t="s">
        <v>100</v>
      </c>
      <c r="B82" s="162" t="s">
        <v>100</v>
      </c>
      <c r="C82" s="163">
        <v>305873</v>
      </c>
      <c r="D82" s="163">
        <v>326551</v>
      </c>
      <c r="E82" s="163">
        <v>79787</v>
      </c>
      <c r="F82" s="163">
        <v>279422</v>
      </c>
      <c r="G82" s="163">
        <v>279422</v>
      </c>
      <c r="H82" s="163">
        <v>284152</v>
      </c>
      <c r="I82" s="163">
        <v>307751</v>
      </c>
      <c r="J82" s="165">
        <f>IFERROR(I82/H82-1,"-")</f>
        <v>8.3050620794504315E-2</v>
      </c>
      <c r="K82" s="164">
        <f t="shared" si="42"/>
        <v>-5.7571405385376195E-2</v>
      </c>
      <c r="L82" s="162">
        <f t="shared" si="43"/>
        <v>23599</v>
      </c>
      <c r="M82" s="163">
        <f t="shared" si="44"/>
        <v>-18800</v>
      </c>
      <c r="N82" s="164">
        <f t="shared" si="41"/>
        <v>4.7706994590021139E-2</v>
      </c>
    </row>
    <row r="83" spans="1:14" x14ac:dyDescent="0.25">
      <c r="A83" s="1"/>
      <c r="B83" s="157" t="s">
        <v>107</v>
      </c>
      <c r="C83" s="158">
        <v>568659</v>
      </c>
      <c r="D83" s="158">
        <v>536915</v>
      </c>
      <c r="E83" s="158">
        <v>152718</v>
      </c>
      <c r="F83" s="158">
        <v>439619</v>
      </c>
      <c r="G83" s="158">
        <v>439619</v>
      </c>
      <c r="H83" s="158">
        <v>552265</v>
      </c>
      <c r="I83" s="158">
        <v>644536</v>
      </c>
      <c r="J83" s="160">
        <f>IFERROR(I83/H83-1,"-")</f>
        <v>0.16707739943686462</v>
      </c>
      <c r="K83" s="159">
        <f t="shared" si="42"/>
        <v>0.20044327314379373</v>
      </c>
      <c r="L83" s="157">
        <f t="shared" si="43"/>
        <v>92271</v>
      </c>
      <c r="M83" s="158">
        <f t="shared" si="44"/>
        <v>107621</v>
      </c>
      <c r="N83" s="159">
        <f t="shared" si="41"/>
        <v>9.991478651596214E-2</v>
      </c>
    </row>
    <row r="84" spans="1:14" s="56" customFormat="1" x14ac:dyDescent="0.25">
      <c r="B84" s="162" t="s">
        <v>110</v>
      </c>
      <c r="C84" s="163">
        <v>84109</v>
      </c>
      <c r="D84" s="163">
        <v>90752</v>
      </c>
      <c r="E84" s="163">
        <v>25019</v>
      </c>
      <c r="F84" s="163">
        <v>84724</v>
      </c>
      <c r="G84" s="163">
        <v>84724</v>
      </c>
      <c r="H84" s="163">
        <v>113073</v>
      </c>
      <c r="I84" s="163">
        <v>132522</v>
      </c>
      <c r="J84" s="165">
        <f t="shared" ref="J84:J91" si="45">IFERROR(I84/H84-1,"-")</f>
        <v>0.17200392666684361</v>
      </c>
      <c r="K84" s="164">
        <f t="shared" si="42"/>
        <v>0.46026533850493645</v>
      </c>
      <c r="L84" s="162">
        <f t="shared" si="43"/>
        <v>19449</v>
      </c>
      <c r="M84" s="163">
        <f t="shared" si="44"/>
        <v>41770</v>
      </c>
      <c r="N84" s="164">
        <f t="shared" si="41"/>
        <v>2.0543316957731352E-2</v>
      </c>
    </row>
    <row r="85" spans="1:14" s="56" customFormat="1" x14ac:dyDescent="0.25">
      <c r="B85" s="162" t="s">
        <v>113</v>
      </c>
      <c r="C85" s="163">
        <v>246556</v>
      </c>
      <c r="D85" s="163">
        <v>204399</v>
      </c>
      <c r="E85" s="163">
        <v>53222</v>
      </c>
      <c r="F85" s="163">
        <v>141147</v>
      </c>
      <c r="G85" s="163">
        <v>141147</v>
      </c>
      <c r="H85" s="163">
        <v>160883</v>
      </c>
      <c r="I85" s="163">
        <v>180469</v>
      </c>
      <c r="J85" s="165">
        <f t="shared" si="45"/>
        <v>0.12174064382190775</v>
      </c>
      <c r="K85" s="164">
        <f t="shared" si="42"/>
        <v>-0.11707493676583547</v>
      </c>
      <c r="L85" s="162">
        <f t="shared" si="43"/>
        <v>19586</v>
      </c>
      <c r="M85" s="163">
        <f t="shared" si="44"/>
        <v>-23930</v>
      </c>
      <c r="N85" s="164">
        <f t="shared" si="41"/>
        <v>2.7975972804853682E-2</v>
      </c>
    </row>
    <row r="86" spans="1:14" x14ac:dyDescent="0.25">
      <c r="A86" s="1"/>
      <c r="B86" s="162" t="s">
        <v>116</v>
      </c>
      <c r="C86" s="163">
        <v>27138</v>
      </c>
      <c r="D86" s="163">
        <v>30113</v>
      </c>
      <c r="E86" s="163">
        <v>9255</v>
      </c>
      <c r="F86" s="163">
        <v>35292</v>
      </c>
      <c r="G86" s="163">
        <v>35292</v>
      </c>
      <c r="H86" s="163">
        <v>49617</v>
      </c>
      <c r="I86" s="163">
        <v>68055</v>
      </c>
      <c r="J86" s="165">
        <f t="shared" si="45"/>
        <v>0.37160650583469379</v>
      </c>
      <c r="K86" s="164">
        <f t="shared" si="42"/>
        <v>1.259987380865407</v>
      </c>
      <c r="L86" s="162">
        <f t="shared" si="43"/>
        <v>18438</v>
      </c>
      <c r="M86" s="163">
        <f t="shared" si="44"/>
        <v>37942</v>
      </c>
      <c r="N86" s="164">
        <f t="shared" si="41"/>
        <v>1.0549761062754917E-2</v>
      </c>
    </row>
    <row r="87" spans="1:14" x14ac:dyDescent="0.25">
      <c r="A87" s="1"/>
      <c r="B87" s="162" t="s">
        <v>123</v>
      </c>
      <c r="C87" s="163">
        <v>14372</v>
      </c>
      <c r="D87" s="163">
        <v>11361</v>
      </c>
      <c r="E87" s="163">
        <v>2374</v>
      </c>
      <c r="F87" s="163">
        <v>12903</v>
      </c>
      <c r="G87" s="163">
        <v>12903</v>
      </c>
      <c r="H87" s="163">
        <v>15309</v>
      </c>
      <c r="I87" s="163">
        <v>22140</v>
      </c>
      <c r="J87" s="165">
        <f t="shared" si="45"/>
        <v>0.44620811287477946</v>
      </c>
      <c r="K87" s="164">
        <f t="shared" si="42"/>
        <v>0.94877211513071025</v>
      </c>
      <c r="L87" s="162">
        <f t="shared" si="43"/>
        <v>6831</v>
      </c>
      <c r="M87" s="163">
        <f t="shared" si="44"/>
        <v>10779</v>
      </c>
      <c r="N87" s="164">
        <f t="shared" si="41"/>
        <v>3.432102122245153E-3</v>
      </c>
    </row>
    <row r="88" spans="1:14" x14ac:dyDescent="0.25">
      <c r="A88" s="1"/>
      <c r="B88" s="162" t="s">
        <v>119</v>
      </c>
      <c r="C88" s="163">
        <v>8108</v>
      </c>
      <c r="D88" s="163">
        <v>7695</v>
      </c>
      <c r="E88" s="163">
        <v>2468</v>
      </c>
      <c r="F88" s="163">
        <v>6824</v>
      </c>
      <c r="G88" s="163">
        <v>6824</v>
      </c>
      <c r="H88" s="163">
        <v>8177</v>
      </c>
      <c r="I88" s="163">
        <v>10558</v>
      </c>
      <c r="J88" s="165">
        <f t="shared" si="45"/>
        <v>0.29118258530023233</v>
      </c>
      <c r="K88" s="164">
        <f t="shared" si="42"/>
        <v>0.37205977907732302</v>
      </c>
      <c r="L88" s="162">
        <f t="shared" si="43"/>
        <v>2381</v>
      </c>
      <c r="M88" s="163">
        <f t="shared" si="44"/>
        <v>2863</v>
      </c>
      <c r="N88" s="164">
        <f t="shared" si="41"/>
        <v>1.6366817618186234E-3</v>
      </c>
    </row>
    <row r="89" spans="1:14" x14ac:dyDescent="0.25">
      <c r="A89" s="1"/>
      <c r="B89" s="162" t="s">
        <v>128</v>
      </c>
      <c r="C89" s="163">
        <v>9522</v>
      </c>
      <c r="D89" s="163">
        <v>10716</v>
      </c>
      <c r="E89" s="163">
        <v>4147</v>
      </c>
      <c r="F89" s="163">
        <v>9083</v>
      </c>
      <c r="G89" s="163">
        <v>9083</v>
      </c>
      <c r="H89" s="163">
        <v>10901</v>
      </c>
      <c r="I89" s="163">
        <v>9345</v>
      </c>
      <c r="J89" s="165">
        <f t="shared" si="45"/>
        <v>-0.14273919823869374</v>
      </c>
      <c r="K89" s="164">
        <f t="shared" si="42"/>
        <v>-0.12793952967525191</v>
      </c>
      <c r="L89" s="162">
        <f t="shared" si="43"/>
        <v>-1556</v>
      </c>
      <c r="M89" s="163">
        <f t="shared" si="44"/>
        <v>-1371</v>
      </c>
      <c r="N89" s="164">
        <f t="shared" si="41"/>
        <v>1.4486447304598443E-3</v>
      </c>
    </row>
    <row r="90" spans="1:14" x14ac:dyDescent="0.25">
      <c r="A90" s="161" t="s">
        <v>144</v>
      </c>
      <c r="B90" s="162" t="s">
        <v>131</v>
      </c>
      <c r="C90" s="163">
        <v>17142</v>
      </c>
      <c r="D90" s="163">
        <v>16437</v>
      </c>
      <c r="E90" s="163">
        <v>6761</v>
      </c>
      <c r="F90" s="163">
        <v>9192</v>
      </c>
      <c r="G90" s="163">
        <v>9192</v>
      </c>
      <c r="H90" s="163">
        <v>12341</v>
      </c>
      <c r="I90" s="163">
        <v>11740</v>
      </c>
      <c r="J90" s="165">
        <f t="shared" si="45"/>
        <v>-4.8699457094238729E-2</v>
      </c>
      <c r="K90" s="164">
        <f t="shared" si="42"/>
        <v>-0.28575774168035528</v>
      </c>
      <c r="L90" s="162">
        <f t="shared" si="43"/>
        <v>-601</v>
      </c>
      <c r="M90" s="163">
        <f t="shared" si="44"/>
        <v>-4697</v>
      </c>
      <c r="N90" s="164">
        <f t="shared" si="41"/>
        <v>1.8199132301336086E-3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161712</v>
      </c>
      <c r="D91" s="169">
        <f t="shared" si="46"/>
        <v>165442</v>
      </c>
      <c r="E91" s="169">
        <f t="shared" si="46"/>
        <v>49472</v>
      </c>
      <c r="F91" s="169">
        <f t="shared" ref="F91" si="47">F83-SUM(F84:F90)</f>
        <v>140454</v>
      </c>
      <c r="G91" s="169">
        <f t="shared" si="46"/>
        <v>140454</v>
      </c>
      <c r="H91" s="169">
        <f t="shared" si="46"/>
        <v>181964</v>
      </c>
      <c r="I91" s="169">
        <f t="shared" si="46"/>
        <v>209707</v>
      </c>
      <c r="J91" s="171">
        <f t="shared" si="45"/>
        <v>0.1524642236925986</v>
      </c>
      <c r="K91" s="170">
        <f t="shared" si="42"/>
        <v>0.26755600149901482</v>
      </c>
      <c r="L91" s="168">
        <f>I91-H91</f>
        <v>27743</v>
      </c>
      <c r="M91" s="169">
        <f t="shared" si="44"/>
        <v>44265</v>
      </c>
      <c r="N91" s="170">
        <f t="shared" si="41"/>
        <v>3.2508393845964961E-2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56600</v>
      </c>
      <c r="D93" s="176">
        <v>58393</v>
      </c>
      <c r="E93" s="176">
        <v>23723</v>
      </c>
      <c r="F93" s="176">
        <v>53822</v>
      </c>
      <c r="G93" s="176">
        <v>53822</v>
      </c>
      <c r="H93" s="176">
        <v>60906</v>
      </c>
      <c r="I93" s="176">
        <v>60178</v>
      </c>
      <c r="J93" s="177">
        <f>IFERROR(I93/H93-1,"-")</f>
        <v>-1.1952845368272458E-2</v>
      </c>
      <c r="K93" s="177">
        <f>IFERROR(I93/D93-1,"-")</f>
        <v>3.0568732553559519E-2</v>
      </c>
      <c r="L93" s="176">
        <f>I93-H93</f>
        <v>-728</v>
      </c>
      <c r="M93" s="176">
        <f>I93-D93</f>
        <v>1785</v>
      </c>
      <c r="N93" s="177">
        <f t="shared" ref="N93:N105" si="48">I93/I$9</f>
        <v>9.3286829951431255E-3</v>
      </c>
    </row>
    <row r="94" spans="1:14" x14ac:dyDescent="0.25">
      <c r="A94" s="1" t="s">
        <v>96</v>
      </c>
      <c r="B94" s="157" t="s">
        <v>97</v>
      </c>
      <c r="C94" s="158">
        <v>35359</v>
      </c>
      <c r="D94" s="158">
        <v>38149</v>
      </c>
      <c r="E94" s="158">
        <v>15260</v>
      </c>
      <c r="F94" s="158">
        <v>34543</v>
      </c>
      <c r="G94" s="158">
        <v>34543</v>
      </c>
      <c r="H94" s="158">
        <v>38696</v>
      </c>
      <c r="I94" s="158">
        <v>36730</v>
      </c>
      <c r="J94" s="160">
        <f>IFERROR(I94/H94-1,"-")</f>
        <v>-5.0806284887326858E-2</v>
      </c>
      <c r="K94" s="159">
        <f t="shared" ref="K94:K105" si="49">IFERROR(I94/D94-1,"-")</f>
        <v>-3.7196256782615511E-2</v>
      </c>
      <c r="L94" s="157">
        <f t="shared" ref="L94:L104" si="50">I94-H94</f>
        <v>-1966</v>
      </c>
      <c r="M94" s="158">
        <f t="shared" ref="M94:M105" si="51">I94-D94</f>
        <v>-1419</v>
      </c>
      <c r="N94" s="159">
        <f t="shared" si="48"/>
        <v>5.6938171160824062E-3</v>
      </c>
    </row>
    <row r="95" spans="1:14" x14ac:dyDescent="0.25">
      <c r="A95" s="161" t="s">
        <v>103</v>
      </c>
      <c r="B95" s="162" t="s">
        <v>103</v>
      </c>
      <c r="C95" s="163">
        <v>17182</v>
      </c>
      <c r="D95" s="163">
        <v>19575</v>
      </c>
      <c r="E95" s="163">
        <v>8252</v>
      </c>
      <c r="F95" s="163">
        <v>16275</v>
      </c>
      <c r="G95" s="163">
        <v>16275</v>
      </c>
      <c r="H95" s="163">
        <v>12241</v>
      </c>
      <c r="I95" s="163">
        <v>12042</v>
      </c>
      <c r="J95" s="165">
        <f>IFERROR(I95/H95-1,"-")</f>
        <v>-1.625684176129405E-2</v>
      </c>
      <c r="K95" s="164">
        <f t="shared" si="49"/>
        <v>-0.3848275862068965</v>
      </c>
      <c r="L95" s="162">
        <f t="shared" si="50"/>
        <v>-199</v>
      </c>
      <c r="M95" s="163">
        <f t="shared" si="51"/>
        <v>-7533</v>
      </c>
      <c r="N95" s="164">
        <f t="shared" si="48"/>
        <v>1.8667287152699247E-3</v>
      </c>
    </row>
    <row r="96" spans="1:14" x14ac:dyDescent="0.25">
      <c r="A96" s="161" t="s">
        <v>100</v>
      </c>
      <c r="B96" s="162" t="s">
        <v>100</v>
      </c>
      <c r="C96" s="163">
        <v>18177</v>
      </c>
      <c r="D96" s="163">
        <v>18574</v>
      </c>
      <c r="E96" s="163">
        <v>7008</v>
      </c>
      <c r="F96" s="163">
        <v>18268</v>
      </c>
      <c r="G96" s="163">
        <v>18268</v>
      </c>
      <c r="H96" s="163">
        <v>26455</v>
      </c>
      <c r="I96" s="163">
        <v>24688</v>
      </c>
      <c r="J96" s="165">
        <f>IFERROR(I96/H96-1,"-")</f>
        <v>-6.6792666792666822E-2</v>
      </c>
      <c r="K96" s="164">
        <f t="shared" si="49"/>
        <v>0.3291698072574567</v>
      </c>
      <c r="L96" s="162">
        <f t="shared" si="50"/>
        <v>-1767</v>
      </c>
      <c r="M96" s="163">
        <f t="shared" si="51"/>
        <v>6114</v>
      </c>
      <c r="N96" s="164">
        <f t="shared" si="48"/>
        <v>3.8270884008124811E-3</v>
      </c>
    </row>
    <row r="97" spans="1:14" x14ac:dyDescent="0.25">
      <c r="A97" s="1"/>
      <c r="B97" s="157" t="s">
        <v>107</v>
      </c>
      <c r="C97" s="158">
        <v>21241</v>
      </c>
      <c r="D97" s="158">
        <v>20244</v>
      </c>
      <c r="E97" s="158">
        <v>8463</v>
      </c>
      <c r="F97" s="158">
        <v>19279</v>
      </c>
      <c r="G97" s="158">
        <v>19279</v>
      </c>
      <c r="H97" s="158">
        <v>22210</v>
      </c>
      <c r="I97" s="158">
        <v>23448</v>
      </c>
      <c r="J97" s="160">
        <f>IFERROR(I97/H97-1,"-")</f>
        <v>5.5740657361548873E-2</v>
      </c>
      <c r="K97" s="159">
        <f t="shared" si="49"/>
        <v>0.15826911677534095</v>
      </c>
      <c r="L97" s="157">
        <f t="shared" si="50"/>
        <v>1238</v>
      </c>
      <c r="M97" s="158">
        <f t="shared" si="51"/>
        <v>3204</v>
      </c>
      <c r="N97" s="159">
        <f t="shared" si="48"/>
        <v>3.6348658790607202E-3</v>
      </c>
    </row>
    <row r="98" spans="1:14" s="56" customFormat="1" x14ac:dyDescent="0.25">
      <c r="B98" s="162" t="s">
        <v>110</v>
      </c>
      <c r="C98" s="163">
        <v>2385</v>
      </c>
      <c r="D98" s="163">
        <v>2572</v>
      </c>
      <c r="E98" s="163">
        <v>1373</v>
      </c>
      <c r="F98" s="163">
        <v>2638</v>
      </c>
      <c r="G98" s="163">
        <v>2638</v>
      </c>
      <c r="H98" s="163">
        <v>3128</v>
      </c>
      <c r="I98" s="163">
        <v>3308</v>
      </c>
      <c r="J98" s="165">
        <f t="shared" ref="J98:J105" si="52">IFERROR(I98/H98-1,"-")</f>
        <v>5.7544757033248128E-2</v>
      </c>
      <c r="K98" s="164">
        <f t="shared" si="49"/>
        <v>0.28615863141524112</v>
      </c>
      <c r="L98" s="162">
        <f t="shared" si="50"/>
        <v>180</v>
      </c>
      <c r="M98" s="163">
        <f t="shared" si="51"/>
        <v>736</v>
      </c>
      <c r="N98" s="164">
        <f t="shared" si="48"/>
        <v>5.1280008222163347E-4</v>
      </c>
    </row>
    <row r="99" spans="1:14" s="56" customFormat="1" x14ac:dyDescent="0.25">
      <c r="B99" s="162" t="s">
        <v>113</v>
      </c>
      <c r="C99" s="163">
        <v>5221</v>
      </c>
      <c r="D99" s="163">
        <v>4530</v>
      </c>
      <c r="E99" s="163">
        <v>1673</v>
      </c>
      <c r="F99" s="163">
        <v>4064</v>
      </c>
      <c r="G99" s="163">
        <v>4064</v>
      </c>
      <c r="H99" s="163">
        <v>4429</v>
      </c>
      <c r="I99" s="163">
        <v>4895</v>
      </c>
      <c r="J99" s="165">
        <f t="shared" si="52"/>
        <v>0.1052156242944231</v>
      </c>
      <c r="K99" s="164">
        <f t="shared" si="49"/>
        <v>8.0573951434878666E-2</v>
      </c>
      <c r="L99" s="162">
        <f t="shared" si="50"/>
        <v>466</v>
      </c>
      <c r="M99" s="163">
        <f t="shared" si="51"/>
        <v>365</v>
      </c>
      <c r="N99" s="164">
        <f t="shared" si="48"/>
        <v>7.5881390643134708E-4</v>
      </c>
    </row>
    <row r="100" spans="1:14" x14ac:dyDescent="0.25">
      <c r="A100" s="1"/>
      <c r="B100" s="162" t="s">
        <v>116</v>
      </c>
      <c r="C100" s="163">
        <v>4377</v>
      </c>
      <c r="D100" s="163">
        <v>4017</v>
      </c>
      <c r="E100" s="163">
        <v>1976</v>
      </c>
      <c r="F100" s="163">
        <v>3550</v>
      </c>
      <c r="G100" s="163">
        <v>3550</v>
      </c>
      <c r="H100" s="163">
        <v>4014</v>
      </c>
      <c r="I100" s="163">
        <v>3859</v>
      </c>
      <c r="J100" s="165">
        <f t="shared" si="52"/>
        <v>-3.8614848031888416E-2</v>
      </c>
      <c r="K100" s="164">
        <f t="shared" si="49"/>
        <v>-3.9332835449340298E-2</v>
      </c>
      <c r="L100" s="162">
        <f t="shared" si="50"/>
        <v>-155</v>
      </c>
      <c r="M100" s="163">
        <f t="shared" si="51"/>
        <v>-158</v>
      </c>
      <c r="N100" s="164">
        <f t="shared" si="48"/>
        <v>5.9821508987100477E-4</v>
      </c>
    </row>
    <row r="101" spans="1:14" x14ac:dyDescent="0.25">
      <c r="A101" s="1"/>
      <c r="B101" s="162" t="s">
        <v>123</v>
      </c>
      <c r="C101" s="163">
        <v>600</v>
      </c>
      <c r="D101" s="163">
        <v>755</v>
      </c>
      <c r="E101" s="163">
        <v>335</v>
      </c>
      <c r="F101" s="163">
        <v>1303</v>
      </c>
      <c r="G101" s="163">
        <v>1303</v>
      </c>
      <c r="H101" s="163">
        <v>1030</v>
      </c>
      <c r="I101" s="163">
        <v>1034</v>
      </c>
      <c r="J101" s="165">
        <f t="shared" si="52"/>
        <v>3.8834951456310218E-3</v>
      </c>
      <c r="K101" s="164">
        <f t="shared" si="49"/>
        <v>0.36953642384105967</v>
      </c>
      <c r="L101" s="162">
        <f t="shared" si="50"/>
        <v>4</v>
      </c>
      <c r="M101" s="163">
        <f t="shared" si="51"/>
        <v>279</v>
      </c>
      <c r="N101" s="164">
        <f t="shared" si="48"/>
        <v>1.6028878023493622E-4</v>
      </c>
    </row>
    <row r="102" spans="1:14" x14ac:dyDescent="0.25">
      <c r="A102" s="1"/>
      <c r="B102" s="162" t="s">
        <v>119</v>
      </c>
      <c r="C102" s="163">
        <v>553</v>
      </c>
      <c r="D102" s="163">
        <v>541</v>
      </c>
      <c r="E102" s="163">
        <v>338</v>
      </c>
      <c r="F102" s="163">
        <v>726</v>
      </c>
      <c r="G102" s="163">
        <v>726</v>
      </c>
      <c r="H102" s="163">
        <v>692</v>
      </c>
      <c r="I102" s="163">
        <v>954</v>
      </c>
      <c r="J102" s="165">
        <f t="shared" si="52"/>
        <v>0.37861271676300579</v>
      </c>
      <c r="K102" s="164">
        <f t="shared" si="49"/>
        <v>0.76340110905730119</v>
      </c>
      <c r="L102" s="162">
        <f t="shared" si="50"/>
        <v>262</v>
      </c>
      <c r="M102" s="163">
        <f t="shared" si="51"/>
        <v>413</v>
      </c>
      <c r="N102" s="164">
        <f t="shared" si="48"/>
        <v>1.4788732721869358E-4</v>
      </c>
    </row>
    <row r="103" spans="1:14" x14ac:dyDescent="0.25">
      <c r="A103" s="1"/>
      <c r="B103" s="162" t="s">
        <v>128</v>
      </c>
      <c r="C103" s="163">
        <v>177</v>
      </c>
      <c r="D103" s="163">
        <v>174</v>
      </c>
      <c r="E103" s="163">
        <v>133</v>
      </c>
      <c r="F103" s="163">
        <v>276</v>
      </c>
      <c r="G103" s="163">
        <v>276</v>
      </c>
      <c r="H103" s="163">
        <v>157</v>
      </c>
      <c r="I103" s="163">
        <v>244</v>
      </c>
      <c r="J103" s="165">
        <f t="shared" si="52"/>
        <v>0.55414012738853513</v>
      </c>
      <c r="K103" s="164">
        <f t="shared" si="49"/>
        <v>0.40229885057471271</v>
      </c>
      <c r="L103" s="162">
        <f t="shared" si="50"/>
        <v>87</v>
      </c>
      <c r="M103" s="163">
        <f t="shared" si="51"/>
        <v>70</v>
      </c>
      <c r="N103" s="164">
        <f t="shared" si="48"/>
        <v>3.7824431699540077E-5</v>
      </c>
    </row>
    <row r="104" spans="1:14" x14ac:dyDescent="0.25">
      <c r="A104" s="161" t="s">
        <v>144</v>
      </c>
      <c r="B104" s="162" t="s">
        <v>131</v>
      </c>
      <c r="C104" s="163">
        <v>414</v>
      </c>
      <c r="D104" s="163">
        <v>284</v>
      </c>
      <c r="E104" s="163">
        <v>96</v>
      </c>
      <c r="F104" s="163">
        <v>170</v>
      </c>
      <c r="G104" s="163">
        <v>170</v>
      </c>
      <c r="H104" s="163">
        <v>287</v>
      </c>
      <c r="I104" s="163">
        <v>442</v>
      </c>
      <c r="J104" s="165">
        <f t="shared" si="52"/>
        <v>0.54006968641114983</v>
      </c>
      <c r="K104" s="164">
        <f t="shared" si="49"/>
        <v>0.55633802816901401</v>
      </c>
      <c r="L104" s="162">
        <f t="shared" si="50"/>
        <v>155</v>
      </c>
      <c r="M104" s="163">
        <f t="shared" si="51"/>
        <v>158</v>
      </c>
      <c r="N104" s="164">
        <f t="shared" si="48"/>
        <v>6.8518027914740625E-5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7514</v>
      </c>
      <c r="D105" s="169">
        <f t="shared" si="53"/>
        <v>7371</v>
      </c>
      <c r="E105" s="169">
        <f t="shared" si="53"/>
        <v>2539</v>
      </c>
      <c r="F105" s="169">
        <f t="shared" ref="F105" si="54">F97-SUM(F98:F104)</f>
        <v>6552</v>
      </c>
      <c r="G105" s="169">
        <f t="shared" si="53"/>
        <v>6552</v>
      </c>
      <c r="H105" s="169">
        <f t="shared" si="53"/>
        <v>8473</v>
      </c>
      <c r="I105" s="169">
        <f t="shared" si="53"/>
        <v>8712</v>
      </c>
      <c r="J105" s="171">
        <f t="shared" si="52"/>
        <v>2.8207246547858E-2</v>
      </c>
      <c r="K105" s="170">
        <f t="shared" si="49"/>
        <v>0.18192918192918195</v>
      </c>
      <c r="L105" s="168">
        <f>I105-H105</f>
        <v>239</v>
      </c>
      <c r="M105" s="169">
        <f t="shared" si="51"/>
        <v>1341</v>
      </c>
      <c r="N105" s="170">
        <f t="shared" si="48"/>
        <v>1.3505182334688243E-3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177421</v>
      </c>
      <c r="D107" s="176">
        <v>171414</v>
      </c>
      <c r="E107" s="176">
        <v>87584</v>
      </c>
      <c r="F107" s="176">
        <v>233432</v>
      </c>
      <c r="G107" s="176">
        <v>233432</v>
      </c>
      <c r="H107" s="176">
        <v>288189</v>
      </c>
      <c r="I107" s="176">
        <v>277450</v>
      </c>
      <c r="J107" s="177">
        <f>IFERROR(I107/H107-1,"-")</f>
        <v>-3.7263740114994004E-2</v>
      </c>
      <c r="K107" s="177">
        <f>IFERROR(I107/D107-1,"-")</f>
        <v>0.61859591398602221</v>
      </c>
      <c r="L107" s="176">
        <f>I107-H107</f>
        <v>-10739</v>
      </c>
      <c r="M107" s="176">
        <f>I107-D107</f>
        <v>106036</v>
      </c>
      <c r="N107" s="177">
        <f t="shared" ref="N107:N119" si="55">I107/I$9</f>
        <v>4.3009789241956531E-2</v>
      </c>
    </row>
    <row r="108" spans="1:14" x14ac:dyDescent="0.25">
      <c r="A108" s="1" t="s">
        <v>96</v>
      </c>
      <c r="B108" s="157" t="s">
        <v>97</v>
      </c>
      <c r="C108" s="158">
        <v>33637</v>
      </c>
      <c r="D108" s="158">
        <v>34955</v>
      </c>
      <c r="E108" s="158">
        <v>33582</v>
      </c>
      <c r="F108" s="158">
        <v>54117</v>
      </c>
      <c r="G108" s="158">
        <v>54117</v>
      </c>
      <c r="H108" s="158">
        <v>60573</v>
      </c>
      <c r="I108" s="158">
        <v>55180</v>
      </c>
      <c r="J108" s="160">
        <f>IFERROR(I108/H108-1,"-")</f>
        <v>-8.903306753834217E-2</v>
      </c>
      <c r="K108" s="159">
        <f t="shared" ref="K108:K119" si="56">IFERROR(I108/D108-1,"-")</f>
        <v>0.57860105850379062</v>
      </c>
      <c r="L108" s="157">
        <f t="shared" ref="L108:L118" si="57">I108-H108</f>
        <v>-5393</v>
      </c>
      <c r="M108" s="158">
        <f t="shared" ref="M108:M119" si="58">I108-D108</f>
        <v>20225</v>
      </c>
      <c r="N108" s="159">
        <f t="shared" si="55"/>
        <v>8.5539022179533658E-3</v>
      </c>
    </row>
    <row r="109" spans="1:14" x14ac:dyDescent="0.25">
      <c r="A109" s="161" t="s">
        <v>103</v>
      </c>
      <c r="B109" s="162" t="s">
        <v>103</v>
      </c>
      <c r="C109" s="163">
        <v>14662</v>
      </c>
      <c r="D109" s="163">
        <v>12883</v>
      </c>
      <c r="E109" s="163">
        <v>5428</v>
      </c>
      <c r="F109" s="163">
        <v>18295</v>
      </c>
      <c r="G109" s="163">
        <v>18295</v>
      </c>
      <c r="H109" s="163">
        <v>20506</v>
      </c>
      <c r="I109" s="163">
        <v>17542</v>
      </c>
      <c r="J109" s="165">
        <f>IFERROR(I109/H109-1,"-")</f>
        <v>-0.14454306056763877</v>
      </c>
      <c r="K109" s="164">
        <f t="shared" si="56"/>
        <v>0.36163936971202371</v>
      </c>
      <c r="L109" s="162">
        <f t="shared" si="57"/>
        <v>-2964</v>
      </c>
      <c r="M109" s="163">
        <f t="shared" si="58"/>
        <v>4659</v>
      </c>
      <c r="N109" s="164">
        <f t="shared" si="55"/>
        <v>2.7193286101366066E-3</v>
      </c>
    </row>
    <row r="110" spans="1:14" x14ac:dyDescent="0.25">
      <c r="A110" s="161" t="s">
        <v>100</v>
      </c>
      <c r="B110" s="162" t="s">
        <v>100</v>
      </c>
      <c r="C110" s="163">
        <v>18975</v>
      </c>
      <c r="D110" s="163">
        <v>22072</v>
      </c>
      <c r="E110" s="163">
        <v>28154</v>
      </c>
      <c r="F110" s="163">
        <v>35822</v>
      </c>
      <c r="G110" s="163">
        <v>35822</v>
      </c>
      <c r="H110" s="163">
        <v>40067</v>
      </c>
      <c r="I110" s="163">
        <v>37638</v>
      </c>
      <c r="J110" s="165">
        <f>IFERROR(I110/H110-1,"-")</f>
        <v>-6.0623455711682928E-2</v>
      </c>
      <c r="K110" s="164">
        <f t="shared" si="56"/>
        <v>0.70523740485683217</v>
      </c>
      <c r="L110" s="162">
        <f t="shared" si="57"/>
        <v>-2429</v>
      </c>
      <c r="M110" s="163">
        <f t="shared" si="58"/>
        <v>15566</v>
      </c>
      <c r="N110" s="164">
        <f t="shared" si="55"/>
        <v>5.8345736078167596E-3</v>
      </c>
    </row>
    <row r="111" spans="1:14" x14ac:dyDescent="0.25">
      <c r="A111" s="1"/>
      <c r="B111" s="157" t="s">
        <v>107</v>
      </c>
      <c r="C111" s="158">
        <v>143784</v>
      </c>
      <c r="D111" s="158">
        <v>136459</v>
      </c>
      <c r="E111" s="158">
        <v>54002</v>
      </c>
      <c r="F111" s="158">
        <v>179315</v>
      </c>
      <c r="G111" s="158">
        <v>179315</v>
      </c>
      <c r="H111" s="158">
        <v>227616</v>
      </c>
      <c r="I111" s="158">
        <v>222270</v>
      </c>
      <c r="J111" s="160">
        <f>IFERROR(I111/H111-1,"-")</f>
        <v>-2.348692534795449E-2</v>
      </c>
      <c r="K111" s="159">
        <f t="shared" si="56"/>
        <v>0.62884089726584547</v>
      </c>
      <c r="L111" s="157">
        <f t="shared" si="57"/>
        <v>-5346</v>
      </c>
      <c r="M111" s="158">
        <f t="shared" si="58"/>
        <v>85811</v>
      </c>
      <c r="N111" s="159">
        <f t="shared" si="55"/>
        <v>3.4455887024003165E-2</v>
      </c>
    </row>
    <row r="112" spans="1:14" s="56" customFormat="1" x14ac:dyDescent="0.25">
      <c r="B112" s="162" t="s">
        <v>110</v>
      </c>
      <c r="C112" s="163">
        <v>77941</v>
      </c>
      <c r="D112" s="163">
        <v>74433</v>
      </c>
      <c r="E112" s="163">
        <v>30159</v>
      </c>
      <c r="F112" s="163">
        <v>108578</v>
      </c>
      <c r="G112" s="163">
        <v>108578</v>
      </c>
      <c r="H112" s="163">
        <v>147519</v>
      </c>
      <c r="I112" s="163">
        <v>137506</v>
      </c>
      <c r="J112" s="165">
        <f t="shared" ref="J112:J119" si="59">IFERROR(I112/H112-1,"-")</f>
        <v>-6.7876002413248426E-2</v>
      </c>
      <c r="K112" s="164">
        <f t="shared" si="56"/>
        <v>0.84737952252361182</v>
      </c>
      <c r="L112" s="162">
        <f t="shared" si="57"/>
        <v>-10013</v>
      </c>
      <c r="M112" s="163">
        <f t="shared" si="58"/>
        <v>63073</v>
      </c>
      <c r="N112" s="164">
        <f t="shared" si="55"/>
        <v>2.131592748064327E-2</v>
      </c>
    </row>
    <row r="113" spans="1:14" s="56" customFormat="1" x14ac:dyDescent="0.25">
      <c r="B113" s="162" t="s">
        <v>113</v>
      </c>
      <c r="C113" s="163">
        <v>16049</v>
      </c>
      <c r="D113" s="163">
        <v>12136</v>
      </c>
      <c r="E113" s="163">
        <v>3839</v>
      </c>
      <c r="F113" s="163">
        <v>8051</v>
      </c>
      <c r="G113" s="163">
        <v>8051</v>
      </c>
      <c r="H113" s="163">
        <v>10383</v>
      </c>
      <c r="I113" s="163">
        <v>9929</v>
      </c>
      <c r="J113" s="165">
        <f t="shared" si="59"/>
        <v>-4.3725320234999532E-2</v>
      </c>
      <c r="K113" s="164">
        <f t="shared" si="56"/>
        <v>-0.18185563612392885</v>
      </c>
      <c r="L113" s="162">
        <f t="shared" si="57"/>
        <v>-454</v>
      </c>
      <c r="M113" s="163">
        <f t="shared" si="58"/>
        <v>-2207</v>
      </c>
      <c r="N113" s="164">
        <f t="shared" si="55"/>
        <v>1.5391753374784157E-3</v>
      </c>
    </row>
    <row r="114" spans="1:14" x14ac:dyDescent="0.25">
      <c r="A114" s="1"/>
      <c r="B114" s="162" t="s">
        <v>116</v>
      </c>
      <c r="C114" s="163">
        <v>16447</v>
      </c>
      <c r="D114" s="163">
        <v>14187</v>
      </c>
      <c r="E114" s="163">
        <v>2805</v>
      </c>
      <c r="F114" s="163">
        <v>11562</v>
      </c>
      <c r="G114" s="163">
        <v>11562</v>
      </c>
      <c r="H114" s="163">
        <v>15039</v>
      </c>
      <c r="I114" s="163">
        <v>16207</v>
      </c>
      <c r="J114" s="165">
        <f t="shared" si="59"/>
        <v>7.7664738346964635E-2</v>
      </c>
      <c r="K114" s="164">
        <f t="shared" si="56"/>
        <v>0.14238387255938534</v>
      </c>
      <c r="L114" s="162">
        <f t="shared" si="57"/>
        <v>1168</v>
      </c>
      <c r="M114" s="163">
        <f t="shared" si="58"/>
        <v>2020</v>
      </c>
      <c r="N114" s="164">
        <f t="shared" si="55"/>
        <v>2.5123793629280573E-3</v>
      </c>
    </row>
    <row r="115" spans="1:14" x14ac:dyDescent="0.25">
      <c r="A115" s="1"/>
      <c r="B115" s="162" t="s">
        <v>123</v>
      </c>
      <c r="C115" s="163">
        <v>2942</v>
      </c>
      <c r="D115" s="163">
        <v>3140</v>
      </c>
      <c r="E115" s="163">
        <v>1420</v>
      </c>
      <c r="F115" s="163">
        <v>7338</v>
      </c>
      <c r="G115" s="163">
        <v>7338</v>
      </c>
      <c r="H115" s="163">
        <v>7797</v>
      </c>
      <c r="I115" s="163">
        <v>7534</v>
      </c>
      <c r="J115" s="165">
        <f t="shared" si="59"/>
        <v>-3.3730922149544651E-2</v>
      </c>
      <c r="K115" s="164">
        <f t="shared" si="56"/>
        <v>1.3993630573248406</v>
      </c>
      <c r="L115" s="162">
        <f t="shared" si="57"/>
        <v>-263</v>
      </c>
      <c r="M115" s="163">
        <f t="shared" si="58"/>
        <v>4394</v>
      </c>
      <c r="N115" s="164">
        <f t="shared" si="55"/>
        <v>1.1679068378046514E-3</v>
      </c>
    </row>
    <row r="116" spans="1:14" x14ac:dyDescent="0.25">
      <c r="A116" s="1"/>
      <c r="B116" s="162" t="s">
        <v>119</v>
      </c>
      <c r="C116" s="163">
        <v>4623</v>
      </c>
      <c r="D116" s="163">
        <v>4595</v>
      </c>
      <c r="E116" s="163">
        <v>3184</v>
      </c>
      <c r="F116" s="163">
        <v>6258</v>
      </c>
      <c r="G116" s="163">
        <v>6258</v>
      </c>
      <c r="H116" s="163">
        <v>6372</v>
      </c>
      <c r="I116" s="163">
        <v>6048</v>
      </c>
      <c r="J116" s="165">
        <f t="shared" si="59"/>
        <v>-5.084745762711862E-2</v>
      </c>
      <c r="K116" s="164">
        <f t="shared" si="56"/>
        <v>0.31621327529923837</v>
      </c>
      <c r="L116" s="162">
        <f t="shared" si="57"/>
        <v>-324</v>
      </c>
      <c r="M116" s="163">
        <f t="shared" si="58"/>
        <v>1453</v>
      </c>
      <c r="N116" s="164">
        <f t="shared" si="55"/>
        <v>9.3754984802794418E-4</v>
      </c>
    </row>
    <row r="117" spans="1:14" x14ac:dyDescent="0.25">
      <c r="A117" s="1"/>
      <c r="B117" s="162" t="s">
        <v>128</v>
      </c>
      <c r="C117" s="163">
        <v>887</v>
      </c>
      <c r="D117" s="163">
        <v>960</v>
      </c>
      <c r="E117" s="163">
        <v>462</v>
      </c>
      <c r="F117" s="163">
        <v>1446</v>
      </c>
      <c r="G117" s="163">
        <v>1446</v>
      </c>
      <c r="H117" s="163">
        <v>1691</v>
      </c>
      <c r="I117" s="163">
        <v>1513</v>
      </c>
      <c r="J117" s="165">
        <f t="shared" si="59"/>
        <v>-0.10526315789473684</v>
      </c>
      <c r="K117" s="164">
        <f t="shared" si="56"/>
        <v>0.57604166666666656</v>
      </c>
      <c r="L117" s="162">
        <f t="shared" si="57"/>
        <v>-178</v>
      </c>
      <c r="M117" s="163">
        <f t="shared" si="58"/>
        <v>553</v>
      </c>
      <c r="N117" s="164">
        <f t="shared" si="55"/>
        <v>2.3454248016968908E-4</v>
      </c>
    </row>
    <row r="118" spans="1:14" x14ac:dyDescent="0.25">
      <c r="A118" s="161" t="s">
        <v>144</v>
      </c>
      <c r="B118" s="162" t="s">
        <v>131</v>
      </c>
      <c r="C118" s="163">
        <v>2267</v>
      </c>
      <c r="D118" s="163">
        <v>1982</v>
      </c>
      <c r="E118" s="163">
        <v>1183</v>
      </c>
      <c r="F118" s="163">
        <v>1183</v>
      </c>
      <c r="G118" s="163">
        <v>1183</v>
      </c>
      <c r="H118" s="163">
        <v>1158</v>
      </c>
      <c r="I118" s="163">
        <v>1829</v>
      </c>
      <c r="J118" s="165">
        <f t="shared" si="59"/>
        <v>0.57944732297063894</v>
      </c>
      <c r="K118" s="164">
        <f t="shared" si="56"/>
        <v>-7.7194752774974784E-2</v>
      </c>
      <c r="L118" s="162">
        <f t="shared" si="57"/>
        <v>671</v>
      </c>
      <c r="M118" s="163">
        <f t="shared" si="58"/>
        <v>-153</v>
      </c>
      <c r="N118" s="164">
        <f t="shared" si="55"/>
        <v>2.8352821958384754E-4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22628</v>
      </c>
      <c r="D119" s="169">
        <f t="shared" si="60"/>
        <v>25026</v>
      </c>
      <c r="E119" s="169">
        <f t="shared" si="60"/>
        <v>10950</v>
      </c>
      <c r="F119" s="169">
        <f t="shared" ref="F119" si="61">F111-SUM(F112:F118)</f>
        <v>34899</v>
      </c>
      <c r="G119" s="169">
        <f t="shared" si="60"/>
        <v>34899</v>
      </c>
      <c r="H119" s="169">
        <f t="shared" si="60"/>
        <v>37657</v>
      </c>
      <c r="I119" s="169">
        <f t="shared" si="60"/>
        <v>41704</v>
      </c>
      <c r="J119" s="171">
        <f t="shared" si="59"/>
        <v>0.10747005868762782</v>
      </c>
      <c r="K119" s="170">
        <f t="shared" si="56"/>
        <v>0.66642691600735238</v>
      </c>
      <c r="L119" s="168">
        <f>I119-H119</f>
        <v>4047</v>
      </c>
      <c r="M119" s="169">
        <f t="shared" si="58"/>
        <v>16678</v>
      </c>
      <c r="N119" s="170">
        <f t="shared" si="55"/>
        <v>6.4648774573672924E-3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242072</v>
      </c>
      <c r="D121" s="176">
        <v>229274</v>
      </c>
      <c r="E121" s="176">
        <v>95589</v>
      </c>
      <c r="F121" s="176">
        <v>238716</v>
      </c>
      <c r="G121" s="176">
        <v>238716</v>
      </c>
      <c r="H121" s="176">
        <v>249533</v>
      </c>
      <c r="I121" s="176">
        <v>261230</v>
      </c>
      <c r="J121" s="177">
        <f>IFERROR(I121/H121-1,"-")</f>
        <v>4.6875563552716493E-2</v>
      </c>
      <c r="K121" s="177">
        <f>IFERROR(I121/D121-1,"-")</f>
        <v>0.13937908354196282</v>
      </c>
      <c r="L121" s="176">
        <f>I121-H121</f>
        <v>11697</v>
      </c>
      <c r="M121" s="176">
        <f>I121-D121</f>
        <v>31956</v>
      </c>
      <c r="N121" s="177">
        <f t="shared" ref="N121:N133" si="62">I121/I$9</f>
        <v>4.0495394642913338E-2</v>
      </c>
    </row>
    <row r="122" spans="1:14" x14ac:dyDescent="0.25">
      <c r="A122" s="1" t="s">
        <v>96</v>
      </c>
      <c r="B122" s="157" t="s">
        <v>97</v>
      </c>
      <c r="C122" s="158">
        <v>138888</v>
      </c>
      <c r="D122" s="158">
        <v>123470</v>
      </c>
      <c r="E122" s="158">
        <v>54749</v>
      </c>
      <c r="F122" s="158">
        <v>138764</v>
      </c>
      <c r="G122" s="158">
        <v>138764</v>
      </c>
      <c r="H122" s="158">
        <v>151114</v>
      </c>
      <c r="I122" s="158">
        <v>160838</v>
      </c>
      <c r="J122" s="160">
        <f>IFERROR(I122/H122-1,"-")</f>
        <v>6.4348769802930139E-2</v>
      </c>
      <c r="K122" s="159">
        <f t="shared" ref="K122:K133" si="63">IFERROR(I122/D122-1,"-")</f>
        <v>0.30264841661942166</v>
      </c>
      <c r="L122" s="157">
        <f t="shared" ref="L122:L132" si="64">I122-H122</f>
        <v>9724</v>
      </c>
      <c r="M122" s="158">
        <f t="shared" ref="M122:M133" si="65">I122-D122</f>
        <v>37368</v>
      </c>
      <c r="N122" s="159">
        <f t="shared" si="62"/>
        <v>2.4932811252830436E-2</v>
      </c>
    </row>
    <row r="123" spans="1:14" x14ac:dyDescent="0.25">
      <c r="A123" s="161" t="s">
        <v>103</v>
      </c>
      <c r="B123" s="162" t="s">
        <v>103</v>
      </c>
      <c r="C123" s="163">
        <v>76993</v>
      </c>
      <c r="D123" s="163">
        <v>62404</v>
      </c>
      <c r="E123" s="163">
        <v>24745</v>
      </c>
      <c r="F123" s="163">
        <v>71620</v>
      </c>
      <c r="G123" s="163">
        <v>71620</v>
      </c>
      <c r="H123" s="163">
        <v>67875</v>
      </c>
      <c r="I123" s="163">
        <v>77475</v>
      </c>
      <c r="J123" s="165">
        <f>IFERROR(I123/H123-1,"-")</f>
        <v>0.14143646408839783</v>
      </c>
      <c r="K123" s="164">
        <f t="shared" si="63"/>
        <v>0.24150695468239225</v>
      </c>
      <c r="L123" s="162">
        <f t="shared" si="64"/>
        <v>9600</v>
      </c>
      <c r="M123" s="163">
        <f t="shared" si="65"/>
        <v>15071</v>
      </c>
      <c r="N123" s="164">
        <f t="shared" si="62"/>
        <v>1.201003215541749E-2</v>
      </c>
    </row>
    <row r="124" spans="1:14" x14ac:dyDescent="0.25">
      <c r="A124" s="161" t="s">
        <v>100</v>
      </c>
      <c r="B124" s="162" t="s">
        <v>100</v>
      </c>
      <c r="C124" s="163">
        <v>61895</v>
      </c>
      <c r="D124" s="163">
        <v>61066</v>
      </c>
      <c r="E124" s="163">
        <v>30004</v>
      </c>
      <c r="F124" s="163">
        <v>67144</v>
      </c>
      <c r="G124" s="163">
        <v>67144</v>
      </c>
      <c r="H124" s="163">
        <v>83239</v>
      </c>
      <c r="I124" s="163">
        <v>83363</v>
      </c>
      <c r="J124" s="165">
        <f>IFERROR(I124/H124-1,"-")</f>
        <v>1.4896863249198589E-3</v>
      </c>
      <c r="K124" s="164">
        <f t="shared" si="63"/>
        <v>0.36512953198179021</v>
      </c>
      <c r="L124" s="162">
        <f t="shared" si="64"/>
        <v>124</v>
      </c>
      <c r="M124" s="163">
        <f t="shared" si="65"/>
        <v>22297</v>
      </c>
      <c r="N124" s="164">
        <f t="shared" si="62"/>
        <v>1.2922779097412948E-2</v>
      </c>
    </row>
    <row r="125" spans="1:14" x14ac:dyDescent="0.25">
      <c r="A125" s="1"/>
      <c r="B125" s="157" t="s">
        <v>107</v>
      </c>
      <c r="C125" s="158">
        <v>103184</v>
      </c>
      <c r="D125" s="158">
        <v>105804</v>
      </c>
      <c r="E125" s="158">
        <v>40840</v>
      </c>
      <c r="F125" s="158">
        <v>99952</v>
      </c>
      <c r="G125" s="158">
        <v>99952</v>
      </c>
      <c r="H125" s="158">
        <v>98419</v>
      </c>
      <c r="I125" s="158">
        <v>100392</v>
      </c>
      <c r="J125" s="160">
        <f>IFERROR(I125/H125-1,"-")</f>
        <v>2.0046942155478087E-2</v>
      </c>
      <c r="K125" s="159">
        <f t="shared" si="63"/>
        <v>-5.1151185210388972E-2</v>
      </c>
      <c r="L125" s="157">
        <f t="shared" si="64"/>
        <v>1973</v>
      </c>
      <c r="M125" s="158">
        <f t="shared" si="65"/>
        <v>-5412</v>
      </c>
      <c r="N125" s="159">
        <f t="shared" si="62"/>
        <v>1.55625833900829E-2</v>
      </c>
    </row>
    <row r="126" spans="1:14" s="56" customFormat="1" x14ac:dyDescent="0.25">
      <c r="B126" s="162" t="s">
        <v>110</v>
      </c>
      <c r="C126" s="163">
        <v>12778</v>
      </c>
      <c r="D126" s="163">
        <v>11183</v>
      </c>
      <c r="E126" s="163">
        <v>4001</v>
      </c>
      <c r="F126" s="163">
        <v>10646</v>
      </c>
      <c r="G126" s="163">
        <v>10646</v>
      </c>
      <c r="H126" s="163">
        <v>12537</v>
      </c>
      <c r="I126" s="163">
        <v>11538</v>
      </c>
      <c r="J126" s="165">
        <f t="shared" ref="J126:J133" si="66">IFERROR(I126/H126-1,"-")</f>
        <v>-7.968413496051685E-2</v>
      </c>
      <c r="K126" s="164">
        <f t="shared" si="63"/>
        <v>3.1744612358043378E-2</v>
      </c>
      <c r="L126" s="162">
        <f t="shared" si="64"/>
        <v>-999</v>
      </c>
      <c r="M126" s="163">
        <f t="shared" si="65"/>
        <v>355</v>
      </c>
      <c r="N126" s="164">
        <f t="shared" si="62"/>
        <v>1.7885995612675959E-3</v>
      </c>
    </row>
    <row r="127" spans="1:14" s="56" customFormat="1" x14ac:dyDescent="0.25">
      <c r="B127" s="162" t="s">
        <v>113</v>
      </c>
      <c r="C127" s="163">
        <v>11843</v>
      </c>
      <c r="D127" s="163">
        <v>10424</v>
      </c>
      <c r="E127" s="163">
        <v>4206</v>
      </c>
      <c r="F127" s="163">
        <v>12069</v>
      </c>
      <c r="G127" s="163">
        <v>12069</v>
      </c>
      <c r="H127" s="163">
        <v>14374</v>
      </c>
      <c r="I127" s="163">
        <v>14183</v>
      </c>
      <c r="J127" s="165">
        <f t="shared" si="66"/>
        <v>-1.3287880896062365E-2</v>
      </c>
      <c r="K127" s="164">
        <f t="shared" si="63"/>
        <v>0.36061013046815038</v>
      </c>
      <c r="L127" s="162">
        <f t="shared" si="64"/>
        <v>-191</v>
      </c>
      <c r="M127" s="163">
        <f t="shared" si="65"/>
        <v>3759</v>
      </c>
      <c r="N127" s="164">
        <f t="shared" si="62"/>
        <v>2.1986226016171184E-3</v>
      </c>
    </row>
    <row r="128" spans="1:14" x14ac:dyDescent="0.25">
      <c r="A128" s="1"/>
      <c r="B128" s="162" t="s">
        <v>116</v>
      </c>
      <c r="C128" s="163">
        <v>6965</v>
      </c>
      <c r="D128" s="163">
        <v>7233</v>
      </c>
      <c r="E128" s="163">
        <v>2911</v>
      </c>
      <c r="F128" s="163">
        <v>9030</v>
      </c>
      <c r="G128" s="163">
        <v>9030</v>
      </c>
      <c r="H128" s="163">
        <v>9352</v>
      </c>
      <c r="I128" s="163">
        <v>9144</v>
      </c>
      <c r="J128" s="165">
        <f t="shared" si="66"/>
        <v>-2.2241231822070162E-2</v>
      </c>
      <c r="K128" s="164">
        <f t="shared" si="63"/>
        <v>0.26420572376607221</v>
      </c>
      <c r="L128" s="162">
        <f t="shared" si="64"/>
        <v>-208</v>
      </c>
      <c r="M128" s="163">
        <f t="shared" si="65"/>
        <v>1911</v>
      </c>
      <c r="N128" s="164">
        <f t="shared" si="62"/>
        <v>1.4174860797565346E-3</v>
      </c>
    </row>
    <row r="129" spans="1:14" x14ac:dyDescent="0.25">
      <c r="A129" s="1"/>
      <c r="B129" s="162" t="s">
        <v>123</v>
      </c>
      <c r="C129" s="163">
        <v>1801</v>
      </c>
      <c r="D129" s="163">
        <v>1959</v>
      </c>
      <c r="E129" s="163">
        <v>752</v>
      </c>
      <c r="F129" s="163">
        <v>2699</v>
      </c>
      <c r="G129" s="163">
        <v>2699</v>
      </c>
      <c r="H129" s="163">
        <v>2800</v>
      </c>
      <c r="I129" s="163">
        <v>2503</v>
      </c>
      <c r="J129" s="165">
        <f t="shared" si="66"/>
        <v>-0.10607142857142859</v>
      </c>
      <c r="K129" s="164">
        <f t="shared" si="63"/>
        <v>0.27769270035732507</v>
      </c>
      <c r="L129" s="162">
        <f t="shared" si="64"/>
        <v>-297</v>
      </c>
      <c r="M129" s="163">
        <f t="shared" si="65"/>
        <v>544</v>
      </c>
      <c r="N129" s="164">
        <f t="shared" si="62"/>
        <v>3.8801046124569186E-4</v>
      </c>
    </row>
    <row r="130" spans="1:14" x14ac:dyDescent="0.25">
      <c r="A130" s="1"/>
      <c r="B130" s="162" t="s">
        <v>119</v>
      </c>
      <c r="C130" s="163">
        <v>1912</v>
      </c>
      <c r="D130" s="163">
        <v>1573</v>
      </c>
      <c r="E130" s="163">
        <v>793</v>
      </c>
      <c r="F130" s="163">
        <v>1963</v>
      </c>
      <c r="G130" s="163">
        <v>1963</v>
      </c>
      <c r="H130" s="163">
        <v>2060</v>
      </c>
      <c r="I130" s="163">
        <v>2203</v>
      </c>
      <c r="J130" s="165">
        <f t="shared" si="66"/>
        <v>6.9417475728155376E-2</v>
      </c>
      <c r="K130" s="164">
        <f t="shared" si="63"/>
        <v>0.40050858232676423</v>
      </c>
      <c r="L130" s="162">
        <f t="shared" si="64"/>
        <v>143</v>
      </c>
      <c r="M130" s="163">
        <f t="shared" si="65"/>
        <v>630</v>
      </c>
      <c r="N130" s="164">
        <f t="shared" si="62"/>
        <v>3.4150501243478191E-4</v>
      </c>
    </row>
    <row r="131" spans="1:14" x14ac:dyDescent="0.25">
      <c r="A131" s="1"/>
      <c r="B131" s="162" t="s">
        <v>128</v>
      </c>
      <c r="C131" s="163">
        <v>1900</v>
      </c>
      <c r="D131" s="163">
        <v>1706</v>
      </c>
      <c r="E131" s="163">
        <v>714</v>
      </c>
      <c r="F131" s="163">
        <v>1158</v>
      </c>
      <c r="G131" s="163">
        <v>1158</v>
      </c>
      <c r="H131" s="163">
        <v>1413</v>
      </c>
      <c r="I131" s="163">
        <v>1423</v>
      </c>
      <c r="J131" s="165">
        <f t="shared" si="66"/>
        <v>7.077140835102691E-3</v>
      </c>
      <c r="K131" s="164">
        <f t="shared" si="63"/>
        <v>-0.16588511137162953</v>
      </c>
      <c r="L131" s="162">
        <f t="shared" si="64"/>
        <v>10</v>
      </c>
      <c r="M131" s="163">
        <f t="shared" si="65"/>
        <v>-283</v>
      </c>
      <c r="N131" s="164">
        <f t="shared" si="62"/>
        <v>2.2059084552641611E-4</v>
      </c>
    </row>
    <row r="132" spans="1:14" x14ac:dyDescent="0.25">
      <c r="A132" s="161" t="s">
        <v>144</v>
      </c>
      <c r="B132" s="162" t="s">
        <v>131</v>
      </c>
      <c r="C132" s="163">
        <v>3376</v>
      </c>
      <c r="D132" s="163">
        <v>2770</v>
      </c>
      <c r="E132" s="163">
        <v>1136</v>
      </c>
      <c r="F132" s="163">
        <v>1950</v>
      </c>
      <c r="G132" s="163">
        <v>1950</v>
      </c>
      <c r="H132" s="163">
        <v>2561</v>
      </c>
      <c r="I132" s="163">
        <v>2619</v>
      </c>
      <c r="J132" s="165">
        <f t="shared" si="66"/>
        <v>2.2647403358063256E-2</v>
      </c>
      <c r="K132" s="164">
        <f t="shared" si="63"/>
        <v>-5.4512635379061369E-2</v>
      </c>
      <c r="L132" s="162">
        <f t="shared" si="64"/>
        <v>58</v>
      </c>
      <c r="M132" s="163">
        <f t="shared" si="65"/>
        <v>-151</v>
      </c>
      <c r="N132" s="164">
        <f t="shared" si="62"/>
        <v>4.0599256811924369E-4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62609</v>
      </c>
      <c r="D133" s="169">
        <f t="shared" si="67"/>
        <v>68956</v>
      </c>
      <c r="E133" s="169">
        <f t="shared" si="67"/>
        <v>26327</v>
      </c>
      <c r="F133" s="169">
        <f t="shared" ref="F133" si="68">F125-SUM(F126:F132)</f>
        <v>60437</v>
      </c>
      <c r="G133" s="169">
        <f t="shared" si="67"/>
        <v>60437</v>
      </c>
      <c r="H133" s="169">
        <f t="shared" si="67"/>
        <v>53322</v>
      </c>
      <c r="I133" s="169">
        <f t="shared" si="67"/>
        <v>56779</v>
      </c>
      <c r="J133" s="171">
        <f t="shared" si="66"/>
        <v>6.4832526911968724E-2</v>
      </c>
      <c r="K133" s="170">
        <f t="shared" si="63"/>
        <v>-0.17659086953999648</v>
      </c>
      <c r="L133" s="168">
        <f>I133-H133</f>
        <v>3457</v>
      </c>
      <c r="M133" s="169">
        <f t="shared" si="65"/>
        <v>-12177</v>
      </c>
      <c r="N133" s="170">
        <f t="shared" si="62"/>
        <v>8.8017762601155167E-3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330331</v>
      </c>
      <c r="D135" s="176">
        <v>299724</v>
      </c>
      <c r="E135" s="176">
        <v>106701</v>
      </c>
      <c r="F135" s="176">
        <v>304439</v>
      </c>
      <c r="G135" s="176">
        <v>304439</v>
      </c>
      <c r="H135" s="176">
        <v>331591</v>
      </c>
      <c r="I135" s="176">
        <v>341990</v>
      </c>
      <c r="J135" s="177">
        <f>IFERROR(I135/H135-1,"-")</f>
        <v>3.136092354738218E-2</v>
      </c>
      <c r="K135" s="177">
        <f>IFERROR(I135/D135-1,"-")</f>
        <v>0.14101640175628249</v>
      </c>
      <c r="L135" s="176">
        <f>I135-H135</f>
        <v>10399</v>
      </c>
      <c r="M135" s="176">
        <f>I135-D135</f>
        <v>42266</v>
      </c>
      <c r="N135" s="177">
        <f t="shared" ref="N135:N147" si="69">I135/I$9</f>
        <v>5.3014661462810288E-2</v>
      </c>
    </row>
    <row r="136" spans="1:14" x14ac:dyDescent="0.25">
      <c r="A136" s="1" t="s">
        <v>96</v>
      </c>
      <c r="B136" s="157" t="s">
        <v>97</v>
      </c>
      <c r="C136" s="158">
        <v>56491</v>
      </c>
      <c r="D136" s="158">
        <v>49816</v>
      </c>
      <c r="E136" s="158">
        <v>23284</v>
      </c>
      <c r="F136" s="158">
        <v>31424</v>
      </c>
      <c r="G136" s="158">
        <v>31424</v>
      </c>
      <c r="H136" s="158">
        <v>34828</v>
      </c>
      <c r="I136" s="158">
        <v>31666</v>
      </c>
      <c r="J136" s="160">
        <f>IFERROR(I136/H136-1,"-")</f>
        <v>-9.0789020328471359E-2</v>
      </c>
      <c r="K136" s="159">
        <f t="shared" ref="K136:K147" si="70">IFERROR(I136/D136-1,"-")</f>
        <v>-0.36434077404849852</v>
      </c>
      <c r="L136" s="157">
        <f t="shared" ref="L136:L146" si="71">I136-H136</f>
        <v>-3162</v>
      </c>
      <c r="M136" s="158">
        <f t="shared" ref="M136:M147" si="72">I136-D136</f>
        <v>-18150</v>
      </c>
      <c r="N136" s="159">
        <f t="shared" si="69"/>
        <v>4.9088051401542463E-3</v>
      </c>
    </row>
    <row r="137" spans="1:14" x14ac:dyDescent="0.25">
      <c r="A137" s="161" t="s">
        <v>103</v>
      </c>
      <c r="B137" s="162" t="s">
        <v>103</v>
      </c>
      <c r="C137" s="163">
        <v>39889</v>
      </c>
      <c r="D137" s="163">
        <v>26804</v>
      </c>
      <c r="E137" s="163">
        <v>17098</v>
      </c>
      <c r="F137" s="163">
        <v>20986</v>
      </c>
      <c r="G137" s="163">
        <v>20986</v>
      </c>
      <c r="H137" s="163">
        <v>22145</v>
      </c>
      <c r="I137" s="163">
        <v>19218</v>
      </c>
      <c r="J137" s="165">
        <f>IFERROR(I137/H137-1,"-")</f>
        <v>-0.13217430571235045</v>
      </c>
      <c r="K137" s="164">
        <f t="shared" si="70"/>
        <v>-0.28301746008058504</v>
      </c>
      <c r="L137" s="162">
        <f t="shared" si="71"/>
        <v>-2927</v>
      </c>
      <c r="M137" s="163">
        <f t="shared" si="72"/>
        <v>-7586</v>
      </c>
      <c r="N137" s="164">
        <f t="shared" si="69"/>
        <v>2.97913905082689E-3</v>
      </c>
    </row>
    <row r="138" spans="1:14" x14ac:dyDescent="0.25">
      <c r="A138" s="161" t="s">
        <v>100</v>
      </c>
      <c r="B138" s="162" t="s">
        <v>100</v>
      </c>
      <c r="C138" s="163">
        <v>16602</v>
      </c>
      <c r="D138" s="163">
        <v>23012</v>
      </c>
      <c r="E138" s="163">
        <v>6186</v>
      </c>
      <c r="F138" s="163">
        <v>10438</v>
      </c>
      <c r="G138" s="163">
        <v>10438</v>
      </c>
      <c r="H138" s="163">
        <v>12683</v>
      </c>
      <c r="I138" s="163">
        <v>12448</v>
      </c>
      <c r="J138" s="165">
        <f>IFERROR(I138/H138-1,"-")</f>
        <v>-1.8528739257273497E-2</v>
      </c>
      <c r="K138" s="164">
        <f t="shared" si="70"/>
        <v>-0.45906483573787593</v>
      </c>
      <c r="L138" s="162">
        <f t="shared" si="71"/>
        <v>-235</v>
      </c>
      <c r="M138" s="163">
        <f t="shared" si="72"/>
        <v>-10564</v>
      </c>
      <c r="N138" s="164">
        <f t="shared" si="69"/>
        <v>1.9296660893273561E-3</v>
      </c>
    </row>
    <row r="139" spans="1:14" x14ac:dyDescent="0.25">
      <c r="A139" s="1"/>
      <c r="B139" s="157" t="s">
        <v>107</v>
      </c>
      <c r="C139" s="158">
        <v>273840</v>
      </c>
      <c r="D139" s="158">
        <v>249908</v>
      </c>
      <c r="E139" s="158">
        <v>83417</v>
      </c>
      <c r="F139" s="158">
        <v>273015</v>
      </c>
      <c r="G139" s="158">
        <v>273015</v>
      </c>
      <c r="H139" s="158">
        <v>296763</v>
      </c>
      <c r="I139" s="158">
        <v>310324</v>
      </c>
      <c r="J139" s="160">
        <f>IFERROR(I139/H139-1,"-")</f>
        <v>4.5696397461947758E-2</v>
      </c>
      <c r="K139" s="159">
        <f t="shared" si="70"/>
        <v>0.24175296509115363</v>
      </c>
      <c r="L139" s="157">
        <f t="shared" si="71"/>
        <v>13561</v>
      </c>
      <c r="M139" s="158">
        <f t="shared" si="72"/>
        <v>60416</v>
      </c>
      <c r="N139" s="159">
        <f t="shared" si="69"/>
        <v>4.8105856322656043E-2</v>
      </c>
    </row>
    <row r="140" spans="1:14" s="56" customFormat="1" x14ac:dyDescent="0.25">
      <c r="B140" s="162" t="s">
        <v>110</v>
      </c>
      <c r="C140" s="163">
        <v>141169</v>
      </c>
      <c r="D140" s="163">
        <v>123898</v>
      </c>
      <c r="E140" s="163">
        <v>33174</v>
      </c>
      <c r="F140" s="163">
        <v>117141</v>
      </c>
      <c r="G140" s="163">
        <v>117141</v>
      </c>
      <c r="H140" s="163">
        <v>126918</v>
      </c>
      <c r="I140" s="163">
        <v>139994</v>
      </c>
      <c r="J140" s="165">
        <f t="shared" ref="J140:J147" si="73">IFERROR(I140/H140-1,"-")</f>
        <v>0.10302715138908591</v>
      </c>
      <c r="K140" s="164">
        <f t="shared" si="70"/>
        <v>0.12991331579202248</v>
      </c>
      <c r="L140" s="162">
        <f t="shared" si="71"/>
        <v>13076</v>
      </c>
      <c r="M140" s="163">
        <f t="shared" si="72"/>
        <v>16096</v>
      </c>
      <c r="N140" s="164">
        <f t="shared" si="69"/>
        <v>2.1701612669448415E-2</v>
      </c>
    </row>
    <row r="141" spans="1:14" s="56" customFormat="1" x14ac:dyDescent="0.25">
      <c r="B141" s="162" t="s">
        <v>113</v>
      </c>
      <c r="C141" s="163">
        <v>18751</v>
      </c>
      <c r="D141" s="163">
        <v>17834</v>
      </c>
      <c r="E141" s="163">
        <v>6775</v>
      </c>
      <c r="F141" s="163">
        <v>20311</v>
      </c>
      <c r="G141" s="163">
        <v>20311</v>
      </c>
      <c r="H141" s="163">
        <v>26116</v>
      </c>
      <c r="I141" s="163">
        <v>26633</v>
      </c>
      <c r="J141" s="165">
        <f t="shared" si="73"/>
        <v>1.9796293459947822E-2</v>
      </c>
      <c r="K141" s="164">
        <f t="shared" si="70"/>
        <v>0.49338342491869458</v>
      </c>
      <c r="L141" s="162">
        <f t="shared" si="71"/>
        <v>517</v>
      </c>
      <c r="M141" s="163">
        <f t="shared" si="72"/>
        <v>8799</v>
      </c>
      <c r="N141" s="164">
        <f t="shared" si="69"/>
        <v>4.1285987272698804E-3</v>
      </c>
    </row>
    <row r="142" spans="1:14" x14ac:dyDescent="0.25">
      <c r="A142" s="1"/>
      <c r="B142" s="162" t="s">
        <v>116</v>
      </c>
      <c r="C142" s="163">
        <v>28876</v>
      </c>
      <c r="D142" s="163">
        <v>22957</v>
      </c>
      <c r="E142" s="163">
        <v>7384</v>
      </c>
      <c r="F142" s="163">
        <v>31283</v>
      </c>
      <c r="G142" s="163">
        <v>31283</v>
      </c>
      <c r="H142" s="163">
        <v>29246</v>
      </c>
      <c r="I142" s="163">
        <v>29198</v>
      </c>
      <c r="J142" s="165">
        <f t="shared" si="73"/>
        <v>-1.6412500854817713E-3</v>
      </c>
      <c r="K142" s="164">
        <f t="shared" si="70"/>
        <v>0.27185607875593498</v>
      </c>
      <c r="L142" s="162">
        <f t="shared" si="71"/>
        <v>-48</v>
      </c>
      <c r="M142" s="163">
        <f t="shared" si="72"/>
        <v>6241</v>
      </c>
      <c r="N142" s="164">
        <f t="shared" si="69"/>
        <v>4.5262203146031604E-3</v>
      </c>
    </row>
    <row r="143" spans="1:14" x14ac:dyDescent="0.25">
      <c r="A143" s="1"/>
      <c r="B143" s="162" t="s">
        <v>123</v>
      </c>
      <c r="C143" s="163">
        <v>5527</v>
      </c>
      <c r="D143" s="163">
        <v>5078</v>
      </c>
      <c r="E143" s="163">
        <v>1385</v>
      </c>
      <c r="F143" s="163">
        <v>11790</v>
      </c>
      <c r="G143" s="163">
        <v>11790</v>
      </c>
      <c r="H143" s="163">
        <v>11406</v>
      </c>
      <c r="I143" s="163">
        <v>8208</v>
      </c>
      <c r="J143" s="165">
        <f t="shared" si="73"/>
        <v>-0.28037874802735407</v>
      </c>
      <c r="K143" s="164">
        <f t="shared" si="70"/>
        <v>0.61638440330838917</v>
      </c>
      <c r="L143" s="162">
        <f t="shared" si="71"/>
        <v>-3198</v>
      </c>
      <c r="M143" s="163">
        <f t="shared" si="72"/>
        <v>3130</v>
      </c>
      <c r="N143" s="164">
        <f t="shared" si="69"/>
        <v>1.2723890794664957E-3</v>
      </c>
    </row>
    <row r="144" spans="1:14" x14ac:dyDescent="0.25">
      <c r="A144" s="1"/>
      <c r="B144" s="162" t="s">
        <v>119</v>
      </c>
      <c r="C144" s="163">
        <v>5423</v>
      </c>
      <c r="D144" s="163">
        <v>5274</v>
      </c>
      <c r="E144" s="163">
        <v>2196</v>
      </c>
      <c r="F144" s="163">
        <v>5634</v>
      </c>
      <c r="G144" s="163">
        <v>5634</v>
      </c>
      <c r="H144" s="163">
        <v>6827</v>
      </c>
      <c r="I144" s="163">
        <v>6794</v>
      </c>
      <c r="J144" s="165">
        <f t="shared" si="73"/>
        <v>-4.8337483521312397E-3</v>
      </c>
      <c r="K144" s="164">
        <f t="shared" si="70"/>
        <v>0.28820629503223349</v>
      </c>
      <c r="L144" s="162">
        <f t="shared" si="71"/>
        <v>-33</v>
      </c>
      <c r="M144" s="163">
        <f t="shared" si="72"/>
        <v>1520</v>
      </c>
      <c r="N144" s="164">
        <f t="shared" si="69"/>
        <v>1.0531933974044069E-3</v>
      </c>
    </row>
    <row r="145" spans="1:14" x14ac:dyDescent="0.25">
      <c r="A145" s="1"/>
      <c r="B145" s="162" t="s">
        <v>128</v>
      </c>
      <c r="C145" s="163">
        <v>2479</v>
      </c>
      <c r="D145" s="163">
        <v>2932</v>
      </c>
      <c r="E145" s="163">
        <v>2372</v>
      </c>
      <c r="F145" s="163">
        <v>4026</v>
      </c>
      <c r="G145" s="163">
        <v>4026</v>
      </c>
      <c r="H145" s="163">
        <v>4415</v>
      </c>
      <c r="I145" s="163">
        <v>4135</v>
      </c>
      <c r="J145" s="165">
        <f t="shared" si="73"/>
        <v>-6.3420158550396399E-2</v>
      </c>
      <c r="K145" s="164">
        <f t="shared" si="70"/>
        <v>0.410300136425648</v>
      </c>
      <c r="L145" s="162">
        <f t="shared" si="71"/>
        <v>-280</v>
      </c>
      <c r="M145" s="163">
        <f t="shared" si="72"/>
        <v>1203</v>
      </c>
      <c r="N145" s="164">
        <f t="shared" si="69"/>
        <v>6.4100010277704184E-4</v>
      </c>
    </row>
    <row r="146" spans="1:14" x14ac:dyDescent="0.25">
      <c r="A146" s="161" t="s">
        <v>144</v>
      </c>
      <c r="B146" s="162" t="s">
        <v>131</v>
      </c>
      <c r="C146" s="163">
        <v>12798</v>
      </c>
      <c r="D146" s="163">
        <v>7764</v>
      </c>
      <c r="E146" s="163">
        <v>4817</v>
      </c>
      <c r="F146" s="163">
        <v>2507</v>
      </c>
      <c r="G146" s="163">
        <v>2507</v>
      </c>
      <c r="H146" s="163">
        <v>3594</v>
      </c>
      <c r="I146" s="163">
        <v>3280</v>
      </c>
      <c r="J146" s="165">
        <f t="shared" si="73"/>
        <v>-8.7367835281023876E-2</v>
      </c>
      <c r="K146" s="164">
        <f t="shared" si="70"/>
        <v>-0.57753735188047406</v>
      </c>
      <c r="L146" s="162">
        <f t="shared" si="71"/>
        <v>-314</v>
      </c>
      <c r="M146" s="163">
        <f t="shared" si="72"/>
        <v>-4484</v>
      </c>
      <c r="N146" s="164">
        <f t="shared" si="69"/>
        <v>5.0845957366594857E-4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58817</v>
      </c>
      <c r="D147" s="169">
        <f t="shared" si="74"/>
        <v>64171</v>
      </c>
      <c r="E147" s="169">
        <f t="shared" si="74"/>
        <v>25314</v>
      </c>
      <c r="F147" s="169">
        <f t="shared" ref="F147" si="75">F139-SUM(F140:F146)</f>
        <v>80323</v>
      </c>
      <c r="G147" s="169">
        <f t="shared" si="74"/>
        <v>80323</v>
      </c>
      <c r="H147" s="169">
        <f t="shared" si="74"/>
        <v>88241</v>
      </c>
      <c r="I147" s="169">
        <f t="shared" si="74"/>
        <v>92082</v>
      </c>
      <c r="J147" s="171">
        <f t="shared" si="73"/>
        <v>4.3528518489137635E-2</v>
      </c>
      <c r="K147" s="170">
        <f t="shared" si="70"/>
        <v>0.43494725031556314</v>
      </c>
      <c r="L147" s="168">
        <f>I147-H147</f>
        <v>3841</v>
      </c>
      <c r="M147" s="169">
        <f t="shared" si="72"/>
        <v>27911</v>
      </c>
      <c r="N147" s="170">
        <f t="shared" si="69"/>
        <v>1.4274382458020695E-2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148914</v>
      </c>
      <c r="D149" s="176">
        <v>144011</v>
      </c>
      <c r="E149" s="176">
        <v>46419</v>
      </c>
      <c r="F149" s="176">
        <v>126646</v>
      </c>
      <c r="G149" s="176">
        <v>126646</v>
      </c>
      <c r="H149" s="176">
        <v>143867</v>
      </c>
      <c r="I149" s="176">
        <v>146403</v>
      </c>
      <c r="J149" s="177">
        <f>IFERROR(I149/H149-1,"-")</f>
        <v>1.7627391966190897E-2</v>
      </c>
      <c r="K149" s="177">
        <f>IFERROR(I149/D149-1,"-")</f>
        <v>1.6609842303712874E-2</v>
      </c>
      <c r="L149" s="176">
        <f>I149-H149</f>
        <v>2536</v>
      </c>
      <c r="M149" s="176">
        <f>I149-D149</f>
        <v>2392</v>
      </c>
      <c r="N149" s="177">
        <f t="shared" ref="N149:N161" si="76">I149/I$9</f>
        <v>2.2695124074212154E-2</v>
      </c>
    </row>
    <row r="150" spans="1:14" x14ac:dyDescent="0.25">
      <c r="A150" s="1" t="s">
        <v>96</v>
      </c>
      <c r="B150" s="157" t="s">
        <v>97</v>
      </c>
      <c r="C150" s="158">
        <v>58255</v>
      </c>
      <c r="D150" s="158">
        <v>60431</v>
      </c>
      <c r="E150" s="158">
        <v>21761</v>
      </c>
      <c r="F150" s="158">
        <v>63464</v>
      </c>
      <c r="G150" s="158">
        <v>63464</v>
      </c>
      <c r="H150" s="158">
        <v>67082</v>
      </c>
      <c r="I150" s="158">
        <v>62012</v>
      </c>
      <c r="J150" s="160">
        <f>IFERROR(I150/H150-1,"-")</f>
        <v>-7.5579141945678385E-2</v>
      </c>
      <c r="K150" s="159">
        <f t="shared" ref="K150:K161" si="77">IFERROR(I150/D150-1,"-")</f>
        <v>2.6162069136701271E-2</v>
      </c>
      <c r="L150" s="157">
        <f t="shared" ref="L150:L160" si="78">I150-H150</f>
        <v>-5070</v>
      </c>
      <c r="M150" s="158">
        <f t="shared" ref="M150:M161" si="79">I150-D150</f>
        <v>1581</v>
      </c>
      <c r="N150" s="159">
        <f t="shared" si="76"/>
        <v>9.6129863055404892E-3</v>
      </c>
    </row>
    <row r="151" spans="1:14" x14ac:dyDescent="0.25">
      <c r="A151" s="161" t="s">
        <v>103</v>
      </c>
      <c r="B151" s="162" t="s">
        <v>103</v>
      </c>
      <c r="C151" s="163">
        <v>33776</v>
      </c>
      <c r="D151" s="163">
        <v>35170</v>
      </c>
      <c r="E151" s="163">
        <v>13259</v>
      </c>
      <c r="F151" s="163">
        <v>44914</v>
      </c>
      <c r="G151" s="163">
        <v>44914</v>
      </c>
      <c r="H151" s="163">
        <v>49139</v>
      </c>
      <c r="I151" s="163">
        <v>41574</v>
      </c>
      <c r="J151" s="165">
        <f>IFERROR(I151/H151-1,"-")</f>
        <v>-0.15395103685463685</v>
      </c>
      <c r="K151" s="164">
        <f t="shared" si="77"/>
        <v>0.18208700597099803</v>
      </c>
      <c r="L151" s="162">
        <f t="shared" si="78"/>
        <v>-7565</v>
      </c>
      <c r="M151" s="163">
        <f t="shared" si="79"/>
        <v>6404</v>
      </c>
      <c r="N151" s="164">
        <f t="shared" si="76"/>
        <v>6.4447250962158982E-3</v>
      </c>
    </row>
    <row r="152" spans="1:14" x14ac:dyDescent="0.25">
      <c r="A152" s="161" t="s">
        <v>100</v>
      </c>
      <c r="B152" s="162" t="s">
        <v>100</v>
      </c>
      <c r="C152" s="163">
        <v>24479</v>
      </c>
      <c r="D152" s="163">
        <v>25261</v>
      </c>
      <c r="E152" s="163">
        <v>8502</v>
      </c>
      <c r="F152" s="163">
        <v>18550</v>
      </c>
      <c r="G152" s="163">
        <v>18550</v>
      </c>
      <c r="H152" s="163">
        <v>17943</v>
      </c>
      <c r="I152" s="163">
        <v>20438</v>
      </c>
      <c r="J152" s="165">
        <f>IFERROR(I152/H152-1,"-")</f>
        <v>0.13905144067324304</v>
      </c>
      <c r="K152" s="164">
        <f t="shared" si="77"/>
        <v>-0.19092672499109298</v>
      </c>
      <c r="L152" s="162">
        <f t="shared" si="78"/>
        <v>2495</v>
      </c>
      <c r="M152" s="163">
        <f t="shared" si="79"/>
        <v>-4823</v>
      </c>
      <c r="N152" s="164">
        <f t="shared" si="76"/>
        <v>3.1682612093245906E-3</v>
      </c>
    </row>
    <row r="153" spans="1:14" x14ac:dyDescent="0.25">
      <c r="A153" s="1"/>
      <c r="B153" s="157" t="s">
        <v>107</v>
      </c>
      <c r="C153" s="158">
        <v>90659</v>
      </c>
      <c r="D153" s="158">
        <v>83580</v>
      </c>
      <c r="E153" s="158">
        <v>24658</v>
      </c>
      <c r="F153" s="158">
        <v>63182</v>
      </c>
      <c r="G153" s="158">
        <v>63182</v>
      </c>
      <c r="H153" s="158">
        <v>76785</v>
      </c>
      <c r="I153" s="158">
        <v>84391</v>
      </c>
      <c r="J153" s="160">
        <f>IFERROR(I153/H153-1,"-")</f>
        <v>9.9055805170280564E-2</v>
      </c>
      <c r="K153" s="159">
        <f t="shared" si="77"/>
        <v>9.7032782962431785E-3</v>
      </c>
      <c r="L153" s="157">
        <f t="shared" si="78"/>
        <v>7606</v>
      </c>
      <c r="M153" s="158">
        <f t="shared" si="79"/>
        <v>811</v>
      </c>
      <c r="N153" s="159">
        <f t="shared" si="76"/>
        <v>1.3082137768671667E-2</v>
      </c>
    </row>
    <row r="154" spans="1:14" s="56" customFormat="1" x14ac:dyDescent="0.25">
      <c r="B154" s="162" t="s">
        <v>110</v>
      </c>
      <c r="C154" s="163">
        <v>27230</v>
      </c>
      <c r="D154" s="163">
        <v>24763</v>
      </c>
      <c r="E154" s="163">
        <v>6560</v>
      </c>
      <c r="F154" s="163">
        <v>22633</v>
      </c>
      <c r="G154" s="163">
        <v>22633</v>
      </c>
      <c r="H154" s="163">
        <v>24122</v>
      </c>
      <c r="I154" s="163">
        <v>24196</v>
      </c>
      <c r="J154" s="165">
        <f t="shared" ref="J154:J161" si="80">IFERROR(I154/H154-1,"-")</f>
        <v>3.06773899344992E-3</v>
      </c>
      <c r="K154" s="164">
        <f t="shared" si="77"/>
        <v>-2.2897064168315606E-2</v>
      </c>
      <c r="L154" s="162">
        <f t="shared" si="78"/>
        <v>74</v>
      </c>
      <c r="M154" s="163">
        <f t="shared" si="79"/>
        <v>-567</v>
      </c>
      <c r="N154" s="164">
        <f t="shared" si="76"/>
        <v>3.7508194647625889E-3</v>
      </c>
    </row>
    <row r="155" spans="1:14" s="56" customFormat="1" x14ac:dyDescent="0.25">
      <c r="B155" s="162" t="s">
        <v>113</v>
      </c>
      <c r="C155" s="163">
        <v>27931</v>
      </c>
      <c r="D155" s="163">
        <v>22787</v>
      </c>
      <c r="E155" s="163">
        <v>6654</v>
      </c>
      <c r="F155" s="163">
        <v>14112</v>
      </c>
      <c r="G155" s="163">
        <v>14112</v>
      </c>
      <c r="H155" s="163">
        <v>15537</v>
      </c>
      <c r="I155" s="163">
        <v>15795</v>
      </c>
      <c r="J155" s="165">
        <f t="shared" si="80"/>
        <v>1.6605522301602615E-2</v>
      </c>
      <c r="K155" s="164">
        <f t="shared" si="77"/>
        <v>-0.30684162022205641</v>
      </c>
      <c r="L155" s="162">
        <f t="shared" si="78"/>
        <v>258</v>
      </c>
      <c r="M155" s="163">
        <f t="shared" si="79"/>
        <v>-6992</v>
      </c>
      <c r="N155" s="164">
        <f t="shared" si="76"/>
        <v>2.4485118798944078E-3</v>
      </c>
    </row>
    <row r="156" spans="1:14" x14ac:dyDescent="0.25">
      <c r="A156" s="1"/>
      <c r="B156" s="162" t="s">
        <v>116</v>
      </c>
      <c r="C156" s="163">
        <v>12726</v>
      </c>
      <c r="D156" s="163">
        <v>11322</v>
      </c>
      <c r="E156" s="163">
        <v>2654</v>
      </c>
      <c r="F156" s="163">
        <v>7518</v>
      </c>
      <c r="G156" s="163">
        <v>7518</v>
      </c>
      <c r="H156" s="163">
        <v>11976</v>
      </c>
      <c r="I156" s="163">
        <v>14652</v>
      </c>
      <c r="J156" s="165">
        <f t="shared" si="80"/>
        <v>0.2234468937875751</v>
      </c>
      <c r="K156" s="164">
        <f t="shared" si="77"/>
        <v>0.29411764705882359</v>
      </c>
      <c r="L156" s="162">
        <f t="shared" si="78"/>
        <v>2676</v>
      </c>
      <c r="M156" s="163">
        <f t="shared" si="79"/>
        <v>3330</v>
      </c>
      <c r="N156" s="164">
        <f t="shared" si="76"/>
        <v>2.2713261199248411E-3</v>
      </c>
    </row>
    <row r="157" spans="1:14" x14ac:dyDescent="0.25">
      <c r="A157" s="1"/>
      <c r="B157" s="162" t="s">
        <v>123</v>
      </c>
      <c r="C157" s="163">
        <v>1653</v>
      </c>
      <c r="D157" s="163">
        <v>1855</v>
      </c>
      <c r="E157" s="163">
        <v>674</v>
      </c>
      <c r="F157" s="163">
        <v>1891</v>
      </c>
      <c r="G157" s="163">
        <v>1891</v>
      </c>
      <c r="H157" s="163">
        <v>2396</v>
      </c>
      <c r="I157" s="163">
        <v>3198</v>
      </c>
      <c r="J157" s="165">
        <f t="shared" si="80"/>
        <v>0.3347245409015025</v>
      </c>
      <c r="K157" s="164">
        <f t="shared" si="77"/>
        <v>0.723989218328841</v>
      </c>
      <c r="L157" s="162">
        <f t="shared" si="78"/>
        <v>802</v>
      </c>
      <c r="M157" s="163">
        <f t="shared" si="79"/>
        <v>1343</v>
      </c>
      <c r="N157" s="164">
        <f t="shared" si="76"/>
        <v>4.9574808432429989E-4</v>
      </c>
    </row>
    <row r="158" spans="1:14" x14ac:dyDescent="0.25">
      <c r="A158" s="1"/>
      <c r="B158" s="162" t="s">
        <v>119</v>
      </c>
      <c r="C158" s="163">
        <v>2976</v>
      </c>
      <c r="D158" s="163">
        <v>3530</v>
      </c>
      <c r="E158" s="163">
        <v>1552</v>
      </c>
      <c r="F158" s="163">
        <v>3775</v>
      </c>
      <c r="G158" s="163">
        <v>3775</v>
      </c>
      <c r="H158" s="163">
        <v>3731</v>
      </c>
      <c r="I158" s="163">
        <v>4196</v>
      </c>
      <c r="J158" s="165">
        <f t="shared" si="80"/>
        <v>0.12463146609488063</v>
      </c>
      <c r="K158" s="164">
        <f t="shared" si="77"/>
        <v>0.18866855524079318</v>
      </c>
      <c r="L158" s="162">
        <f t="shared" si="78"/>
        <v>465</v>
      </c>
      <c r="M158" s="163">
        <f t="shared" si="79"/>
        <v>666</v>
      </c>
      <c r="N158" s="164">
        <f t="shared" si="76"/>
        <v>6.5045621070192693E-4</v>
      </c>
    </row>
    <row r="159" spans="1:14" x14ac:dyDescent="0.25">
      <c r="A159" s="1"/>
      <c r="B159" s="162" t="s">
        <v>128</v>
      </c>
      <c r="C159" s="163">
        <v>474</v>
      </c>
      <c r="D159" s="163">
        <v>548</v>
      </c>
      <c r="E159" s="163">
        <v>456</v>
      </c>
      <c r="F159" s="163">
        <v>566</v>
      </c>
      <c r="G159" s="163">
        <v>566</v>
      </c>
      <c r="H159" s="163">
        <v>787</v>
      </c>
      <c r="I159" s="163">
        <v>574</v>
      </c>
      <c r="J159" s="165">
        <f t="shared" si="80"/>
        <v>-0.27064803049555275</v>
      </c>
      <c r="K159" s="164">
        <f t="shared" si="77"/>
        <v>4.7445255474452663E-2</v>
      </c>
      <c r="L159" s="162">
        <f t="shared" si="78"/>
        <v>-213</v>
      </c>
      <c r="M159" s="163">
        <f t="shared" si="79"/>
        <v>26</v>
      </c>
      <c r="N159" s="164">
        <f t="shared" si="76"/>
        <v>8.8980425391540995E-5</v>
      </c>
    </row>
    <row r="160" spans="1:14" x14ac:dyDescent="0.25">
      <c r="A160" s="161" t="s">
        <v>144</v>
      </c>
      <c r="B160" s="162" t="s">
        <v>131</v>
      </c>
      <c r="C160" s="163">
        <v>1336</v>
      </c>
      <c r="D160" s="163">
        <v>1316</v>
      </c>
      <c r="E160" s="163">
        <v>593</v>
      </c>
      <c r="F160" s="163">
        <v>817</v>
      </c>
      <c r="G160" s="163">
        <v>817</v>
      </c>
      <c r="H160" s="163">
        <v>1154</v>
      </c>
      <c r="I160" s="163">
        <v>944</v>
      </c>
      <c r="J160" s="165">
        <f t="shared" si="80"/>
        <v>-0.18197573656845756</v>
      </c>
      <c r="K160" s="164">
        <f t="shared" si="77"/>
        <v>-0.28267477203647418</v>
      </c>
      <c r="L160" s="162">
        <f t="shared" si="78"/>
        <v>-210</v>
      </c>
      <c r="M160" s="163">
        <f t="shared" si="79"/>
        <v>-372</v>
      </c>
      <c r="N160" s="164">
        <f t="shared" si="76"/>
        <v>1.4633714559166326E-4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16333</v>
      </c>
      <c r="D161" s="169">
        <f t="shared" si="81"/>
        <v>17459</v>
      </c>
      <c r="E161" s="169">
        <f t="shared" si="81"/>
        <v>5515</v>
      </c>
      <c r="F161" s="169">
        <f t="shared" ref="F161" si="82">F153-SUM(F154:F160)</f>
        <v>11870</v>
      </c>
      <c r="G161" s="169">
        <f t="shared" si="81"/>
        <v>11870</v>
      </c>
      <c r="H161" s="169">
        <f t="shared" si="81"/>
        <v>17082</v>
      </c>
      <c r="I161" s="169">
        <f t="shared" si="81"/>
        <v>20836</v>
      </c>
      <c r="J161" s="171">
        <f t="shared" si="80"/>
        <v>0.21976349373609638</v>
      </c>
      <c r="K161" s="170">
        <f t="shared" si="77"/>
        <v>0.19342459476487761</v>
      </c>
      <c r="L161" s="168">
        <f>I161-H161</f>
        <v>3754</v>
      </c>
      <c r="M161" s="169">
        <f t="shared" si="79"/>
        <v>3377</v>
      </c>
      <c r="N161" s="170">
        <f t="shared" si="76"/>
        <v>3.2299584380803977E-3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7B457-71D8-41F5-9A09-CAD6FF955676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9A21-0742-46E7-83AC-5D21DF153D7D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264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F21" si="0">IFERROR(E9/C9-1,"-")</f>
        <v>7.2706992884216115E-2</v>
      </c>
      <c r="G9" s="115">
        <v>18472</v>
      </c>
      <c r="H9" s="116">
        <f t="shared" ref="H9:H21" si="1">IFERROR(G9/E9-1,"-")</f>
        <v>-0.82215718178054631</v>
      </c>
      <c r="I9" s="115">
        <v>95884</v>
      </c>
      <c r="J9" s="116">
        <f t="shared" ref="J9:J21" si="2">IFERROR(I9/C9-1,"-")</f>
        <v>-9.7390190752579819E-3</v>
      </c>
      <c r="K9" s="115">
        <v>98876</v>
      </c>
      <c r="L9" s="116">
        <f t="shared" ref="L9:L21" si="3">IFERROR(K9/I9-1,"-")</f>
        <v>3.1204371949438814E-2</v>
      </c>
      <c r="M9" s="115">
        <v>114993</v>
      </c>
      <c r="N9" s="116">
        <f>IFERROR(M9/K9-1,"-")</f>
        <v>0.1630021440996805</v>
      </c>
      <c r="O9" s="116">
        <f>M9/C9-1</f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1"/>
        <v>-0.90265138124337152</v>
      </c>
      <c r="I10" s="115">
        <v>101150</v>
      </c>
      <c r="J10" s="116">
        <f t="shared" si="2"/>
        <v>0.11681572264546758</v>
      </c>
      <c r="K10" s="115">
        <v>108040</v>
      </c>
      <c r="L10" s="116">
        <f t="shared" si="3"/>
        <v>6.8116658428077015E-2</v>
      </c>
      <c r="M10" s="115">
        <v>113195</v>
      </c>
      <c r="N10" s="116">
        <f t="shared" ref="N10:N15" si="4">IFERROR(M10/K10-1,"-")</f>
        <v>4.7713809700111076E-2</v>
      </c>
      <c r="O10" s="116">
        <f>IFERROR(M10/C10-1,"-")</f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1"/>
        <v>-0.42843722007384588</v>
      </c>
      <c r="I11" s="115">
        <v>109311</v>
      </c>
      <c r="J11" s="116">
        <f t="shared" si="2"/>
        <v>0.15826225165562913</v>
      </c>
      <c r="K11" s="115">
        <v>108534</v>
      </c>
      <c r="L11" s="116">
        <f t="shared" si="3"/>
        <v>-7.1081592886351741E-3</v>
      </c>
      <c r="M11" s="115">
        <v>122553</v>
      </c>
      <c r="N11" s="116">
        <f t="shared" si="4"/>
        <v>0.12916689700923212</v>
      </c>
      <c r="O11" s="116">
        <f t="shared" ref="O11:O15" si="5">IFERROR(M11/C11-1,"-")</f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>IFERROR(E12/C12-1,"-")</f>
        <v>-1</v>
      </c>
      <c r="G12" s="115">
        <v>34934</v>
      </c>
      <c r="H12" s="116" t="str">
        <f t="shared" si="1"/>
        <v>-</v>
      </c>
      <c r="I12" s="115">
        <v>113016</v>
      </c>
      <c r="J12" s="116">
        <f t="shared" si="2"/>
        <v>0.45102520317896433</v>
      </c>
      <c r="K12" s="115">
        <v>122279</v>
      </c>
      <c r="L12" s="116">
        <f t="shared" si="3"/>
        <v>8.1961846110285341E-2</v>
      </c>
      <c r="M12" s="115">
        <v>113033</v>
      </c>
      <c r="N12" s="116">
        <f t="shared" si="4"/>
        <v>-7.5613964785449683E-2</v>
      </c>
      <c r="O12" s="116">
        <f>IFERROR(M12/C12-1,"-")</f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1"/>
        <v>-</v>
      </c>
      <c r="I13" s="115">
        <v>104052</v>
      </c>
      <c r="J13" s="116">
        <f t="shared" si="2"/>
        <v>0.54528848295834265</v>
      </c>
      <c r="K13" s="115">
        <v>111302</v>
      </c>
      <c r="L13" s="116">
        <f t="shared" si="3"/>
        <v>6.9676700111482637E-2</v>
      </c>
      <c r="M13" s="115">
        <v>117998</v>
      </c>
      <c r="N13" s="116">
        <f t="shared" si="4"/>
        <v>6.0160644013584674E-2</v>
      </c>
      <c r="O13" s="116">
        <f t="shared" si="5"/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1"/>
        <v>-</v>
      </c>
      <c r="I14" s="115">
        <v>93083</v>
      </c>
      <c r="J14" s="116">
        <f t="shared" si="2"/>
        <v>0.15991277258566972</v>
      </c>
      <c r="K14" s="115">
        <v>128219</v>
      </c>
      <c r="L14" s="116">
        <f t="shared" si="3"/>
        <v>0.37746957016855931</v>
      </c>
      <c r="M14" s="115">
        <v>124929</v>
      </c>
      <c r="N14" s="116">
        <f t="shared" si="4"/>
        <v>-2.5659223671998688E-2</v>
      </c>
      <c r="O14" s="116">
        <f t="shared" si="5"/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1"/>
        <v>-</v>
      </c>
      <c r="I15" s="115">
        <v>99960</v>
      </c>
      <c r="J15" s="116">
        <f t="shared" si="2"/>
        <v>7.2889051079221723E-2</v>
      </c>
      <c r="K15" s="115">
        <v>125973</v>
      </c>
      <c r="L15" s="116">
        <f t="shared" si="3"/>
        <v>0.26023409363745498</v>
      </c>
      <c r="M15" s="115">
        <v>138511</v>
      </c>
      <c r="N15" s="116">
        <f t="shared" si="4"/>
        <v>9.9529264207409485E-2</v>
      </c>
      <c r="O15" s="116">
        <f t="shared" si="5"/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1"/>
        <v>0.82656234718826416</v>
      </c>
      <c r="I16" s="115">
        <v>136811</v>
      </c>
      <c r="J16" s="116">
        <f t="shared" si="2"/>
        <v>0.28859104651929424</v>
      </c>
      <c r="K16" s="115">
        <v>135765</v>
      </c>
      <c r="L16" s="116">
        <f t="shared" si="3"/>
        <v>-7.6455840539138009E-3</v>
      </c>
      <c r="M16" s="115">
        <v>150260</v>
      </c>
      <c r="N16" s="116">
        <f>IFERROR(M16/K16-1,"-")</f>
        <v>0.10676536662615543</v>
      </c>
      <c r="O16" s="116">
        <f>IFERROR(M16/C16-1,"-")</f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1"/>
        <v>0.77862823061630215</v>
      </c>
      <c r="I17" s="115">
        <v>107425</v>
      </c>
      <c r="J17" s="116">
        <f t="shared" si="2"/>
        <v>0.20783674387227347</v>
      </c>
      <c r="K17" s="115">
        <v>125237</v>
      </c>
      <c r="L17" s="116">
        <f t="shared" si="3"/>
        <v>0.16580870374680012</v>
      </c>
      <c r="M17" s="115">
        <v>124231</v>
      </c>
      <c r="N17" s="116">
        <f>IFERROR(M17/K17-1,"-")</f>
        <v>-8.0327698683296811E-3</v>
      </c>
      <c r="O17" s="116">
        <f>IFERROR(M17/C17-1,"-")</f>
        <v>0.39679559253429275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1"/>
        <v>4.1060348594455505</v>
      </c>
      <c r="I18" s="115">
        <v>132612</v>
      </c>
      <c r="J18" s="116">
        <f t="shared" si="2"/>
        <v>0.56503882738924172</v>
      </c>
      <c r="K18" s="115">
        <v>146405</v>
      </c>
      <c r="L18" s="116">
        <f t="shared" si="3"/>
        <v>0.1040101951557928</v>
      </c>
      <c r="M18" s="115">
        <v>126079</v>
      </c>
      <c r="N18" s="116">
        <f>IFERROR(M18/K18-1,"-")</f>
        <v>-0.13883405621392708</v>
      </c>
      <c r="O18" s="116">
        <f>IFERROR(M18/C18-1,"-")</f>
        <v>0.48793872589515419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1"/>
        <v>3.1291180314570282</v>
      </c>
      <c r="I19" s="115">
        <v>113773</v>
      </c>
      <c r="J19" s="116">
        <f t="shared" si="2"/>
        <v>0.31823606428215556</v>
      </c>
      <c r="K19" s="115">
        <v>116842</v>
      </c>
      <c r="L19" s="116">
        <f t="shared" si="3"/>
        <v>2.697476554191236E-2</v>
      </c>
      <c r="M19" s="115">
        <v>109675</v>
      </c>
      <c r="N19" s="116">
        <f>IFERROR(M19/K19-1,"-")</f>
        <v>-6.1339244449769792E-2</v>
      </c>
      <c r="O19" s="116">
        <f>IFERROR(M19/C19-1,"-")</f>
        <v>0.2707543999907307</v>
      </c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1"/>
        <v>1.3157214953718097</v>
      </c>
      <c r="I20" s="115">
        <v>108987</v>
      </c>
      <c r="J20" s="116">
        <f t="shared" si="2"/>
        <v>0.22114285714285709</v>
      </c>
      <c r="K20" s="115">
        <v>119696</v>
      </c>
      <c r="L20" s="116">
        <f t="shared" si="3"/>
        <v>9.8259425436061143E-2</v>
      </c>
      <c r="M20" s="115">
        <v>97837</v>
      </c>
      <c r="N20" s="116">
        <f>IFERROR(M20/K20-1,"-")</f>
        <v>-0.18262097313193426</v>
      </c>
      <c r="O20" s="116">
        <f>IFERROR(M20/C20-1,"-")</f>
        <v>9.6212885154061567E-2</v>
      </c>
    </row>
    <row r="21" spans="1:16" ht="15.75" x14ac:dyDescent="0.25">
      <c r="A21" s="1" t="s">
        <v>0</v>
      </c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1"/>
        <v>0.6949999208168085</v>
      </c>
      <c r="I21" s="118">
        <v>1316064</v>
      </c>
      <c r="J21" s="119">
        <f t="shared" si="2"/>
        <v>0.2464910992929632</v>
      </c>
      <c r="K21" s="118">
        <v>1447168</v>
      </c>
      <c r="L21" s="119">
        <f t="shared" si="3"/>
        <v>9.9618255647141885E-2</v>
      </c>
      <c r="M21" s="118">
        <v>1453294</v>
      </c>
      <c r="N21" s="119">
        <v>4.2330952591544957E-3</v>
      </c>
      <c r="O21" s="119">
        <v>0.37646652112349233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9" t="s">
        <v>265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C7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243</v>
      </c>
      <c r="M30" s="113" t="s">
        <v>69</v>
      </c>
      <c r="N30" s="112" t="s">
        <v>266</v>
      </c>
      <c r="O30" s="112" t="s">
        <v>267</v>
      </c>
    </row>
    <row r="31" spans="1:16" x14ac:dyDescent="0.25">
      <c r="B31" s="114" t="s">
        <v>71</v>
      </c>
      <c r="C31" s="115">
        <v>8088</v>
      </c>
      <c r="D31" s="116">
        <v>0.25395348837209308</v>
      </c>
      <c r="E31" s="115">
        <v>20862</v>
      </c>
      <c r="F31" s="116">
        <f t="shared" ref="F31:F43" si="6">IFERROR(E31/C31-1,"-")</f>
        <v>1.5793768545994067</v>
      </c>
      <c r="G31" s="115">
        <v>1702</v>
      </c>
      <c r="H31" s="116">
        <f t="shared" ref="H31:H43" si="7">IFERROR(G31/E31-1,"-")</f>
        <v>-0.91841625922730319</v>
      </c>
      <c r="I31" s="115">
        <v>11560</v>
      </c>
      <c r="J31" s="116">
        <f t="shared" ref="J31:J43" si="8">IFERROR(I31/G31-1,"-")</f>
        <v>5.7920094007050524</v>
      </c>
      <c r="K31" s="115">
        <v>13570</v>
      </c>
      <c r="L31" s="116">
        <f t="shared" ref="L31:L43" si="9">IFERROR(K31/I31-1,"-")</f>
        <v>0.1738754325259515</v>
      </c>
      <c r="M31" s="115">
        <v>13404</v>
      </c>
      <c r="N31" s="116">
        <f t="shared" ref="N31:N41" si="10">IFERROR(M31/K31-1,"-")</f>
        <v>-1.223286661753864E-2</v>
      </c>
      <c r="O31" s="116">
        <f t="shared" ref="O31" si="11">M31/C31-1</f>
        <v>0.65727002967359049</v>
      </c>
    </row>
    <row r="32" spans="1:16" x14ac:dyDescent="0.25">
      <c r="B32" s="114" t="s">
        <v>73</v>
      </c>
      <c r="C32" s="115">
        <v>5270</v>
      </c>
      <c r="D32" s="116">
        <v>-0.11054852320675101</v>
      </c>
      <c r="E32" s="115">
        <v>16597</v>
      </c>
      <c r="F32" s="116">
        <f t="shared" si="6"/>
        <v>2.1493358633776092</v>
      </c>
      <c r="G32" s="115">
        <v>3589</v>
      </c>
      <c r="H32" s="116">
        <f t="shared" si="7"/>
        <v>-0.78375610050009037</v>
      </c>
      <c r="I32" s="115">
        <v>8808</v>
      </c>
      <c r="J32" s="116">
        <f t="shared" si="8"/>
        <v>1.4541655057118974</v>
      </c>
      <c r="K32" s="115">
        <v>10875</v>
      </c>
      <c r="L32" s="116">
        <f t="shared" si="9"/>
        <v>0.23467302452316074</v>
      </c>
      <c r="M32" s="115">
        <v>9013</v>
      </c>
      <c r="N32" s="116">
        <f t="shared" si="10"/>
        <v>-0.17121839080459766</v>
      </c>
      <c r="O32" s="116">
        <f>IFERROR(M32/C32-1,"-")</f>
        <v>0.71024667931688801</v>
      </c>
    </row>
    <row r="33" spans="2:16" x14ac:dyDescent="0.25">
      <c r="B33" s="114" t="s">
        <v>75</v>
      </c>
      <c r="C33" s="115">
        <v>10427</v>
      </c>
      <c r="D33" s="116">
        <v>0.25475330926594464</v>
      </c>
      <c r="E33" s="115">
        <v>5317</v>
      </c>
      <c r="F33" s="116">
        <f t="shared" si="6"/>
        <v>-0.49007384674402987</v>
      </c>
      <c r="G33" s="115">
        <v>9537</v>
      </c>
      <c r="H33" s="116">
        <f t="shared" si="7"/>
        <v>0.79368064698138041</v>
      </c>
      <c r="I33" s="115">
        <v>9074</v>
      </c>
      <c r="J33" s="116">
        <f t="shared" si="8"/>
        <v>-4.8547761350529517E-2</v>
      </c>
      <c r="K33" s="115">
        <v>15091</v>
      </c>
      <c r="L33" s="116">
        <f t="shared" si="9"/>
        <v>0.66310337227242666</v>
      </c>
      <c r="M33" s="115">
        <v>13346</v>
      </c>
      <c r="N33" s="116">
        <f t="shared" si="10"/>
        <v>-0.11563183354317141</v>
      </c>
      <c r="O33" s="116">
        <f t="shared" ref="O33:O42" si="12">IFERROR(M33/C33-1,"-")</f>
        <v>0.2799462932770691</v>
      </c>
    </row>
    <row r="34" spans="2:16" x14ac:dyDescent="0.25">
      <c r="B34" s="114" t="s">
        <v>77</v>
      </c>
      <c r="C34" s="115">
        <v>8500</v>
      </c>
      <c r="D34" s="116">
        <v>-0.41987441987441987</v>
      </c>
      <c r="E34" s="115">
        <v>0</v>
      </c>
      <c r="F34" s="116">
        <f t="shared" si="6"/>
        <v>-1</v>
      </c>
      <c r="G34" s="115">
        <v>13267</v>
      </c>
      <c r="H34" s="116" t="str">
        <f t="shared" si="7"/>
        <v>-</v>
      </c>
      <c r="I34" s="115">
        <v>14486</v>
      </c>
      <c r="J34" s="116">
        <f t="shared" si="8"/>
        <v>9.1882113514735853E-2</v>
      </c>
      <c r="K34" s="115">
        <v>21668</v>
      </c>
      <c r="L34" s="116">
        <f t="shared" si="9"/>
        <v>0.49578903769156435</v>
      </c>
      <c r="M34" s="115">
        <v>15353</v>
      </c>
      <c r="N34" s="116">
        <f t="shared" si="10"/>
        <v>-0.29144360347055565</v>
      </c>
      <c r="O34" s="116">
        <f t="shared" si="12"/>
        <v>0.80623529411764716</v>
      </c>
    </row>
    <row r="35" spans="2:16" x14ac:dyDescent="0.25">
      <c r="B35" s="114" t="s">
        <v>79</v>
      </c>
      <c r="C35" s="115">
        <v>8770</v>
      </c>
      <c r="D35" s="116">
        <v>-0.41435726210350587</v>
      </c>
      <c r="E35" s="115">
        <v>0</v>
      </c>
      <c r="F35" s="116">
        <f t="shared" si="6"/>
        <v>-1</v>
      </c>
      <c r="G35" s="115">
        <v>18255</v>
      </c>
      <c r="H35" s="116" t="str">
        <f t="shared" si="7"/>
        <v>-</v>
      </c>
      <c r="I35" s="115">
        <v>14287</v>
      </c>
      <c r="J35" s="116">
        <f t="shared" si="8"/>
        <v>-0.21736510545056154</v>
      </c>
      <c r="K35" s="115">
        <v>13349</v>
      </c>
      <c r="L35" s="116">
        <f t="shared" si="9"/>
        <v>-6.5654091131798098E-2</v>
      </c>
      <c r="M35" s="115">
        <v>21013</v>
      </c>
      <c r="N35" s="116">
        <f t="shared" si="10"/>
        <v>0.57412540265188405</v>
      </c>
      <c r="O35" s="116">
        <f t="shared" si="12"/>
        <v>1.3960091220068414</v>
      </c>
    </row>
    <row r="36" spans="2:16" x14ac:dyDescent="0.25">
      <c r="B36" s="114" t="s">
        <v>81</v>
      </c>
      <c r="C36" s="115">
        <v>13553</v>
      </c>
      <c r="D36" s="116">
        <v>-0.20561514565383032</v>
      </c>
      <c r="E36" s="115">
        <v>0</v>
      </c>
      <c r="F36" s="116">
        <f t="shared" si="6"/>
        <v>-1</v>
      </c>
      <c r="G36" s="115">
        <v>22760</v>
      </c>
      <c r="H36" s="116" t="str">
        <f t="shared" si="7"/>
        <v>-</v>
      </c>
      <c r="I36" s="115">
        <v>14239</v>
      </c>
      <c r="J36" s="116">
        <f t="shared" si="8"/>
        <v>-0.37438488576449913</v>
      </c>
      <c r="K36" s="115">
        <v>18322</v>
      </c>
      <c r="L36" s="116">
        <f t="shared" si="9"/>
        <v>0.28674766486410563</v>
      </c>
      <c r="M36" s="115">
        <v>20012</v>
      </c>
      <c r="N36" s="116">
        <f t="shared" si="10"/>
        <v>9.2238838554743019E-2</v>
      </c>
      <c r="O36" s="116">
        <f t="shared" si="12"/>
        <v>0.47657345237216853</v>
      </c>
    </row>
    <row r="37" spans="2:16" x14ac:dyDescent="0.25">
      <c r="B37" s="114" t="s">
        <v>83</v>
      </c>
      <c r="C37" s="115">
        <v>19946</v>
      </c>
      <c r="D37" s="116">
        <v>0.201566265060241</v>
      </c>
      <c r="E37" s="115">
        <v>0</v>
      </c>
      <c r="F37" s="116">
        <f t="shared" si="6"/>
        <v>-1</v>
      </c>
      <c r="G37" s="115">
        <v>28666</v>
      </c>
      <c r="H37" s="116" t="str">
        <f t="shared" si="7"/>
        <v>-</v>
      </c>
      <c r="I37" s="115">
        <v>19252</v>
      </c>
      <c r="J37" s="116">
        <f t="shared" si="8"/>
        <v>-0.3284029861159562</v>
      </c>
      <c r="K37" s="115">
        <v>27286</v>
      </c>
      <c r="L37" s="116">
        <f t="shared" si="9"/>
        <v>0.41730729274880529</v>
      </c>
      <c r="M37" s="115">
        <v>25644</v>
      </c>
      <c r="N37" s="116">
        <f t="shared" si="10"/>
        <v>-6.0177380341567055E-2</v>
      </c>
      <c r="O37" s="116">
        <f t="shared" si="12"/>
        <v>0.28567131254386835</v>
      </c>
    </row>
    <row r="38" spans="2:16" x14ac:dyDescent="0.25">
      <c r="B38" s="114" t="s">
        <v>85</v>
      </c>
      <c r="C38" s="115">
        <v>23503</v>
      </c>
      <c r="D38" s="116">
        <v>-3.8732106339468331E-2</v>
      </c>
      <c r="E38" s="115">
        <v>30547</v>
      </c>
      <c r="F38" s="116">
        <f t="shared" si="6"/>
        <v>0.29970642045696305</v>
      </c>
      <c r="G38" s="115">
        <v>28927</v>
      </c>
      <c r="H38" s="116">
        <f t="shared" si="7"/>
        <v>-5.3033031066880509E-2</v>
      </c>
      <c r="I38" s="115">
        <v>31594</v>
      </c>
      <c r="J38" s="116">
        <f t="shared" si="8"/>
        <v>9.219760085733042E-2</v>
      </c>
      <c r="K38" s="115">
        <v>26883</v>
      </c>
      <c r="L38" s="116">
        <f t="shared" si="9"/>
        <v>-0.14911059061847187</v>
      </c>
      <c r="M38" s="115">
        <v>30588</v>
      </c>
      <c r="N38" s="116">
        <f t="shared" si="10"/>
        <v>0.13781943979466571</v>
      </c>
      <c r="O38" s="116">
        <f t="shared" si="12"/>
        <v>0.30145087861124109</v>
      </c>
    </row>
    <row r="39" spans="2:16" x14ac:dyDescent="0.25">
      <c r="B39" s="114" t="s">
        <v>87</v>
      </c>
      <c r="C39" s="115">
        <v>18213</v>
      </c>
      <c r="D39" s="116">
        <v>4.949867465713953E-2</v>
      </c>
      <c r="E39" s="115">
        <v>30000</v>
      </c>
      <c r="F39" s="116">
        <f t="shared" si="6"/>
        <v>0.64717509471256784</v>
      </c>
      <c r="G39" s="115">
        <v>26545</v>
      </c>
      <c r="H39" s="116">
        <f t="shared" si="7"/>
        <v>-0.11516666666666664</v>
      </c>
      <c r="I39" s="115">
        <v>22910</v>
      </c>
      <c r="J39" s="116">
        <f t="shared" si="8"/>
        <v>-0.13693727632322472</v>
      </c>
      <c r="K39" s="115">
        <v>24058</v>
      </c>
      <c r="L39" s="116">
        <f t="shared" si="9"/>
        <v>5.0109122653863025E-2</v>
      </c>
      <c r="M39" s="115">
        <v>21808</v>
      </c>
      <c r="N39" s="116">
        <f t="shared" si="10"/>
        <v>-9.3523983706043756E-2</v>
      </c>
      <c r="O39" s="116">
        <f t="shared" si="12"/>
        <v>0.19738648218305599</v>
      </c>
    </row>
    <row r="40" spans="2:16" x14ac:dyDescent="0.25">
      <c r="B40" s="114" t="s">
        <v>89</v>
      </c>
      <c r="C40" s="115">
        <v>15718</v>
      </c>
      <c r="D40" s="116">
        <v>0.25915244732836662</v>
      </c>
      <c r="E40" s="115">
        <v>9240</v>
      </c>
      <c r="F40" s="116">
        <f t="shared" si="6"/>
        <v>-0.4121389489756967</v>
      </c>
      <c r="G40" s="115">
        <v>18650</v>
      </c>
      <c r="H40" s="116">
        <f t="shared" si="7"/>
        <v>1.0183982683982684</v>
      </c>
      <c r="I40" s="115">
        <v>24745</v>
      </c>
      <c r="J40" s="116">
        <f t="shared" si="8"/>
        <v>0.32680965147453089</v>
      </c>
      <c r="K40" s="115">
        <v>21110</v>
      </c>
      <c r="L40" s="116">
        <f t="shared" si="9"/>
        <v>-0.14689836330571837</v>
      </c>
      <c r="M40" s="115">
        <v>14338</v>
      </c>
      <c r="N40" s="116">
        <f t="shared" si="10"/>
        <v>-0.32079583135954526</v>
      </c>
      <c r="O40" s="116">
        <f t="shared" si="12"/>
        <v>-8.7797429698434959E-2</v>
      </c>
    </row>
    <row r="41" spans="2:16" x14ac:dyDescent="0.25">
      <c r="B41" s="114" t="s">
        <v>91</v>
      </c>
      <c r="C41" s="115">
        <v>15599</v>
      </c>
      <c r="D41" s="116">
        <v>1.4176999380037199</v>
      </c>
      <c r="E41" s="115">
        <v>4225</v>
      </c>
      <c r="F41" s="116">
        <f t="shared" si="6"/>
        <v>-0.72914930444259252</v>
      </c>
      <c r="G41" s="115">
        <v>10836</v>
      </c>
      <c r="H41" s="116">
        <f t="shared" si="7"/>
        <v>1.5647337278106508</v>
      </c>
      <c r="I41" s="115">
        <v>28104</v>
      </c>
      <c r="J41" s="116">
        <f t="shared" si="8"/>
        <v>1.593576965669989</v>
      </c>
      <c r="K41" s="115">
        <v>11487</v>
      </c>
      <c r="L41" s="116">
        <f t="shared" si="9"/>
        <v>-0.591268146883006</v>
      </c>
      <c r="M41" s="115">
        <v>9819</v>
      </c>
      <c r="N41" s="116">
        <f t="shared" si="10"/>
        <v>-0.14520762601201354</v>
      </c>
      <c r="O41" s="116">
        <f t="shared" si="12"/>
        <v>-0.3705365728572344</v>
      </c>
    </row>
    <row r="42" spans="2:16" x14ac:dyDescent="0.25">
      <c r="B42" s="114" t="s">
        <v>93</v>
      </c>
      <c r="C42" s="115">
        <v>15050</v>
      </c>
      <c r="D42" s="116">
        <v>1.4211711711711712</v>
      </c>
      <c r="E42" s="115">
        <v>7870</v>
      </c>
      <c r="F42" s="116">
        <f t="shared" si="6"/>
        <v>-0.47707641196013284</v>
      </c>
      <c r="G42" s="115">
        <v>16269</v>
      </c>
      <c r="H42" s="116">
        <f t="shared" si="7"/>
        <v>1.0672172808132148</v>
      </c>
      <c r="I42" s="115">
        <v>21520</v>
      </c>
      <c r="J42" s="116">
        <f t="shared" si="8"/>
        <v>0.32276107935337151</v>
      </c>
      <c r="K42" s="115">
        <v>15397</v>
      </c>
      <c r="L42" s="116">
        <f t="shared" si="9"/>
        <v>-0.2845260223048327</v>
      </c>
      <c r="M42" s="115">
        <v>13481</v>
      </c>
      <c r="N42" s="116">
        <f>IFERROR(M42/K42-1,"-")</f>
        <v>-0.12443982594011815</v>
      </c>
      <c r="O42" s="116">
        <f t="shared" si="12"/>
        <v>-0.10425249169435213</v>
      </c>
    </row>
    <row r="43" spans="2:16" ht="15.75" x14ac:dyDescent="0.25">
      <c r="B43" s="117" t="s">
        <v>30</v>
      </c>
      <c r="C43" s="118">
        <v>162637</v>
      </c>
      <c r="D43" s="119">
        <v>7.7580038163892695E-2</v>
      </c>
      <c r="E43" s="118">
        <v>125264</v>
      </c>
      <c r="F43" s="119">
        <f t="shared" si="6"/>
        <v>-0.22979395832436655</v>
      </c>
      <c r="G43" s="118">
        <v>199003</v>
      </c>
      <c r="H43" s="119">
        <f t="shared" si="7"/>
        <v>0.58866873163877886</v>
      </c>
      <c r="I43" s="118">
        <v>220579</v>
      </c>
      <c r="J43" s="119">
        <f t="shared" si="8"/>
        <v>0.10842047607322503</v>
      </c>
      <c r="K43" s="118">
        <v>219096</v>
      </c>
      <c r="L43" s="119">
        <f t="shared" si="9"/>
        <v>-6.7232148119268365E-3</v>
      </c>
      <c r="M43" s="118">
        <v>207819</v>
      </c>
      <c r="N43" s="119">
        <v>-5.1470588235294157E-2</v>
      </c>
      <c r="O43" s="119">
        <v>0.27780886268192351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9" t="s">
        <v>268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C7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243</v>
      </c>
      <c r="M52" s="113" t="s">
        <v>69</v>
      </c>
      <c r="N52" s="112" t="s">
        <v>266</v>
      </c>
      <c r="O52" s="112" t="s">
        <v>267</v>
      </c>
    </row>
    <row r="53" spans="1:16" x14ac:dyDescent="0.25">
      <c r="A53" s="1">
        <v>1</v>
      </c>
      <c r="B53" s="114" t="s">
        <v>71</v>
      </c>
      <c r="C53" s="115">
        <v>5883</v>
      </c>
      <c r="D53" s="116">
        <v>0.18346409173204581</v>
      </c>
      <c r="E53" s="115">
        <v>19834</v>
      </c>
      <c r="F53" s="116">
        <f t="shared" ref="F53:F65" si="13">IFERROR(E53/C53-1,"-")</f>
        <v>2.3714091449940509</v>
      </c>
      <c r="G53" s="115">
        <v>355</v>
      </c>
      <c r="H53" s="116">
        <f t="shared" ref="H53:H65" si="14">IFERROR(G53/E53-1,"-")</f>
        <v>-0.98210144196833715</v>
      </c>
      <c r="I53" s="115">
        <v>6030</v>
      </c>
      <c r="J53" s="116">
        <f t="shared" ref="J53:J65" si="15">IFERROR(I53/G53-1,"-")</f>
        <v>15.985915492957748</v>
      </c>
      <c r="K53" s="115">
        <v>10446</v>
      </c>
      <c r="L53" s="116">
        <f>IFERROR(K53/I53-1,"-")</f>
        <v>0.73233830845771153</v>
      </c>
      <c r="M53" s="115">
        <v>11099</v>
      </c>
      <c r="N53" s="116">
        <f t="shared" ref="N53:N63" si="16">IFERROR(M53/K53-1,"-")</f>
        <v>6.251196630289102E-2</v>
      </c>
      <c r="O53" s="116">
        <f t="shared" ref="O53" si="17">IFERROR(M53/C53-1,"-")</f>
        <v>0.88662247152813189</v>
      </c>
    </row>
    <row r="54" spans="1:16" x14ac:dyDescent="0.25">
      <c r="A54" s="1">
        <v>2</v>
      </c>
      <c r="B54" s="114" t="s">
        <v>73</v>
      </c>
      <c r="C54" s="115">
        <v>4461</v>
      </c>
      <c r="D54" s="116">
        <v>0.13713994392046902</v>
      </c>
      <c r="E54" s="115">
        <v>14781</v>
      </c>
      <c r="F54" s="116">
        <f t="shared" si="13"/>
        <v>2.3133826496301277</v>
      </c>
      <c r="G54" s="115">
        <v>0</v>
      </c>
      <c r="H54" s="116">
        <f t="shared" si="14"/>
        <v>-1</v>
      </c>
      <c r="I54" s="115">
        <v>4164</v>
      </c>
      <c r="J54" s="116" t="str">
        <f t="shared" si="15"/>
        <v>-</v>
      </c>
      <c r="K54" s="115">
        <v>7322</v>
      </c>
      <c r="L54" s="116">
        <f t="shared" ref="L54:L65" si="18">IFERROR(K54/I54-1,"-")</f>
        <v>0.75840537944284336</v>
      </c>
      <c r="M54" s="115">
        <v>6226</v>
      </c>
      <c r="N54" s="116">
        <f t="shared" si="16"/>
        <v>-0.14968587817536194</v>
      </c>
      <c r="O54" s="116">
        <f>IFERROR(M54/C54-1,"-")</f>
        <v>0.39565119928267212</v>
      </c>
    </row>
    <row r="55" spans="1:16" x14ac:dyDescent="0.25">
      <c r="A55" s="1">
        <v>3</v>
      </c>
      <c r="B55" s="114" t="s">
        <v>75</v>
      </c>
      <c r="C55" s="115">
        <v>8884</v>
      </c>
      <c r="D55" s="116">
        <v>0.78788488629502917</v>
      </c>
      <c r="E55" s="115">
        <v>4526</v>
      </c>
      <c r="F55" s="116">
        <f t="shared" si="13"/>
        <v>-0.49054479963980191</v>
      </c>
      <c r="G55" s="115">
        <v>0</v>
      </c>
      <c r="H55" s="116">
        <f t="shared" si="14"/>
        <v>-1</v>
      </c>
      <c r="I55" s="115">
        <v>5754</v>
      </c>
      <c r="J55" s="116" t="str">
        <f t="shared" si="15"/>
        <v>-</v>
      </c>
      <c r="K55" s="115">
        <v>12025</v>
      </c>
      <c r="L55" s="116">
        <f t="shared" si="18"/>
        <v>1.0898505387556483</v>
      </c>
      <c r="M55" s="115">
        <v>10522</v>
      </c>
      <c r="N55" s="116">
        <f t="shared" si="16"/>
        <v>-0.12498960498960499</v>
      </c>
      <c r="O55" s="116">
        <f t="shared" ref="O55:O64" si="19">IFERROR(M55/C55-1,"-")</f>
        <v>0.18437640702386315</v>
      </c>
    </row>
    <row r="56" spans="1:16" x14ac:dyDescent="0.25">
      <c r="A56" s="1">
        <v>4</v>
      </c>
      <c r="B56" s="114" t="s">
        <v>77</v>
      </c>
      <c r="C56" s="115">
        <v>5876</v>
      </c>
      <c r="D56" s="116">
        <v>-0.4939281715614503</v>
      </c>
      <c r="E56" s="115">
        <v>0</v>
      </c>
      <c r="F56" s="116">
        <f t="shared" si="13"/>
        <v>-1</v>
      </c>
      <c r="G56" s="115">
        <v>1016</v>
      </c>
      <c r="H56" s="116" t="str">
        <f t="shared" si="14"/>
        <v>-</v>
      </c>
      <c r="I56" s="115">
        <v>8238</v>
      </c>
      <c r="J56" s="116">
        <f t="shared" si="15"/>
        <v>7.1082677165354333</v>
      </c>
      <c r="K56" s="115">
        <v>11217</v>
      </c>
      <c r="L56" s="116">
        <f t="shared" si="18"/>
        <v>0.36161689730517121</v>
      </c>
      <c r="M56" s="115">
        <v>12181</v>
      </c>
      <c r="N56" s="116">
        <f t="shared" si="16"/>
        <v>8.5940982437371805E-2</v>
      </c>
      <c r="O56" s="116">
        <f t="shared" si="19"/>
        <v>1.0730088495575223</v>
      </c>
    </row>
    <row r="57" spans="1:16" x14ac:dyDescent="0.25">
      <c r="A57" s="1">
        <v>5</v>
      </c>
      <c r="B57" s="114" t="s">
        <v>79</v>
      </c>
      <c r="C57" s="115">
        <v>6134</v>
      </c>
      <c r="D57" s="116">
        <v>-0.5307168541045062</v>
      </c>
      <c r="E57" s="115">
        <v>0</v>
      </c>
      <c r="F57" s="116">
        <f t="shared" si="13"/>
        <v>-1</v>
      </c>
      <c r="G57" s="115">
        <v>2368</v>
      </c>
      <c r="H57" s="116" t="str">
        <f t="shared" si="14"/>
        <v>-</v>
      </c>
      <c r="I57" s="115">
        <v>8230</v>
      </c>
      <c r="J57" s="116">
        <f t="shared" si="15"/>
        <v>2.4755067567567566</v>
      </c>
      <c r="K57" s="115">
        <v>10705</v>
      </c>
      <c r="L57" s="116">
        <f t="shared" si="18"/>
        <v>0.30072904009720536</v>
      </c>
      <c r="M57" s="115">
        <v>16997</v>
      </c>
      <c r="N57" s="116">
        <f t="shared" si="16"/>
        <v>0.58776272769733762</v>
      </c>
      <c r="O57" s="116">
        <f t="shared" si="19"/>
        <v>1.7709488099119661</v>
      </c>
    </row>
    <row r="58" spans="1:16" x14ac:dyDescent="0.25">
      <c r="A58" s="1">
        <v>6</v>
      </c>
      <c r="B58" s="114" t="s">
        <v>81</v>
      </c>
      <c r="C58" s="115">
        <v>10539</v>
      </c>
      <c r="D58" s="116">
        <v>-0.19934665349844261</v>
      </c>
      <c r="E58" s="115">
        <v>0</v>
      </c>
      <c r="F58" s="116">
        <f t="shared" si="13"/>
        <v>-1</v>
      </c>
      <c r="G58" s="115">
        <v>13959</v>
      </c>
      <c r="H58" s="116" t="str">
        <f t="shared" si="14"/>
        <v>-</v>
      </c>
      <c r="I58" s="115">
        <v>11640</v>
      </c>
      <c r="J58" s="116">
        <f t="shared" si="15"/>
        <v>-0.1661293788953363</v>
      </c>
      <c r="K58" s="115">
        <v>13389</v>
      </c>
      <c r="L58" s="116">
        <f t="shared" si="18"/>
        <v>0.1502577319587628</v>
      </c>
      <c r="M58" s="115">
        <v>14806</v>
      </c>
      <c r="N58" s="116">
        <f t="shared" si="16"/>
        <v>0.10583314661289123</v>
      </c>
      <c r="O58" s="116">
        <f t="shared" si="19"/>
        <v>0.40487712306670454</v>
      </c>
    </row>
    <row r="59" spans="1:16" x14ac:dyDescent="0.25">
      <c r="A59" s="1">
        <v>7</v>
      </c>
      <c r="B59" s="114" t="s">
        <v>83</v>
      </c>
      <c r="C59" s="115">
        <v>13468</v>
      </c>
      <c r="D59" s="116">
        <v>0.29338327091136085</v>
      </c>
      <c r="E59" s="115">
        <v>0</v>
      </c>
      <c r="F59" s="116">
        <f t="shared" si="13"/>
        <v>-1</v>
      </c>
      <c r="G59" s="115">
        <v>18588</v>
      </c>
      <c r="H59" s="116" t="str">
        <f t="shared" si="14"/>
        <v>-</v>
      </c>
      <c r="I59" s="115">
        <v>16093</v>
      </c>
      <c r="J59" s="116">
        <f t="shared" si="15"/>
        <v>-0.13422638261243813</v>
      </c>
      <c r="K59" s="115">
        <v>19485</v>
      </c>
      <c r="L59" s="116">
        <f t="shared" si="18"/>
        <v>0.21077487106195236</v>
      </c>
      <c r="M59" s="115">
        <v>16922</v>
      </c>
      <c r="N59" s="116">
        <f t="shared" si="16"/>
        <v>-0.1315370798049782</v>
      </c>
      <c r="O59" s="116">
        <f t="shared" si="19"/>
        <v>0.25645975645975638</v>
      </c>
    </row>
    <row r="60" spans="1:16" x14ac:dyDescent="0.25">
      <c r="A60" s="1">
        <v>8</v>
      </c>
      <c r="B60" s="114" t="s">
        <v>85</v>
      </c>
      <c r="C60" s="115">
        <v>14975</v>
      </c>
      <c r="D60" s="116">
        <v>0.5468443342629894</v>
      </c>
      <c r="E60" s="115">
        <v>29598</v>
      </c>
      <c r="F60" s="116">
        <f t="shared" si="13"/>
        <v>0.97649415692821373</v>
      </c>
      <c r="G60" s="115">
        <v>19378</v>
      </c>
      <c r="H60" s="116">
        <f t="shared" si="14"/>
        <v>-0.34529360091898098</v>
      </c>
      <c r="I60" s="115">
        <v>20033</v>
      </c>
      <c r="J60" s="116">
        <f t="shared" si="15"/>
        <v>3.3801217875941703E-2</v>
      </c>
      <c r="K60" s="115">
        <v>20000</v>
      </c>
      <c r="L60" s="116">
        <f t="shared" si="18"/>
        <v>-1.6472819847251907E-3</v>
      </c>
      <c r="M60" s="115">
        <v>18481</v>
      </c>
      <c r="N60" s="116">
        <f t="shared" si="16"/>
        <v>-7.5949999999999962E-2</v>
      </c>
      <c r="O60" s="116">
        <f t="shared" si="19"/>
        <v>0.23412353923205331</v>
      </c>
    </row>
    <row r="61" spans="1:16" x14ac:dyDescent="0.25">
      <c r="A61" s="1">
        <v>9</v>
      </c>
      <c r="B61" s="114" t="s">
        <v>87</v>
      </c>
      <c r="C61" s="115">
        <v>11835</v>
      </c>
      <c r="D61" s="116">
        <v>-3.553092657485124E-2</v>
      </c>
      <c r="E61" s="115">
        <v>29307</v>
      </c>
      <c r="F61" s="116">
        <f t="shared" si="13"/>
        <v>1.4762991128010139</v>
      </c>
      <c r="G61" s="115">
        <v>13290</v>
      </c>
      <c r="H61" s="116">
        <f t="shared" si="14"/>
        <v>-0.54652472105640293</v>
      </c>
      <c r="I61" s="115">
        <v>17725</v>
      </c>
      <c r="J61" s="116">
        <f t="shared" si="15"/>
        <v>0.33370955605718589</v>
      </c>
      <c r="K61" s="115">
        <v>17405</v>
      </c>
      <c r="L61" s="116">
        <f t="shared" si="18"/>
        <v>-1.8053596614950651E-2</v>
      </c>
      <c r="M61" s="115">
        <v>14713</v>
      </c>
      <c r="N61" s="116">
        <f t="shared" si="16"/>
        <v>-0.15466819879345017</v>
      </c>
      <c r="O61" s="116">
        <f t="shared" si="19"/>
        <v>0.24317701732150399</v>
      </c>
    </row>
    <row r="62" spans="1:16" x14ac:dyDescent="0.25">
      <c r="A62" s="1">
        <v>10</v>
      </c>
      <c r="B62" s="114" t="s">
        <v>89</v>
      </c>
      <c r="C62" s="115">
        <v>12204</v>
      </c>
      <c r="D62" s="116">
        <v>0.81661208693063414</v>
      </c>
      <c r="E62" s="115">
        <v>6135</v>
      </c>
      <c r="F62" s="116">
        <f t="shared" si="13"/>
        <v>-0.49729596853490654</v>
      </c>
      <c r="G62" s="115">
        <v>8398</v>
      </c>
      <c r="H62" s="116">
        <f t="shared" si="14"/>
        <v>0.36886715566422157</v>
      </c>
      <c r="I62" s="115">
        <v>13863</v>
      </c>
      <c r="J62" s="116">
        <f t="shared" si="15"/>
        <v>0.65075017861395579</v>
      </c>
      <c r="K62" s="115">
        <v>17037</v>
      </c>
      <c r="L62" s="116">
        <f t="shared" si="18"/>
        <v>0.22895477169443845</v>
      </c>
      <c r="M62" s="115">
        <v>9764</v>
      </c>
      <c r="N62" s="116">
        <f t="shared" si="16"/>
        <v>-0.42689440629218756</v>
      </c>
      <c r="O62" s="116">
        <f t="shared" si="19"/>
        <v>-0.19993444772205837</v>
      </c>
    </row>
    <row r="63" spans="1:16" x14ac:dyDescent="0.25">
      <c r="A63" s="1">
        <v>11</v>
      </c>
      <c r="B63" s="114" t="s">
        <v>91</v>
      </c>
      <c r="C63" s="115">
        <v>13337</v>
      </c>
      <c r="D63" s="116">
        <v>1.3300139762403913</v>
      </c>
      <c r="E63" s="115">
        <v>1370</v>
      </c>
      <c r="F63" s="116">
        <f t="shared" si="13"/>
        <v>-0.89727824848166748</v>
      </c>
      <c r="G63" s="115">
        <v>5966</v>
      </c>
      <c r="H63" s="116">
        <f t="shared" si="14"/>
        <v>3.3547445255474448</v>
      </c>
      <c r="I63" s="115">
        <v>17150</v>
      </c>
      <c r="J63" s="116">
        <f t="shared" si="15"/>
        <v>1.8746228628897081</v>
      </c>
      <c r="K63" s="115">
        <v>9424</v>
      </c>
      <c r="L63" s="116">
        <f t="shared" si="18"/>
        <v>-0.45049562682215738</v>
      </c>
      <c r="M63" s="115">
        <v>7049</v>
      </c>
      <c r="N63" s="116">
        <f t="shared" si="16"/>
        <v>-0.25201612903225812</v>
      </c>
      <c r="O63" s="116">
        <f t="shared" si="19"/>
        <v>-0.47147034565494494</v>
      </c>
    </row>
    <row r="64" spans="1:16" x14ac:dyDescent="0.25">
      <c r="A64" s="1">
        <v>12</v>
      </c>
      <c r="B64" s="114" t="s">
        <v>93</v>
      </c>
      <c r="C64" s="115">
        <v>12622</v>
      </c>
      <c r="D64" s="116">
        <v>1.8023978685612789</v>
      </c>
      <c r="E64" s="115">
        <v>2603</v>
      </c>
      <c r="F64" s="116">
        <f t="shared" si="13"/>
        <v>-0.79377277768974808</v>
      </c>
      <c r="G64" s="115">
        <v>9654</v>
      </c>
      <c r="H64" s="116">
        <f t="shared" si="14"/>
        <v>2.7087975412985017</v>
      </c>
      <c r="I64" s="115">
        <v>16155</v>
      </c>
      <c r="J64" s="116">
        <f t="shared" si="15"/>
        <v>0.67339962709757617</v>
      </c>
      <c r="K64" s="115">
        <v>13222</v>
      </c>
      <c r="L64" s="116">
        <f t="shared" si="18"/>
        <v>-0.18155369854534198</v>
      </c>
      <c r="M64" s="115">
        <v>9980</v>
      </c>
      <c r="N64" s="116">
        <f>IFERROR(M64/K64-1,"-")</f>
        <v>-0.24519739827560127</v>
      </c>
      <c r="O64" s="116">
        <f t="shared" si="19"/>
        <v>-0.20931706544129303</v>
      </c>
    </row>
    <row r="65" spans="1:16" ht="15.75" x14ac:dyDescent="0.25">
      <c r="B65" s="117" t="s">
        <v>30</v>
      </c>
      <c r="C65" s="118">
        <v>120218</v>
      </c>
      <c r="D65" s="119">
        <v>0.19005335629931008</v>
      </c>
      <c r="E65" s="118">
        <v>108562</v>
      </c>
      <c r="F65" s="119">
        <f t="shared" si="13"/>
        <v>-9.6957194430118632E-2</v>
      </c>
      <c r="G65" s="118">
        <v>92972</v>
      </c>
      <c r="H65" s="119">
        <f t="shared" si="14"/>
        <v>-0.14360457618687938</v>
      </c>
      <c r="I65" s="118">
        <v>145075</v>
      </c>
      <c r="J65" s="119">
        <f t="shared" si="15"/>
        <v>0.56041603923761985</v>
      </c>
      <c r="K65" s="118">
        <v>161677</v>
      </c>
      <c r="L65" s="119">
        <f t="shared" si="18"/>
        <v>0.11443735998621407</v>
      </c>
      <c r="M65" s="118">
        <v>148740</v>
      </c>
      <c r="N65" s="119">
        <v>-8.0017565887541164E-2</v>
      </c>
      <c r="O65" s="119">
        <v>0.23725232494302029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9" t="s">
        <v>269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C7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243</v>
      </c>
      <c r="M74" s="113" t="s">
        <v>69</v>
      </c>
      <c r="N74" s="112" t="s">
        <v>266</v>
      </c>
      <c r="O74" s="112" t="s">
        <v>267</v>
      </c>
    </row>
    <row r="75" spans="1:16" x14ac:dyDescent="0.25">
      <c r="A75" s="1">
        <v>1</v>
      </c>
      <c r="B75" s="114" t="s">
        <v>71</v>
      </c>
      <c r="C75" s="115">
        <v>2205</v>
      </c>
      <c r="D75" s="116">
        <v>0.49087221095334677</v>
      </c>
      <c r="E75" s="115">
        <v>1028</v>
      </c>
      <c r="F75" s="116">
        <f t="shared" ref="F75:F87" si="20">IFERROR(E75/C75-1,"-")</f>
        <v>-0.53378684807256238</v>
      </c>
      <c r="G75" s="115">
        <v>1347</v>
      </c>
      <c r="H75" s="116">
        <f t="shared" ref="H75:H87" si="21">IFERROR(G75/E75-1,"-")</f>
        <v>0.31031128404669261</v>
      </c>
      <c r="I75" s="115">
        <v>5530</v>
      </c>
      <c r="J75" s="116">
        <f t="shared" ref="J75:J87" si="22">IFERROR(I75/G75-1,"-")</f>
        <v>3.1054194506310315</v>
      </c>
      <c r="K75" s="115">
        <v>3124</v>
      </c>
      <c r="L75" s="116">
        <f>IFERROR(K75/I75-1,"-")</f>
        <v>-0.43508137432188065</v>
      </c>
      <c r="M75" s="115">
        <v>2305</v>
      </c>
      <c r="N75" s="116">
        <f t="shared" ref="N75:N83" si="23">IFERROR(M75/K75-1,"-")</f>
        <v>-0.26216389244558258</v>
      </c>
      <c r="O75" s="116">
        <f t="shared" ref="O75" si="24">M75/C75-1</f>
        <v>4.5351473922902397E-2</v>
      </c>
    </row>
    <row r="76" spans="1:16" x14ac:dyDescent="0.25">
      <c r="A76" s="1">
        <v>2</v>
      </c>
      <c r="B76" s="114" t="s">
        <v>73</v>
      </c>
      <c r="C76" s="115">
        <v>809</v>
      </c>
      <c r="D76" s="116">
        <v>-0.59590409590409599</v>
      </c>
      <c r="E76" s="115">
        <v>1816</v>
      </c>
      <c r="F76" s="116">
        <f t="shared" si="20"/>
        <v>1.2447466007416566</v>
      </c>
      <c r="G76" s="115">
        <v>3589</v>
      </c>
      <c r="H76" s="116">
        <f t="shared" si="21"/>
        <v>0.9763215859030836</v>
      </c>
      <c r="I76" s="115">
        <v>4644</v>
      </c>
      <c r="J76" s="116">
        <f t="shared" si="22"/>
        <v>0.29395374756199488</v>
      </c>
      <c r="K76" s="115">
        <v>3553</v>
      </c>
      <c r="L76" s="116">
        <f t="shared" ref="L76:L87" si="25">IFERROR(K76/I76-1,"-")</f>
        <v>-0.2349267872523686</v>
      </c>
      <c r="M76" s="115">
        <v>2787</v>
      </c>
      <c r="N76" s="116">
        <f t="shared" si="23"/>
        <v>-0.21559245707852515</v>
      </c>
      <c r="O76" s="116">
        <f>IFERROR(M76/C76-1,"-")</f>
        <v>2.4449938195302843</v>
      </c>
    </row>
    <row r="77" spans="1:16" x14ac:dyDescent="0.25">
      <c r="A77" s="1">
        <v>3</v>
      </c>
      <c r="B77" s="114" t="s">
        <v>75</v>
      </c>
      <c r="C77" s="115">
        <v>1543</v>
      </c>
      <c r="D77" s="116">
        <v>-0.53816222687818016</v>
      </c>
      <c r="E77" s="115">
        <v>791</v>
      </c>
      <c r="F77" s="116">
        <f t="shared" si="20"/>
        <v>-0.48736228127025272</v>
      </c>
      <c r="G77" s="115">
        <v>9537</v>
      </c>
      <c r="H77" s="116">
        <f t="shared" si="21"/>
        <v>11.056890012642224</v>
      </c>
      <c r="I77" s="115">
        <v>3320</v>
      </c>
      <c r="J77" s="116">
        <f t="shared" si="22"/>
        <v>-0.65188214323162419</v>
      </c>
      <c r="K77" s="115">
        <v>3066</v>
      </c>
      <c r="L77" s="116">
        <f t="shared" si="25"/>
        <v>-7.6506024096385516E-2</v>
      </c>
      <c r="M77" s="115">
        <v>2824</v>
      </c>
      <c r="N77" s="116">
        <f t="shared" si="23"/>
        <v>-7.8930202217873502E-2</v>
      </c>
      <c r="O77" s="116">
        <f t="shared" ref="O77:O86" si="26">IFERROR(M77/C77-1,"-")</f>
        <v>0.83020090732339602</v>
      </c>
    </row>
    <row r="78" spans="1:16" x14ac:dyDescent="0.25">
      <c r="A78" s="1">
        <v>4</v>
      </c>
      <c r="B78" s="114" t="s">
        <v>77</v>
      </c>
      <c r="C78" s="115">
        <v>2624</v>
      </c>
      <c r="D78" s="116">
        <v>-0.13712594541269318</v>
      </c>
      <c r="E78" s="115">
        <v>0</v>
      </c>
      <c r="F78" s="116">
        <f t="shared" si="20"/>
        <v>-1</v>
      </c>
      <c r="G78" s="115">
        <v>12251</v>
      </c>
      <c r="H78" s="116" t="str">
        <f t="shared" si="21"/>
        <v>-</v>
      </c>
      <c r="I78" s="115">
        <v>6248</v>
      </c>
      <c r="J78" s="116">
        <f t="shared" si="22"/>
        <v>-0.49000081625989711</v>
      </c>
      <c r="K78" s="115">
        <v>10451</v>
      </c>
      <c r="L78" s="116">
        <f t="shared" si="25"/>
        <v>0.6726952624839948</v>
      </c>
      <c r="M78" s="115">
        <v>3172</v>
      </c>
      <c r="N78" s="116">
        <f t="shared" si="23"/>
        <v>-0.69648837431824706</v>
      </c>
      <c r="O78" s="116">
        <f t="shared" si="26"/>
        <v>0.20884146341463405</v>
      </c>
    </row>
    <row r="79" spans="1:16" x14ac:dyDescent="0.25">
      <c r="A79" s="1">
        <v>5</v>
      </c>
      <c r="B79" s="114" t="s">
        <v>79</v>
      </c>
      <c r="C79" s="115">
        <v>2636</v>
      </c>
      <c r="D79" s="116">
        <v>0.38445378151260501</v>
      </c>
      <c r="E79" s="115">
        <v>0</v>
      </c>
      <c r="F79" s="116">
        <f t="shared" si="20"/>
        <v>-1</v>
      </c>
      <c r="G79" s="115">
        <v>15887</v>
      </c>
      <c r="H79" s="116" t="str">
        <f t="shared" si="21"/>
        <v>-</v>
      </c>
      <c r="I79" s="115">
        <v>6057</v>
      </c>
      <c r="J79" s="116">
        <f t="shared" si="22"/>
        <v>-0.61874488575564923</v>
      </c>
      <c r="K79" s="115">
        <v>2644</v>
      </c>
      <c r="L79" s="116">
        <f t="shared" si="25"/>
        <v>-0.56348027076110285</v>
      </c>
      <c r="M79" s="115">
        <v>4016</v>
      </c>
      <c r="N79" s="116">
        <f t="shared" si="23"/>
        <v>0.51891074130105896</v>
      </c>
      <c r="O79" s="116">
        <f t="shared" si="26"/>
        <v>0.5235204855842186</v>
      </c>
    </row>
    <row r="80" spans="1:16" x14ac:dyDescent="0.25">
      <c r="A80" s="1">
        <v>6</v>
      </c>
      <c r="B80" s="114" t="s">
        <v>81</v>
      </c>
      <c r="C80" s="115">
        <v>3014</v>
      </c>
      <c r="D80" s="116">
        <v>-0.22678296562339662</v>
      </c>
      <c r="E80" s="115">
        <v>0</v>
      </c>
      <c r="F80" s="116">
        <f t="shared" si="20"/>
        <v>-1</v>
      </c>
      <c r="G80" s="115">
        <v>8801</v>
      </c>
      <c r="H80" s="116" t="str">
        <f t="shared" si="21"/>
        <v>-</v>
      </c>
      <c r="I80" s="115">
        <v>2599</v>
      </c>
      <c r="J80" s="116">
        <f t="shared" si="22"/>
        <v>-0.70469264856266334</v>
      </c>
      <c r="K80" s="115">
        <v>4933</v>
      </c>
      <c r="L80" s="116">
        <f t="shared" si="25"/>
        <v>0.89803770681031159</v>
      </c>
      <c r="M80" s="115">
        <v>5206</v>
      </c>
      <c r="N80" s="116">
        <f t="shared" si="23"/>
        <v>5.5341577133590114E-2</v>
      </c>
      <c r="O80" s="116">
        <f t="shared" si="26"/>
        <v>0.72727272727272729</v>
      </c>
    </row>
    <row r="81" spans="1:16" x14ac:dyDescent="0.25">
      <c r="A81" s="1">
        <v>7</v>
      </c>
      <c r="B81" s="114" t="s">
        <v>83</v>
      </c>
      <c r="C81" s="115">
        <v>6478</v>
      </c>
      <c r="D81" s="116">
        <v>4.7034103765960955E-2</v>
      </c>
      <c r="E81" s="115">
        <v>0</v>
      </c>
      <c r="F81" s="116">
        <f t="shared" si="20"/>
        <v>-1</v>
      </c>
      <c r="G81" s="115">
        <v>10078</v>
      </c>
      <c r="H81" s="116" t="str">
        <f t="shared" si="21"/>
        <v>-</v>
      </c>
      <c r="I81" s="115">
        <v>3159</v>
      </c>
      <c r="J81" s="116">
        <f t="shared" si="22"/>
        <v>-0.6865449493947211</v>
      </c>
      <c r="K81" s="115">
        <v>7801</v>
      </c>
      <c r="L81" s="116">
        <f t="shared" si="25"/>
        <v>1.4694523583412473</v>
      </c>
      <c r="M81" s="115">
        <v>8722</v>
      </c>
      <c r="N81" s="116">
        <f t="shared" si="23"/>
        <v>0.11806178695039105</v>
      </c>
      <c r="O81" s="116">
        <f t="shared" si="26"/>
        <v>0.34640321086755166</v>
      </c>
    </row>
    <row r="82" spans="1:16" x14ac:dyDescent="0.25">
      <c r="A82" s="1">
        <v>8</v>
      </c>
      <c r="B82" s="114" t="s">
        <v>85</v>
      </c>
      <c r="C82" s="115">
        <v>8528</v>
      </c>
      <c r="D82" s="116">
        <v>-0.42257431105694365</v>
      </c>
      <c r="E82" s="115">
        <v>949</v>
      </c>
      <c r="F82" s="116">
        <f t="shared" si="20"/>
        <v>-0.88871951219512191</v>
      </c>
      <c r="G82" s="115">
        <v>9549</v>
      </c>
      <c r="H82" s="116">
        <f t="shared" si="21"/>
        <v>9.0621707060063219</v>
      </c>
      <c r="I82" s="115">
        <v>11561</v>
      </c>
      <c r="J82" s="116">
        <f t="shared" si="22"/>
        <v>0.21070269138129638</v>
      </c>
      <c r="K82" s="115">
        <v>6883</v>
      </c>
      <c r="L82" s="116">
        <f t="shared" si="25"/>
        <v>-0.4046362771386558</v>
      </c>
      <c r="M82" s="115">
        <v>12107</v>
      </c>
      <c r="N82" s="116">
        <f t="shared" si="23"/>
        <v>0.75897137875926202</v>
      </c>
      <c r="O82" s="116">
        <f t="shared" si="26"/>
        <v>0.41967636022514077</v>
      </c>
    </row>
    <row r="83" spans="1:16" x14ac:dyDescent="0.25">
      <c r="A83" s="1">
        <v>9</v>
      </c>
      <c r="B83" s="114" t="s">
        <v>87</v>
      </c>
      <c r="C83" s="115">
        <v>6378</v>
      </c>
      <c r="D83" s="116">
        <v>0.25477080464292734</v>
      </c>
      <c r="E83" s="115">
        <v>693</v>
      </c>
      <c r="F83" s="116">
        <f t="shared" si="20"/>
        <v>-0.89134524929444969</v>
      </c>
      <c r="G83" s="115">
        <v>13255</v>
      </c>
      <c r="H83" s="116">
        <f t="shared" si="21"/>
        <v>18.126984126984127</v>
      </c>
      <c r="I83" s="115">
        <v>5185</v>
      </c>
      <c r="J83" s="116">
        <f t="shared" si="22"/>
        <v>-0.6088268577895134</v>
      </c>
      <c r="K83" s="115">
        <v>6653</v>
      </c>
      <c r="L83" s="116">
        <f t="shared" si="25"/>
        <v>0.28312439729990357</v>
      </c>
      <c r="M83" s="115">
        <v>7095</v>
      </c>
      <c r="N83" s="116">
        <f t="shared" si="23"/>
        <v>6.6436194198106202E-2</v>
      </c>
      <c r="O83" s="116">
        <f t="shared" si="26"/>
        <v>0.11241768579491995</v>
      </c>
    </row>
    <row r="84" spans="1:16" x14ac:dyDescent="0.25">
      <c r="A84" s="1">
        <v>10</v>
      </c>
      <c r="B84" s="114" t="s">
        <v>89</v>
      </c>
      <c r="C84" s="115">
        <v>3514</v>
      </c>
      <c r="D84" s="116">
        <v>-0.39045967042497831</v>
      </c>
      <c r="E84" s="115">
        <v>3105</v>
      </c>
      <c r="F84" s="116">
        <f t="shared" si="20"/>
        <v>-0.11639157655093912</v>
      </c>
      <c r="G84" s="115">
        <v>10252</v>
      </c>
      <c r="H84" s="116">
        <f t="shared" si="21"/>
        <v>2.3017713365539452</v>
      </c>
      <c r="I84" s="115">
        <v>10882</v>
      </c>
      <c r="J84" s="116">
        <f t="shared" si="22"/>
        <v>6.1451424112368258E-2</v>
      </c>
      <c r="K84" s="115">
        <v>4073</v>
      </c>
      <c r="L84" s="116">
        <f t="shared" si="25"/>
        <v>-0.62571218526006245</v>
      </c>
      <c r="M84" s="115">
        <v>4574</v>
      </c>
      <c r="N84" s="116">
        <f>IFERROR(M84/K84-1,"-")</f>
        <v>0.12300515590473848</v>
      </c>
      <c r="O84" s="116">
        <f t="shared" si="26"/>
        <v>0.30165054069436548</v>
      </c>
    </row>
    <row r="85" spans="1:16" x14ac:dyDescent="0.25">
      <c r="A85" s="1">
        <v>11</v>
      </c>
      <c r="B85" s="114" t="s">
        <v>91</v>
      </c>
      <c r="C85" s="115">
        <v>2262</v>
      </c>
      <c r="D85" s="116">
        <v>2.1071428571428572</v>
      </c>
      <c r="E85" s="115">
        <v>2855</v>
      </c>
      <c r="F85" s="116">
        <f t="shared" si="20"/>
        <v>0.26215738284703805</v>
      </c>
      <c r="G85" s="115">
        <v>4870</v>
      </c>
      <c r="H85" s="116">
        <f t="shared" si="21"/>
        <v>0.7057793345008756</v>
      </c>
      <c r="I85" s="115">
        <v>10954</v>
      </c>
      <c r="J85" s="116">
        <f t="shared" si="22"/>
        <v>1.2492813141683778</v>
      </c>
      <c r="K85" s="115">
        <v>2063</v>
      </c>
      <c r="L85" s="116">
        <f t="shared" si="25"/>
        <v>-0.81166697096950879</v>
      </c>
      <c r="M85" s="115">
        <v>2770</v>
      </c>
      <c r="N85" s="116">
        <f>IFERROR(M85/K85-1,"-")</f>
        <v>0.34270479883664562</v>
      </c>
      <c r="O85" s="116">
        <f t="shared" si="26"/>
        <v>0.22458001768346603</v>
      </c>
    </row>
    <row r="86" spans="1:16" x14ac:dyDescent="0.25">
      <c r="A86" s="1">
        <v>12</v>
      </c>
      <c r="B86" s="114" t="s">
        <v>93</v>
      </c>
      <c r="C86" s="115">
        <v>2428</v>
      </c>
      <c r="D86" s="116">
        <v>0.41822429906542058</v>
      </c>
      <c r="E86" s="115">
        <v>5267</v>
      </c>
      <c r="F86" s="116">
        <f t="shared" si="20"/>
        <v>1.1692751235584842</v>
      </c>
      <c r="G86" s="115">
        <v>6615</v>
      </c>
      <c r="H86" s="116">
        <f t="shared" si="21"/>
        <v>0.25593316878678563</v>
      </c>
      <c r="I86" s="115">
        <v>5365</v>
      </c>
      <c r="J86" s="116">
        <f t="shared" si="22"/>
        <v>-0.18896447467876043</v>
      </c>
      <c r="K86" s="115">
        <v>2175</v>
      </c>
      <c r="L86" s="116">
        <f t="shared" si="25"/>
        <v>-0.59459459459459452</v>
      </c>
      <c r="M86" s="115">
        <v>3501</v>
      </c>
      <c r="N86" s="116">
        <f>IFERROR(M86/K86-1,"-")</f>
        <v>0.60965517241379308</v>
      </c>
      <c r="O86" s="116">
        <f t="shared" si="26"/>
        <v>0.44192751235584837</v>
      </c>
    </row>
    <row r="87" spans="1:16" ht="15.75" x14ac:dyDescent="0.25">
      <c r="B87" s="117" t="s">
        <v>30</v>
      </c>
      <c r="C87" s="118">
        <v>42419</v>
      </c>
      <c r="D87" s="119">
        <v>-0.15007313310224613</v>
      </c>
      <c r="E87" s="118">
        <v>16702</v>
      </c>
      <c r="F87" s="119">
        <f t="shared" si="20"/>
        <v>-0.60626134515193664</v>
      </c>
      <c r="G87" s="118">
        <v>106031</v>
      </c>
      <c r="H87" s="119">
        <f t="shared" si="21"/>
        <v>5.3484013890552031</v>
      </c>
      <c r="I87" s="118">
        <v>75504</v>
      </c>
      <c r="J87" s="119">
        <f t="shared" si="22"/>
        <v>-0.28790636700587569</v>
      </c>
      <c r="K87" s="118">
        <v>57419</v>
      </c>
      <c r="L87" s="119">
        <f t="shared" si="25"/>
        <v>-0.23952373384191561</v>
      </c>
      <c r="M87" s="118">
        <v>59079</v>
      </c>
      <c r="N87" s="119">
        <v>2.8910291018652279E-2</v>
      </c>
      <c r="O87" s="119">
        <v>0.39274853249722996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9" t="s">
        <v>270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C7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243</v>
      </c>
      <c r="M96" s="113" t="s">
        <v>69</v>
      </c>
      <c r="N96" s="112" t="s">
        <v>266</v>
      </c>
      <c r="O96" s="112" t="s">
        <v>267</v>
      </c>
    </row>
    <row r="97" spans="2:15" x14ac:dyDescent="0.25">
      <c r="B97" s="114" t="s">
        <v>71</v>
      </c>
      <c r="C97" s="115">
        <v>88739</v>
      </c>
      <c r="D97" s="116">
        <v>5.2906976744186096E-2</v>
      </c>
      <c r="E97" s="115">
        <v>83005</v>
      </c>
      <c r="F97" s="116">
        <f t="shared" ref="F97:F109" si="27">IFERROR(E97/C97-1,"-")</f>
        <v>-6.4616459504840074E-2</v>
      </c>
      <c r="G97" s="115">
        <v>16770</v>
      </c>
      <c r="H97" s="116">
        <f t="shared" ref="H97:H109" si="28">IFERROR(G97/E97-1,"-")</f>
        <v>-0.79796397807361008</v>
      </c>
      <c r="I97" s="115">
        <v>84324</v>
      </c>
      <c r="J97" s="116">
        <f t="shared" ref="J97:J109" si="29">IFERROR(I97/G97-1,"-")</f>
        <v>4.0282647584973166</v>
      </c>
      <c r="K97" s="115">
        <v>85306</v>
      </c>
      <c r="L97" s="116">
        <f t="shared" ref="L97:L109" si="30">IFERROR(K97/I97-1,"-")</f>
        <v>1.1645557611118962E-2</v>
      </c>
      <c r="M97" s="115">
        <v>101589</v>
      </c>
      <c r="N97" s="116">
        <f t="shared" ref="N97:N105" si="31">IFERROR(M97/K97-1,"-")</f>
        <v>0.19087754671418189</v>
      </c>
      <c r="O97" s="116">
        <f t="shared" ref="O97" si="32">M97/C97-1</f>
        <v>0.1448066802645962</v>
      </c>
    </row>
    <row r="98" spans="2:15" x14ac:dyDescent="0.25">
      <c r="B98" s="114" t="s">
        <v>73</v>
      </c>
      <c r="C98" s="115">
        <v>85300</v>
      </c>
      <c r="D98" s="116">
        <v>-2.7975613925132481E-2</v>
      </c>
      <c r="E98" s="115">
        <v>82408</v>
      </c>
      <c r="F98" s="116">
        <f t="shared" si="27"/>
        <v>-3.3903868698710427E-2</v>
      </c>
      <c r="G98" s="115">
        <v>6049</v>
      </c>
      <c r="H98" s="116">
        <f t="shared" si="28"/>
        <v>-0.92659693233666629</v>
      </c>
      <c r="I98" s="115">
        <v>92342</v>
      </c>
      <c r="J98" s="116">
        <f t="shared" si="29"/>
        <v>14.265663746073731</v>
      </c>
      <c r="K98" s="115">
        <v>97165</v>
      </c>
      <c r="L98" s="116">
        <f t="shared" si="30"/>
        <v>5.2229754607870715E-2</v>
      </c>
      <c r="M98" s="115">
        <v>104182</v>
      </c>
      <c r="N98" s="116">
        <f t="shared" si="31"/>
        <v>7.2217362218905956E-2</v>
      </c>
      <c r="O98" s="116">
        <f>IFERROR(M98/C98-1,"-")</f>
        <v>0.22135990621336465</v>
      </c>
    </row>
    <row r="99" spans="2:15" x14ac:dyDescent="0.25">
      <c r="B99" s="114" t="s">
        <v>75</v>
      </c>
      <c r="C99" s="115">
        <v>83948</v>
      </c>
      <c r="D99" s="116">
        <v>2.5006105006105006E-2</v>
      </c>
      <c r="E99" s="115">
        <v>40454</v>
      </c>
      <c r="F99" s="116">
        <f t="shared" si="27"/>
        <v>-0.51810644684804874</v>
      </c>
      <c r="G99" s="115">
        <v>16624</v>
      </c>
      <c r="H99" s="116">
        <f t="shared" si="28"/>
        <v>-0.58906412221288385</v>
      </c>
      <c r="I99" s="115">
        <v>100237</v>
      </c>
      <c r="J99" s="116">
        <f t="shared" si="29"/>
        <v>5.0296559191530319</v>
      </c>
      <c r="K99" s="115">
        <v>93443</v>
      </c>
      <c r="L99" s="116">
        <f t="shared" si="30"/>
        <v>-6.7779362909903496E-2</v>
      </c>
      <c r="M99" s="115">
        <v>109207</v>
      </c>
      <c r="N99" s="116">
        <f t="shared" si="31"/>
        <v>0.16870177541388864</v>
      </c>
      <c r="O99" s="116">
        <f t="shared" ref="O99:O108" si="33">IFERROR(M99/C99-1,"-")</f>
        <v>0.30088864535188442</v>
      </c>
    </row>
    <row r="100" spans="2:15" x14ac:dyDescent="0.25">
      <c r="B100" s="114" t="s">
        <v>77</v>
      </c>
      <c r="C100" s="115">
        <v>69387</v>
      </c>
      <c r="D100" s="116">
        <v>1.5142205056179803E-2</v>
      </c>
      <c r="E100" s="115">
        <v>0</v>
      </c>
      <c r="F100" s="116">
        <f t="shared" si="27"/>
        <v>-1</v>
      </c>
      <c r="G100" s="115">
        <v>21667</v>
      </c>
      <c r="H100" s="116" t="str">
        <f t="shared" si="28"/>
        <v>-</v>
      </c>
      <c r="I100" s="115">
        <v>98530</v>
      </c>
      <c r="J100" s="116">
        <f t="shared" si="29"/>
        <v>3.5474685004846078</v>
      </c>
      <c r="K100" s="115">
        <v>100611</v>
      </c>
      <c r="L100" s="116">
        <f t="shared" si="30"/>
        <v>2.112047092256164E-2</v>
      </c>
      <c r="M100" s="115">
        <v>97680</v>
      </c>
      <c r="N100" s="116">
        <f t="shared" si="31"/>
        <v>-2.9132003458866351E-2</v>
      </c>
      <c r="O100" s="116">
        <f t="shared" si="33"/>
        <v>0.40775649617363485</v>
      </c>
    </row>
    <row r="101" spans="2:15" x14ac:dyDescent="0.25">
      <c r="B101" s="114" t="s">
        <v>79</v>
      </c>
      <c r="C101" s="115">
        <v>58565</v>
      </c>
      <c r="D101" s="116">
        <v>-5.2974563800714747E-2</v>
      </c>
      <c r="E101" s="115">
        <v>0</v>
      </c>
      <c r="F101" s="116">
        <f t="shared" si="27"/>
        <v>-1</v>
      </c>
      <c r="G101" s="115">
        <v>24604</v>
      </c>
      <c r="H101" s="116" t="str">
        <f t="shared" si="28"/>
        <v>-</v>
      </c>
      <c r="I101" s="115">
        <v>89765</v>
      </c>
      <c r="J101" s="116">
        <f t="shared" si="29"/>
        <v>2.6483905056088441</v>
      </c>
      <c r="K101" s="115">
        <v>97953</v>
      </c>
      <c r="L101" s="116">
        <f t="shared" si="30"/>
        <v>9.1215952765554498E-2</v>
      </c>
      <c r="M101" s="115">
        <v>96985</v>
      </c>
      <c r="N101" s="116">
        <f t="shared" si="31"/>
        <v>-9.8822904862536642E-3</v>
      </c>
      <c r="O101" s="116">
        <f t="shared" si="33"/>
        <v>0.65602322206095787</v>
      </c>
    </row>
    <row r="102" spans="2:15" x14ac:dyDescent="0.25">
      <c r="B102" s="114" t="s">
        <v>81</v>
      </c>
      <c r="C102" s="115">
        <v>66697</v>
      </c>
      <c r="D102" s="116">
        <v>2.7362249116740234E-3</v>
      </c>
      <c r="E102" s="115">
        <v>0</v>
      </c>
      <c r="F102" s="116">
        <f t="shared" si="27"/>
        <v>-1</v>
      </c>
      <c r="G102" s="115">
        <v>42232</v>
      </c>
      <c r="H102" s="116" t="str">
        <f t="shared" si="28"/>
        <v>-</v>
      </c>
      <c r="I102" s="115">
        <v>78844</v>
      </c>
      <c r="J102" s="116">
        <f t="shared" si="29"/>
        <v>0.8669255540822125</v>
      </c>
      <c r="K102" s="115">
        <v>109897</v>
      </c>
      <c r="L102" s="116">
        <f t="shared" si="30"/>
        <v>0.39385368575922075</v>
      </c>
      <c r="M102" s="115">
        <v>104917</v>
      </c>
      <c r="N102" s="116">
        <f t="shared" si="31"/>
        <v>-4.5315158739547057E-2</v>
      </c>
      <c r="O102" s="116">
        <f t="shared" si="33"/>
        <v>0.57303926713345432</v>
      </c>
    </row>
    <row r="103" spans="2:15" x14ac:dyDescent="0.25">
      <c r="B103" s="114" t="s">
        <v>83</v>
      </c>
      <c r="C103" s="115">
        <v>73223</v>
      </c>
      <c r="D103" s="116">
        <v>-9.0194080663999365E-2</v>
      </c>
      <c r="E103" s="115">
        <v>0</v>
      </c>
      <c r="F103" s="116">
        <f t="shared" si="27"/>
        <v>-1</v>
      </c>
      <c r="G103" s="115">
        <v>47034</v>
      </c>
      <c r="H103" s="116" t="str">
        <f t="shared" si="28"/>
        <v>-</v>
      </c>
      <c r="I103" s="115">
        <v>80708</v>
      </c>
      <c r="J103" s="116">
        <f t="shared" si="29"/>
        <v>0.71595016371135767</v>
      </c>
      <c r="K103" s="115">
        <v>98687</v>
      </c>
      <c r="L103" s="116">
        <f t="shared" si="30"/>
        <v>0.22276602071665752</v>
      </c>
      <c r="M103" s="115">
        <v>112867</v>
      </c>
      <c r="N103" s="116">
        <f t="shared" si="31"/>
        <v>0.14368660512529519</v>
      </c>
      <c r="O103" s="116">
        <f t="shared" si="33"/>
        <v>0.54141458284965105</v>
      </c>
    </row>
    <row r="104" spans="2:15" x14ac:dyDescent="0.25">
      <c r="B104" s="114" t="s">
        <v>85</v>
      </c>
      <c r="C104" s="115">
        <v>82668</v>
      </c>
      <c r="D104" s="116">
        <v>0.18006109572615414</v>
      </c>
      <c r="E104" s="115">
        <v>20578</v>
      </c>
      <c r="F104" s="116">
        <f t="shared" si="27"/>
        <v>-0.7510765955387817</v>
      </c>
      <c r="G104" s="115">
        <v>64456</v>
      </c>
      <c r="H104" s="116">
        <f t="shared" si="28"/>
        <v>2.132277189231218</v>
      </c>
      <c r="I104" s="115">
        <v>105217</v>
      </c>
      <c r="J104" s="116">
        <f t="shared" si="29"/>
        <v>0.63238488271068638</v>
      </c>
      <c r="K104" s="115">
        <v>108882</v>
      </c>
      <c r="L104" s="116">
        <f t="shared" si="30"/>
        <v>3.4832774171474234E-2</v>
      </c>
      <c r="M104" s="115">
        <v>119672</v>
      </c>
      <c r="N104" s="116">
        <f t="shared" si="31"/>
        <v>9.9098106206719105E-2</v>
      </c>
      <c r="O104" s="116">
        <f t="shared" si="33"/>
        <v>0.44762181255141043</v>
      </c>
    </row>
    <row r="105" spans="2:15" x14ac:dyDescent="0.25">
      <c r="B105" s="114" t="s">
        <v>87</v>
      </c>
      <c r="C105" s="115">
        <v>70727</v>
      </c>
      <c r="D105" s="116">
        <v>2.6248585275254754E-2</v>
      </c>
      <c r="E105" s="115">
        <v>20300</v>
      </c>
      <c r="F105" s="116">
        <f t="shared" si="27"/>
        <v>-0.71298089838392698</v>
      </c>
      <c r="G105" s="115">
        <v>62920</v>
      </c>
      <c r="H105" s="116">
        <f t="shared" si="28"/>
        <v>2.0995073891625617</v>
      </c>
      <c r="I105" s="115">
        <v>84515</v>
      </c>
      <c r="J105" s="116">
        <f t="shared" si="29"/>
        <v>0.34321360457724093</v>
      </c>
      <c r="K105" s="115">
        <v>101179</v>
      </c>
      <c r="L105" s="116">
        <f t="shared" si="30"/>
        <v>0.19717209962728499</v>
      </c>
      <c r="M105" s="115">
        <v>102423</v>
      </c>
      <c r="N105" s="116">
        <f t="shared" si="31"/>
        <v>1.2295041461172662E-2</v>
      </c>
      <c r="O105" s="116">
        <f t="shared" si="33"/>
        <v>0.44814568693709611</v>
      </c>
    </row>
    <row r="106" spans="2:15" x14ac:dyDescent="0.25">
      <c r="B106" s="114" t="s">
        <v>89</v>
      </c>
      <c r="C106" s="115">
        <v>69016</v>
      </c>
      <c r="D106" s="116">
        <v>-0.12460679857940127</v>
      </c>
      <c r="E106" s="115">
        <v>11357</v>
      </c>
      <c r="F106" s="116">
        <f t="shared" si="27"/>
        <v>-0.83544395502492175</v>
      </c>
      <c r="G106" s="115">
        <v>86519</v>
      </c>
      <c r="H106" s="116">
        <f t="shared" si="28"/>
        <v>6.6181209826538696</v>
      </c>
      <c r="I106" s="115">
        <v>107867</v>
      </c>
      <c r="J106" s="116">
        <f t="shared" si="29"/>
        <v>0.2467434898692773</v>
      </c>
      <c r="K106" s="115">
        <v>125295</v>
      </c>
      <c r="L106" s="116">
        <f t="shared" si="30"/>
        <v>0.16156934002058088</v>
      </c>
      <c r="M106" s="115">
        <v>111741</v>
      </c>
      <c r="N106" s="116">
        <f>IFERROR(M106/K106-1,"-")</f>
        <v>-0.10817670298096493</v>
      </c>
      <c r="O106" s="116">
        <f t="shared" si="33"/>
        <v>0.61905934855685629</v>
      </c>
    </row>
    <row r="107" spans="2:15" x14ac:dyDescent="0.25">
      <c r="B107" s="114" t="s">
        <v>91</v>
      </c>
      <c r="C107" s="115">
        <v>70708</v>
      </c>
      <c r="D107" s="116">
        <v>-0.18219775390060255</v>
      </c>
      <c r="E107" s="115">
        <v>17964</v>
      </c>
      <c r="F107" s="116">
        <f t="shared" si="27"/>
        <v>-0.74594105334615601</v>
      </c>
      <c r="G107" s="115">
        <v>80785</v>
      </c>
      <c r="H107" s="116">
        <f t="shared" si="28"/>
        <v>3.4970496548652861</v>
      </c>
      <c r="I107" s="115">
        <v>85669</v>
      </c>
      <c r="J107" s="116">
        <f t="shared" si="29"/>
        <v>6.0456767964349734E-2</v>
      </c>
      <c r="K107" s="115">
        <v>105355</v>
      </c>
      <c r="L107" s="116">
        <f t="shared" si="30"/>
        <v>0.22979140645974616</v>
      </c>
      <c r="M107" s="115">
        <v>99856</v>
      </c>
      <c r="N107" s="116">
        <f>IFERROR(M107/K107-1,"-")</f>
        <v>-5.2194959897489457E-2</v>
      </c>
      <c r="O107" s="116">
        <f t="shared" si="33"/>
        <v>0.41223058211234931</v>
      </c>
    </row>
    <row r="108" spans="2:15" x14ac:dyDescent="0.25">
      <c r="B108" s="114" t="s">
        <v>93</v>
      </c>
      <c r="C108" s="115">
        <v>74200</v>
      </c>
      <c r="D108" s="116">
        <v>-7.556220021179838E-2</v>
      </c>
      <c r="E108" s="115">
        <v>33939</v>
      </c>
      <c r="F108" s="116">
        <f t="shared" si="27"/>
        <v>-0.54260107816711589</v>
      </c>
      <c r="G108" s="115">
        <v>80549</v>
      </c>
      <c r="H108" s="116">
        <f t="shared" si="28"/>
        <v>1.3733462977695279</v>
      </c>
      <c r="I108" s="115">
        <v>87467</v>
      </c>
      <c r="J108" s="116">
        <f t="shared" si="29"/>
        <v>8.5885610001365631E-2</v>
      </c>
      <c r="K108" s="115">
        <v>104299</v>
      </c>
      <c r="L108" s="116">
        <f t="shared" si="30"/>
        <v>0.19243829101261056</v>
      </c>
      <c r="M108" s="115">
        <v>84356</v>
      </c>
      <c r="N108" s="116">
        <f>IFERROR(M108/K108-1,"-")</f>
        <v>-0.1912098869596065</v>
      </c>
      <c r="O108" s="116">
        <f t="shared" si="33"/>
        <v>0.13687331536388148</v>
      </c>
    </row>
    <row r="109" spans="2:15" ht="15.75" x14ac:dyDescent="0.25">
      <c r="B109" s="117" t="s">
        <v>30</v>
      </c>
      <c r="C109" s="118">
        <v>893178</v>
      </c>
      <c r="D109" s="119">
        <v>-2.4555977472061175E-2</v>
      </c>
      <c r="E109" s="118">
        <v>316749</v>
      </c>
      <c r="F109" s="119">
        <f t="shared" si="27"/>
        <v>-0.64536856035415113</v>
      </c>
      <c r="G109" s="118">
        <v>550209</v>
      </c>
      <c r="H109" s="119">
        <f t="shared" si="28"/>
        <v>0.73705047214040142</v>
      </c>
      <c r="I109" s="118">
        <v>1095485</v>
      </c>
      <c r="J109" s="119">
        <f t="shared" si="29"/>
        <v>0.99103431605080972</v>
      </c>
      <c r="K109" s="118">
        <v>1228072</v>
      </c>
      <c r="L109" s="119">
        <f t="shared" si="30"/>
        <v>0.12103041118773872</v>
      </c>
      <c r="M109" s="118">
        <v>1245475</v>
      </c>
      <c r="N109" s="119">
        <v>1.4170993231667151E-2</v>
      </c>
      <c r="O109" s="119">
        <v>0.39443089731274172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9" t="s">
        <v>271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C7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243</v>
      </c>
      <c r="M118" s="113" t="s">
        <v>69</v>
      </c>
      <c r="N118" s="112" t="s">
        <v>266</v>
      </c>
      <c r="O118" s="112" t="s">
        <v>267</v>
      </c>
    </row>
    <row r="119" spans="1:16" x14ac:dyDescent="0.25">
      <c r="B119" s="114" t="s">
        <v>71</v>
      </c>
      <c r="C119" s="115">
        <v>42091</v>
      </c>
      <c r="D119" s="116">
        <v>2.4585574839950386E-2</v>
      </c>
      <c r="E119" s="115">
        <v>42263</v>
      </c>
      <c r="F119" s="116">
        <f t="shared" ref="F119:F131" si="34">IFERROR(E119/C119-1,"-")</f>
        <v>4.0863842626690516E-3</v>
      </c>
      <c r="G119" s="115">
        <v>14353</v>
      </c>
      <c r="H119" s="116">
        <f t="shared" ref="H119:H131" si="35">IFERROR(G119/E119-1,"-")</f>
        <v>-0.66038851950879018</v>
      </c>
      <c r="I119" s="115">
        <v>50977</v>
      </c>
      <c r="J119" s="116">
        <f t="shared" ref="J119:J131" si="36">IFERROR(I119/G119-1,"-")</f>
        <v>2.5516616735177315</v>
      </c>
      <c r="K119" s="115">
        <v>48434</v>
      </c>
      <c r="L119" s="116">
        <f t="shared" ref="L119:L131" si="37">IFERROR(K119/I119-1,"-")</f>
        <v>-4.9885242364203441E-2</v>
      </c>
      <c r="M119" s="115">
        <v>58730</v>
      </c>
      <c r="N119" s="116">
        <f t="shared" ref="N119:N127" si="38">IFERROR(M119/K119-1,"-")</f>
        <v>0.21257794111574513</v>
      </c>
      <c r="O119" s="116">
        <f t="shared" ref="O119" si="39">M119/C119-1</f>
        <v>0.39531016131714614</v>
      </c>
    </row>
    <row r="120" spans="1:16" x14ac:dyDescent="0.25">
      <c r="B120" s="114" t="s">
        <v>73</v>
      </c>
      <c r="C120" s="115">
        <v>44958</v>
      </c>
      <c r="D120" s="116">
        <v>7.6202429512752801E-3</v>
      </c>
      <c r="E120" s="115">
        <v>49580</v>
      </c>
      <c r="F120" s="116">
        <f t="shared" si="34"/>
        <v>0.10280706437119091</v>
      </c>
      <c r="G120" s="115">
        <v>852</v>
      </c>
      <c r="H120" s="116">
        <f t="shared" si="35"/>
        <v>-0.98281565147236793</v>
      </c>
      <c r="I120" s="115">
        <v>59365</v>
      </c>
      <c r="J120" s="116">
        <f t="shared" si="36"/>
        <v>68.677230046948353</v>
      </c>
      <c r="K120" s="115">
        <v>58781</v>
      </c>
      <c r="L120" s="116">
        <f t="shared" si="37"/>
        <v>-9.8374463067464335E-3</v>
      </c>
      <c r="M120" s="115">
        <v>57712</v>
      </c>
      <c r="N120" s="116">
        <f t="shared" si="38"/>
        <v>-1.818614858542722E-2</v>
      </c>
      <c r="O120" s="116">
        <f>IFERROR(M120/C120-1,"-")</f>
        <v>0.28368699675252462</v>
      </c>
    </row>
    <row r="121" spans="1:16" x14ac:dyDescent="0.25">
      <c r="B121" s="114" t="s">
        <v>75</v>
      </c>
      <c r="C121" s="115">
        <v>40252</v>
      </c>
      <c r="D121" s="116">
        <v>-6.7506834082379674E-2</v>
      </c>
      <c r="E121" s="115">
        <v>25966</v>
      </c>
      <c r="F121" s="116">
        <f t="shared" si="34"/>
        <v>-0.35491404153830863</v>
      </c>
      <c r="G121" s="115">
        <v>2939</v>
      </c>
      <c r="H121" s="116">
        <f t="shared" si="35"/>
        <v>-0.88681352537934222</v>
      </c>
      <c r="I121" s="115">
        <v>52398</v>
      </c>
      <c r="J121" s="116">
        <f t="shared" si="36"/>
        <v>16.828513099693772</v>
      </c>
      <c r="K121" s="115">
        <v>52865</v>
      </c>
      <c r="L121" s="116">
        <f t="shared" si="37"/>
        <v>8.9125539142715926E-3</v>
      </c>
      <c r="M121" s="115">
        <v>58698</v>
      </c>
      <c r="N121" s="116">
        <f t="shared" si="38"/>
        <v>0.11033765251111327</v>
      </c>
      <c r="O121" s="116">
        <f t="shared" ref="O121:O130" si="40">IFERROR(M121/C121-1,"-")</f>
        <v>0.45826294345622576</v>
      </c>
    </row>
    <row r="122" spans="1:16" x14ac:dyDescent="0.25">
      <c r="B122" s="114" t="s">
        <v>77</v>
      </c>
      <c r="C122" s="115">
        <v>36924</v>
      </c>
      <c r="D122" s="116">
        <v>-0.12225735136805571</v>
      </c>
      <c r="E122" s="115">
        <v>0</v>
      </c>
      <c r="F122" s="116">
        <f t="shared" si="34"/>
        <v>-1</v>
      </c>
      <c r="G122" s="115">
        <v>2300</v>
      </c>
      <c r="H122" s="116" t="str">
        <f t="shared" si="35"/>
        <v>-</v>
      </c>
      <c r="I122" s="115">
        <v>62277</v>
      </c>
      <c r="J122" s="116">
        <f t="shared" si="36"/>
        <v>26.076956521739131</v>
      </c>
      <c r="K122" s="115">
        <v>61897</v>
      </c>
      <c r="L122" s="116">
        <f t="shared" si="37"/>
        <v>-6.1017711193538382E-3</v>
      </c>
      <c r="M122" s="115">
        <v>58370</v>
      </c>
      <c r="N122" s="116">
        <f t="shared" si="38"/>
        <v>-5.6981760020679562E-2</v>
      </c>
      <c r="O122" s="116">
        <f t="shared" si="40"/>
        <v>0.58081464630050905</v>
      </c>
    </row>
    <row r="123" spans="1:16" x14ac:dyDescent="0.25">
      <c r="B123" s="114" t="s">
        <v>79</v>
      </c>
      <c r="C123" s="115">
        <v>32342</v>
      </c>
      <c r="D123" s="116">
        <v>-0.13108191612261899</v>
      </c>
      <c r="E123" s="115">
        <v>0</v>
      </c>
      <c r="F123" s="116">
        <f t="shared" si="34"/>
        <v>-1</v>
      </c>
      <c r="G123" s="115">
        <v>2132</v>
      </c>
      <c r="H123" s="116" t="str">
        <f t="shared" si="35"/>
        <v>-</v>
      </c>
      <c r="I123" s="115">
        <v>55252</v>
      </c>
      <c r="J123" s="116">
        <f t="shared" si="36"/>
        <v>24.915572232645403</v>
      </c>
      <c r="K123" s="115">
        <v>63430</v>
      </c>
      <c r="L123" s="116">
        <f t="shared" si="37"/>
        <v>0.14801274162021283</v>
      </c>
      <c r="M123" s="115">
        <v>57570</v>
      </c>
      <c r="N123" s="116">
        <f t="shared" si="38"/>
        <v>-9.2385306637237874E-2</v>
      </c>
      <c r="O123" s="116">
        <f t="shared" si="40"/>
        <v>0.780038340238699</v>
      </c>
    </row>
    <row r="124" spans="1:16" x14ac:dyDescent="0.25">
      <c r="B124" s="114" t="s">
        <v>81</v>
      </c>
      <c r="C124" s="115">
        <v>41125</v>
      </c>
      <c r="D124" s="116">
        <v>-1.7417690065465674E-2</v>
      </c>
      <c r="E124" s="115">
        <v>0</v>
      </c>
      <c r="F124" s="116">
        <f t="shared" si="34"/>
        <v>-1</v>
      </c>
      <c r="G124" s="115">
        <v>5286</v>
      </c>
      <c r="H124" s="116" t="str">
        <f t="shared" si="35"/>
        <v>-</v>
      </c>
      <c r="I124" s="115">
        <v>50592</v>
      </c>
      <c r="J124" s="116">
        <f t="shared" si="36"/>
        <v>8.5709421112372297</v>
      </c>
      <c r="K124" s="115">
        <v>70294</v>
      </c>
      <c r="L124" s="116">
        <f t="shared" si="37"/>
        <v>0.38942915876027828</v>
      </c>
      <c r="M124" s="115">
        <v>70684</v>
      </c>
      <c r="N124" s="116">
        <f t="shared" si="38"/>
        <v>5.5481264403789421E-3</v>
      </c>
      <c r="O124" s="116">
        <f t="shared" si="40"/>
        <v>0.71875987841945288</v>
      </c>
    </row>
    <row r="125" spans="1:16" x14ac:dyDescent="0.25">
      <c r="B125" s="114" t="s">
        <v>83</v>
      </c>
      <c r="C125" s="115">
        <v>44575</v>
      </c>
      <c r="D125" s="116">
        <v>-5.1938660484505572E-2</v>
      </c>
      <c r="E125" s="115">
        <v>0</v>
      </c>
      <c r="F125" s="116">
        <f t="shared" si="34"/>
        <v>-1</v>
      </c>
      <c r="G125" s="115">
        <v>10333</v>
      </c>
      <c r="H125" s="116" t="str">
        <f t="shared" si="35"/>
        <v>-</v>
      </c>
      <c r="I125" s="115">
        <v>46134</v>
      </c>
      <c r="J125" s="116">
        <f t="shared" si="36"/>
        <v>3.4647246685376949</v>
      </c>
      <c r="K125" s="115">
        <v>55757</v>
      </c>
      <c r="L125" s="116">
        <f t="shared" si="37"/>
        <v>0.20858802618459271</v>
      </c>
      <c r="M125" s="115">
        <v>75808</v>
      </c>
      <c r="N125" s="116">
        <f t="shared" si="38"/>
        <v>0.35961403949279913</v>
      </c>
      <c r="O125" s="116">
        <f t="shared" si="40"/>
        <v>0.70068424004486829</v>
      </c>
    </row>
    <row r="126" spans="1:16" x14ac:dyDescent="0.25">
      <c r="B126" s="114" t="s">
        <v>85</v>
      </c>
      <c r="C126" s="115">
        <v>44731</v>
      </c>
      <c r="D126" s="116">
        <v>0.13426818135713559</v>
      </c>
      <c r="E126" s="115">
        <v>5444</v>
      </c>
      <c r="F126" s="116">
        <f t="shared" si="34"/>
        <v>-0.87829469495428225</v>
      </c>
      <c r="G126" s="115">
        <v>29383</v>
      </c>
      <c r="H126" s="116">
        <f t="shared" si="35"/>
        <v>4.397318148420279</v>
      </c>
      <c r="I126" s="115">
        <v>65185</v>
      </c>
      <c r="J126" s="116">
        <f t="shared" si="36"/>
        <v>1.2184596535411631</v>
      </c>
      <c r="K126" s="115">
        <v>75839</v>
      </c>
      <c r="L126" s="116">
        <f t="shared" si="37"/>
        <v>0.1634425097798573</v>
      </c>
      <c r="M126" s="115">
        <v>82502</v>
      </c>
      <c r="N126" s="116">
        <f t="shared" si="38"/>
        <v>8.7857171112488253E-2</v>
      </c>
      <c r="O126" s="116">
        <f t="shared" si="40"/>
        <v>0.84440321030158061</v>
      </c>
    </row>
    <row r="127" spans="1:16" x14ac:dyDescent="0.25">
      <c r="B127" s="114" t="s">
        <v>87</v>
      </c>
      <c r="C127" s="115">
        <v>38111</v>
      </c>
      <c r="D127" s="116">
        <v>-5.0145801659895795E-2</v>
      </c>
      <c r="E127" s="115">
        <v>4379</v>
      </c>
      <c r="F127" s="116">
        <f t="shared" si="34"/>
        <v>-0.88509879037548211</v>
      </c>
      <c r="G127" s="115">
        <v>31305</v>
      </c>
      <c r="H127" s="116">
        <f t="shared" si="35"/>
        <v>6.1488924411966206</v>
      </c>
      <c r="I127" s="115">
        <v>57053</v>
      </c>
      <c r="J127" s="116">
        <f t="shared" si="36"/>
        <v>0.82248842038013104</v>
      </c>
      <c r="K127" s="115">
        <v>72566</v>
      </c>
      <c r="L127" s="116">
        <f t="shared" si="37"/>
        <v>0.27190507072371295</v>
      </c>
      <c r="M127" s="115">
        <v>69731</v>
      </c>
      <c r="N127" s="116">
        <f t="shared" si="38"/>
        <v>-3.9067883030620365E-2</v>
      </c>
      <c r="O127" s="116">
        <f t="shared" si="40"/>
        <v>0.82968171918868561</v>
      </c>
    </row>
    <row r="128" spans="1:16" x14ac:dyDescent="0.25">
      <c r="A128" s="120"/>
      <c r="B128" s="114" t="s">
        <v>89</v>
      </c>
      <c r="C128" s="115">
        <v>37865</v>
      </c>
      <c r="D128" s="116">
        <v>-0.12539843858271349</v>
      </c>
      <c r="E128" s="115">
        <v>5886</v>
      </c>
      <c r="F128" s="116">
        <f t="shared" si="34"/>
        <v>-0.84455301729829657</v>
      </c>
      <c r="G128" s="115">
        <v>54281</v>
      </c>
      <c r="H128" s="116">
        <f t="shared" si="35"/>
        <v>8.2220523275569146</v>
      </c>
      <c r="I128" s="115">
        <v>68927</v>
      </c>
      <c r="J128" s="116">
        <f t="shared" si="36"/>
        <v>0.26981816841988904</v>
      </c>
      <c r="K128" s="115">
        <v>90194</v>
      </c>
      <c r="L128" s="116">
        <f t="shared" si="37"/>
        <v>0.30854382172443318</v>
      </c>
      <c r="M128" s="115">
        <v>68520</v>
      </c>
      <c r="N128" s="116">
        <f>IFERROR(M128/K128-1,"-")</f>
        <v>-0.24030423309754534</v>
      </c>
      <c r="O128" s="116">
        <f t="shared" si="40"/>
        <v>0.80958668955499813</v>
      </c>
    </row>
    <row r="129" spans="2:16" x14ac:dyDescent="0.25">
      <c r="B129" s="114" t="s">
        <v>91</v>
      </c>
      <c r="C129" s="115">
        <v>37032</v>
      </c>
      <c r="D129" s="116">
        <v>-9.7748757431049604E-2</v>
      </c>
      <c r="E129" s="115">
        <v>13929</v>
      </c>
      <c r="F129" s="116">
        <f t="shared" si="34"/>
        <v>-0.62386584575502269</v>
      </c>
      <c r="G129" s="115">
        <v>49708</v>
      </c>
      <c r="H129" s="116">
        <f t="shared" si="35"/>
        <v>2.5686696819585038</v>
      </c>
      <c r="I129" s="115">
        <v>51768</v>
      </c>
      <c r="J129" s="116">
        <f t="shared" si="36"/>
        <v>4.1442021405005303E-2</v>
      </c>
      <c r="K129" s="115">
        <v>62736</v>
      </c>
      <c r="L129" s="116">
        <f t="shared" si="37"/>
        <v>0.21186833565136753</v>
      </c>
      <c r="M129" s="115">
        <v>58789</v>
      </c>
      <c r="N129" s="116">
        <f>IFERROR(M129/K129-1,"-")</f>
        <v>-6.2914435093088472E-2</v>
      </c>
      <c r="O129" s="116">
        <f t="shared" si="40"/>
        <v>0.58751890257074968</v>
      </c>
    </row>
    <row r="130" spans="2:16" x14ac:dyDescent="0.25">
      <c r="B130" s="114" t="s">
        <v>93</v>
      </c>
      <c r="C130" s="115">
        <v>36576</v>
      </c>
      <c r="D130" s="116">
        <v>-9.8424905716187228E-2</v>
      </c>
      <c r="E130" s="115">
        <v>28677</v>
      </c>
      <c r="F130" s="116">
        <f t="shared" si="34"/>
        <v>-0.21596128608923881</v>
      </c>
      <c r="G130" s="115">
        <v>48685</v>
      </c>
      <c r="H130" s="116">
        <f t="shared" si="35"/>
        <v>0.69770199114272757</v>
      </c>
      <c r="I130" s="115">
        <v>53949</v>
      </c>
      <c r="J130" s="116">
        <f t="shared" si="36"/>
        <v>0.10812365204888574</v>
      </c>
      <c r="K130" s="115">
        <v>62797</v>
      </c>
      <c r="L130" s="116">
        <f t="shared" si="37"/>
        <v>0.16400674711301422</v>
      </c>
      <c r="M130" s="115">
        <v>44607</v>
      </c>
      <c r="N130" s="116">
        <f>IFERROR(M130/K130-1,"-")</f>
        <v>-0.28966351895791198</v>
      </c>
      <c r="O130" s="116">
        <f t="shared" si="40"/>
        <v>0.21957020997375332</v>
      </c>
    </row>
    <row r="131" spans="2:16" ht="15.75" x14ac:dyDescent="0.25">
      <c r="B131" s="117" t="s">
        <v>30</v>
      </c>
      <c r="C131" s="118">
        <v>476582</v>
      </c>
      <c r="D131" s="119">
        <v>-4.9667989391612988E-2</v>
      </c>
      <c r="E131" s="118">
        <v>181253</v>
      </c>
      <c r="F131" s="119">
        <f t="shared" si="34"/>
        <v>-0.61968139795460175</v>
      </c>
      <c r="G131" s="118">
        <v>251557</v>
      </c>
      <c r="H131" s="119">
        <f t="shared" si="35"/>
        <v>0.38787771788604886</v>
      </c>
      <c r="I131" s="118">
        <v>673877</v>
      </c>
      <c r="J131" s="119">
        <f t="shared" si="36"/>
        <v>1.6788242823694035</v>
      </c>
      <c r="K131" s="118">
        <v>775590</v>
      </c>
      <c r="L131" s="119">
        <f t="shared" si="37"/>
        <v>0.15093704043913059</v>
      </c>
      <c r="M131" s="118">
        <v>761721</v>
      </c>
      <c r="N131" s="119">
        <v>-1.7881870575948589E-2</v>
      </c>
      <c r="O131" s="119">
        <v>0.59829997775828714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9" t="s">
        <v>272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C7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243</v>
      </c>
      <c r="M140" s="113" t="s">
        <v>69</v>
      </c>
      <c r="N140" s="112" t="s">
        <v>266</v>
      </c>
      <c r="O140" s="112" t="s">
        <v>267</v>
      </c>
    </row>
    <row r="141" spans="2:16" x14ac:dyDescent="0.25">
      <c r="B141" s="114" t="s">
        <v>71</v>
      </c>
      <c r="C141" s="115">
        <v>11898</v>
      </c>
      <c r="D141" s="116">
        <v>-0.12943586741786783</v>
      </c>
      <c r="E141" s="115">
        <v>8543</v>
      </c>
      <c r="F141" s="116">
        <f t="shared" ref="F141:F153" si="41">IFERROR(E141/C141-1,"-")</f>
        <v>-0.28198016473356868</v>
      </c>
      <c r="G141" s="115">
        <v>1170</v>
      </c>
      <c r="H141" s="116">
        <f t="shared" ref="H141:H153" si="42">IFERROR(G141/E141-1,"-")</f>
        <v>-0.86304576846541026</v>
      </c>
      <c r="I141" s="115">
        <v>4976</v>
      </c>
      <c r="J141" s="116">
        <f t="shared" ref="J141:J153" si="43">IFERROR(I141/G141-1,"-")</f>
        <v>3.252991452991453</v>
      </c>
      <c r="K141" s="115">
        <v>4993</v>
      </c>
      <c r="L141" s="116">
        <f t="shared" ref="L141:L153" si="44">IFERROR(K141/I141-1,"-")</f>
        <v>3.416398713826263E-3</v>
      </c>
      <c r="M141" s="115">
        <v>5093</v>
      </c>
      <c r="N141" s="116">
        <f t="shared" ref="N141:N149" si="45">IFERROR(M141/K141-1,"-")</f>
        <v>2.0028039254956997E-2</v>
      </c>
      <c r="O141" s="116">
        <f t="shared" ref="O141" si="46">M141/C141-1</f>
        <v>-0.57194486468313999</v>
      </c>
    </row>
    <row r="142" spans="2:16" x14ac:dyDescent="0.25">
      <c r="B142" s="114" t="s">
        <v>73</v>
      </c>
      <c r="C142" s="115">
        <v>10576</v>
      </c>
      <c r="D142" s="116">
        <v>-0.22046141372447847</v>
      </c>
      <c r="E142" s="115">
        <v>4050</v>
      </c>
      <c r="F142" s="116">
        <f t="shared" si="41"/>
        <v>-0.61705748865355514</v>
      </c>
      <c r="G142" s="115">
        <v>1158</v>
      </c>
      <c r="H142" s="116">
        <f t="shared" si="42"/>
        <v>-0.71407407407407408</v>
      </c>
      <c r="I142" s="115">
        <v>3796</v>
      </c>
      <c r="J142" s="116">
        <f t="shared" si="43"/>
        <v>2.2780656303972364</v>
      </c>
      <c r="K142" s="115">
        <v>5377</v>
      </c>
      <c r="L142" s="116">
        <f t="shared" si="44"/>
        <v>0.41649104320337194</v>
      </c>
      <c r="M142" s="115">
        <v>5005</v>
      </c>
      <c r="N142" s="116">
        <f t="shared" si="45"/>
        <v>-6.9183559605728084E-2</v>
      </c>
      <c r="O142" s="116">
        <f>IFERROR(M142/C142-1,"-")</f>
        <v>-0.52675869894099847</v>
      </c>
    </row>
    <row r="143" spans="2:16" x14ac:dyDescent="0.25">
      <c r="B143" s="114" t="s">
        <v>75</v>
      </c>
      <c r="C143" s="115">
        <v>12229</v>
      </c>
      <c r="D143" s="116">
        <v>-0.10912799592044875</v>
      </c>
      <c r="E143" s="115">
        <v>2210</v>
      </c>
      <c r="F143" s="116">
        <f t="shared" si="41"/>
        <v>-0.81928203450813641</v>
      </c>
      <c r="G143" s="115">
        <v>4101</v>
      </c>
      <c r="H143" s="116">
        <f t="shared" si="42"/>
        <v>0.85565610859728514</v>
      </c>
      <c r="I143" s="115">
        <v>7067</v>
      </c>
      <c r="J143" s="116">
        <f t="shared" si="43"/>
        <v>0.72323823457693237</v>
      </c>
      <c r="K143" s="115">
        <v>6335</v>
      </c>
      <c r="L143" s="116">
        <f t="shared" si="44"/>
        <v>-0.10358001981038634</v>
      </c>
      <c r="M143" s="115">
        <v>7007</v>
      </c>
      <c r="N143" s="116">
        <f t="shared" si="45"/>
        <v>0.10607734806629843</v>
      </c>
      <c r="O143" s="116">
        <f t="shared" ref="O143:O152" si="47">IFERROR(M143/C143-1,"-")</f>
        <v>-0.42701774470520892</v>
      </c>
    </row>
    <row r="144" spans="2:16" x14ac:dyDescent="0.25">
      <c r="B144" s="114" t="s">
        <v>77</v>
      </c>
      <c r="C144" s="115">
        <v>7330</v>
      </c>
      <c r="D144" s="116">
        <v>-9.0796328454477826E-2</v>
      </c>
      <c r="E144" s="115">
        <v>0</v>
      </c>
      <c r="F144" s="116">
        <f t="shared" si="41"/>
        <v>-1</v>
      </c>
      <c r="G144" s="115">
        <v>5579</v>
      </c>
      <c r="H144" s="116" t="str">
        <f t="shared" si="42"/>
        <v>-</v>
      </c>
      <c r="I144" s="115">
        <v>3719</v>
      </c>
      <c r="J144" s="116">
        <f t="shared" si="43"/>
        <v>-0.33339308119734723</v>
      </c>
      <c r="K144" s="115">
        <v>6723</v>
      </c>
      <c r="L144" s="116">
        <f t="shared" si="44"/>
        <v>0.80774401720892719</v>
      </c>
      <c r="M144" s="115">
        <v>4485</v>
      </c>
      <c r="N144" s="116">
        <f t="shared" si="45"/>
        <v>-0.33288710397144128</v>
      </c>
      <c r="O144" s="116">
        <f t="shared" si="47"/>
        <v>-0.38813096862210095</v>
      </c>
    </row>
    <row r="145" spans="1:16" x14ac:dyDescent="0.25">
      <c r="B145" s="114" t="s">
        <v>79</v>
      </c>
      <c r="C145" s="115">
        <v>3605</v>
      </c>
      <c r="D145" s="116">
        <v>-0.23655230834392205</v>
      </c>
      <c r="E145" s="115">
        <v>0</v>
      </c>
      <c r="F145" s="116">
        <f t="shared" si="41"/>
        <v>-1</v>
      </c>
      <c r="G145" s="115">
        <v>5807</v>
      </c>
      <c r="H145" s="116" t="str">
        <f t="shared" si="42"/>
        <v>-</v>
      </c>
      <c r="I145" s="115">
        <v>2829</v>
      </c>
      <c r="J145" s="116">
        <f t="shared" si="43"/>
        <v>-0.51282934389529877</v>
      </c>
      <c r="K145" s="115">
        <v>6831</v>
      </c>
      <c r="L145" s="116">
        <f t="shared" si="44"/>
        <v>1.4146341463414633</v>
      </c>
      <c r="M145" s="115">
        <v>4423</v>
      </c>
      <c r="N145" s="116">
        <f t="shared" si="45"/>
        <v>-0.35251061338017864</v>
      </c>
      <c r="O145" s="116">
        <f t="shared" si="47"/>
        <v>0.22690707350901529</v>
      </c>
    </row>
    <row r="146" spans="1:16" x14ac:dyDescent="0.25">
      <c r="B146" s="114" t="s">
        <v>81</v>
      </c>
      <c r="C146" s="115">
        <v>2475</v>
      </c>
      <c r="D146" s="116">
        <v>-0.49695121951219512</v>
      </c>
      <c r="E146" s="115">
        <v>0</v>
      </c>
      <c r="F146" s="116">
        <f t="shared" si="41"/>
        <v>-1</v>
      </c>
      <c r="G146" s="115">
        <v>9992</v>
      </c>
      <c r="H146" s="116" t="str">
        <f t="shared" si="42"/>
        <v>-</v>
      </c>
      <c r="I146" s="115">
        <v>2320</v>
      </c>
      <c r="J146" s="116">
        <f t="shared" si="43"/>
        <v>-0.76781425140112092</v>
      </c>
      <c r="K146" s="115">
        <v>4197</v>
      </c>
      <c r="L146" s="116">
        <f t="shared" si="44"/>
        <v>0.80905172413793114</v>
      </c>
      <c r="M146" s="115">
        <v>3422</v>
      </c>
      <c r="N146" s="116">
        <f t="shared" si="45"/>
        <v>-0.18465570645699314</v>
      </c>
      <c r="O146" s="116">
        <f t="shared" si="47"/>
        <v>0.38262626262626265</v>
      </c>
    </row>
    <row r="147" spans="1:16" x14ac:dyDescent="0.25">
      <c r="B147" s="114" t="s">
        <v>83</v>
      </c>
      <c r="C147" s="115">
        <v>4531</v>
      </c>
      <c r="D147" s="116">
        <v>-0.41109955809721865</v>
      </c>
      <c r="E147" s="115">
        <v>0</v>
      </c>
      <c r="F147" s="116">
        <f t="shared" si="41"/>
        <v>-1</v>
      </c>
      <c r="G147" s="115">
        <v>5536</v>
      </c>
      <c r="H147" s="116" t="str">
        <f t="shared" si="42"/>
        <v>-</v>
      </c>
      <c r="I147" s="115">
        <v>3214</v>
      </c>
      <c r="J147" s="116">
        <f t="shared" si="43"/>
        <v>-0.41943641618497107</v>
      </c>
      <c r="K147" s="115">
        <v>2579</v>
      </c>
      <c r="L147" s="116">
        <f t="shared" si="44"/>
        <v>-0.19757311761045426</v>
      </c>
      <c r="M147" s="115">
        <v>3664</v>
      </c>
      <c r="N147" s="116">
        <f t="shared" si="45"/>
        <v>0.42070569988367579</v>
      </c>
      <c r="O147" s="116">
        <f t="shared" si="47"/>
        <v>-0.19134848819245198</v>
      </c>
    </row>
    <row r="148" spans="1:16" x14ac:dyDescent="0.25">
      <c r="B148" s="114" t="s">
        <v>85</v>
      </c>
      <c r="C148" s="115">
        <v>3470</v>
      </c>
      <c r="D148" s="116">
        <v>-0.55858033329092993</v>
      </c>
      <c r="E148" s="115">
        <v>2629</v>
      </c>
      <c r="F148" s="116">
        <f t="shared" si="41"/>
        <v>-0.24236311239193087</v>
      </c>
      <c r="G148" s="115">
        <v>3392</v>
      </c>
      <c r="H148" s="116">
        <f t="shared" si="42"/>
        <v>0.29022441993153292</v>
      </c>
      <c r="I148" s="115">
        <v>2991</v>
      </c>
      <c r="J148" s="116">
        <f t="shared" si="43"/>
        <v>-0.11821933962264153</v>
      </c>
      <c r="K148" s="115">
        <v>2725</v>
      </c>
      <c r="L148" s="116">
        <f t="shared" si="44"/>
        <v>-8.8933467067870309E-2</v>
      </c>
      <c r="M148" s="115">
        <v>4368</v>
      </c>
      <c r="N148" s="116">
        <f t="shared" si="45"/>
        <v>0.60293577981651381</v>
      </c>
      <c r="O148" s="116">
        <f t="shared" si="47"/>
        <v>0.25878962536023065</v>
      </c>
    </row>
    <row r="149" spans="1:16" x14ac:dyDescent="0.25">
      <c r="B149" s="114" t="s">
        <v>87</v>
      </c>
      <c r="C149" s="115">
        <v>8709</v>
      </c>
      <c r="D149" s="116">
        <v>-4.496107029279528E-2</v>
      </c>
      <c r="E149" s="115">
        <v>1124</v>
      </c>
      <c r="F149" s="116">
        <f t="shared" si="41"/>
        <v>-0.87093811000114818</v>
      </c>
      <c r="G149" s="115">
        <v>4152</v>
      </c>
      <c r="H149" s="116">
        <f t="shared" si="42"/>
        <v>2.6939501779359429</v>
      </c>
      <c r="I149" s="115">
        <v>1957</v>
      </c>
      <c r="J149" s="116">
        <f t="shared" si="43"/>
        <v>-0.52866088631984587</v>
      </c>
      <c r="K149" s="115">
        <v>3736</v>
      </c>
      <c r="L149" s="116">
        <f t="shared" si="44"/>
        <v>0.90904445579969351</v>
      </c>
      <c r="M149" s="115">
        <v>3728</v>
      </c>
      <c r="N149" s="116">
        <f t="shared" si="45"/>
        <v>-2.1413276231263545E-3</v>
      </c>
      <c r="O149" s="116">
        <f t="shared" si="47"/>
        <v>-0.57193707658743831</v>
      </c>
    </row>
    <row r="150" spans="1:16" x14ac:dyDescent="0.25">
      <c r="A150" s="120"/>
      <c r="B150" s="114" t="s">
        <v>89</v>
      </c>
      <c r="C150" s="115">
        <v>5517</v>
      </c>
      <c r="D150" s="116">
        <v>-0.34109638122536723</v>
      </c>
      <c r="E150" s="115">
        <v>442</v>
      </c>
      <c r="F150" s="116">
        <f t="shared" si="41"/>
        <v>-0.9198839949247779</v>
      </c>
      <c r="G150" s="115">
        <v>4720</v>
      </c>
      <c r="H150" s="116">
        <f t="shared" si="42"/>
        <v>9.6787330316742075</v>
      </c>
      <c r="I150" s="115">
        <v>3075</v>
      </c>
      <c r="J150" s="116">
        <f t="shared" si="43"/>
        <v>-0.34851694915254239</v>
      </c>
      <c r="K150" s="115">
        <v>4324</v>
      </c>
      <c r="L150" s="116">
        <f t="shared" si="44"/>
        <v>0.40617886178861795</v>
      </c>
      <c r="M150" s="115">
        <v>5830</v>
      </c>
      <c r="N150" s="116">
        <f>IFERROR(M150/K150-1,"-")</f>
        <v>0.34828862164662344</v>
      </c>
      <c r="O150" s="116">
        <f t="shared" si="47"/>
        <v>5.6733732100779477E-2</v>
      </c>
    </row>
    <row r="151" spans="1:16" x14ac:dyDescent="0.25">
      <c r="B151" s="114" t="s">
        <v>91</v>
      </c>
      <c r="C151" s="115">
        <v>10270</v>
      </c>
      <c r="D151" s="116">
        <v>-0.17324102398969565</v>
      </c>
      <c r="E151" s="115">
        <v>1738</v>
      </c>
      <c r="F151" s="116">
        <f t="shared" si="41"/>
        <v>-0.8307692307692307</v>
      </c>
      <c r="G151" s="115">
        <v>6331</v>
      </c>
      <c r="H151" s="116">
        <f t="shared" si="42"/>
        <v>2.6426927502876869</v>
      </c>
      <c r="I151" s="115">
        <v>5078</v>
      </c>
      <c r="J151" s="116">
        <f t="shared" si="43"/>
        <v>-0.19791502132364558</v>
      </c>
      <c r="K151" s="115">
        <v>5984</v>
      </c>
      <c r="L151" s="116">
        <f t="shared" si="44"/>
        <v>0.17841669948798744</v>
      </c>
      <c r="M151" s="115">
        <v>7349</v>
      </c>
      <c r="N151" s="116">
        <f>IFERROR(M151/K151-1,"-")</f>
        <v>0.2281082887700534</v>
      </c>
      <c r="O151" s="116">
        <f t="shared" si="47"/>
        <v>-0.28442064264849076</v>
      </c>
    </row>
    <row r="152" spans="1:16" x14ac:dyDescent="0.25">
      <c r="B152" s="114" t="s">
        <v>93</v>
      </c>
      <c r="C152" s="115">
        <v>11143</v>
      </c>
      <c r="D152" s="116">
        <v>9.5458120330318419E-2</v>
      </c>
      <c r="E152" s="115">
        <v>1685</v>
      </c>
      <c r="F152" s="116">
        <f t="shared" si="41"/>
        <v>-0.84878398994884685</v>
      </c>
      <c r="G152" s="115">
        <v>5141</v>
      </c>
      <c r="H152" s="116">
        <f t="shared" si="42"/>
        <v>2.0510385756676559</v>
      </c>
      <c r="I152" s="115">
        <v>4905</v>
      </c>
      <c r="J152" s="116">
        <f t="shared" si="43"/>
        <v>-4.5905465862672634E-2</v>
      </c>
      <c r="K152" s="115">
        <v>6500</v>
      </c>
      <c r="L152" s="116">
        <f t="shared" si="44"/>
        <v>0.32517838939857291</v>
      </c>
      <c r="M152" s="115">
        <v>6382</v>
      </c>
      <c r="N152" s="116">
        <f>IFERROR(M152/K152-1,"-")</f>
        <v>-1.8153846153846187E-2</v>
      </c>
      <c r="O152" s="116">
        <f t="shared" si="47"/>
        <v>-0.42726375302880737</v>
      </c>
    </row>
    <row r="153" spans="1:16" ht="15.75" x14ac:dyDescent="0.25">
      <c r="B153" s="117" t="s">
        <v>30</v>
      </c>
      <c r="C153" s="118">
        <v>91753</v>
      </c>
      <c r="D153" s="119">
        <v>-0.19730372858817558</v>
      </c>
      <c r="E153" s="118">
        <v>22554</v>
      </c>
      <c r="F153" s="119">
        <f t="shared" si="41"/>
        <v>-0.75418787396597387</v>
      </c>
      <c r="G153" s="118">
        <v>57079</v>
      </c>
      <c r="H153" s="119">
        <f t="shared" si="42"/>
        <v>1.530770595016405</v>
      </c>
      <c r="I153" s="118">
        <v>45927</v>
      </c>
      <c r="J153" s="119">
        <f t="shared" si="43"/>
        <v>-0.19537833528968618</v>
      </c>
      <c r="K153" s="118">
        <v>60304</v>
      </c>
      <c r="L153" s="119">
        <f t="shared" si="44"/>
        <v>0.31304025954231718</v>
      </c>
      <c r="M153" s="118">
        <v>60756</v>
      </c>
      <c r="N153" s="119">
        <v>7.4953568585831576E-3</v>
      </c>
      <c r="O153" s="119">
        <v>-0.3378309156103888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9" t="s">
        <v>273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C7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243</v>
      </c>
      <c r="M162" s="113" t="s">
        <v>69</v>
      </c>
      <c r="N162" s="112" t="s">
        <v>266</v>
      </c>
      <c r="O162" s="112" t="s">
        <v>267</v>
      </c>
    </row>
    <row r="163" spans="2:15" x14ac:dyDescent="0.25">
      <c r="B163" s="114" t="s">
        <v>71</v>
      </c>
      <c r="C163" s="115">
        <v>9371</v>
      </c>
      <c r="D163" s="116">
        <v>4.1569412026230879E-2</v>
      </c>
      <c r="E163" s="115">
        <v>3070</v>
      </c>
      <c r="F163" s="116">
        <f t="shared" ref="F163:F175" si="48">IFERROR(E163/C163-1,"-")</f>
        <v>-0.67239355458328887</v>
      </c>
      <c r="G163" s="115">
        <v>534</v>
      </c>
      <c r="H163" s="116">
        <f t="shared" ref="H163:H175" si="49">IFERROR(G163/E163-1,"-")</f>
        <v>-0.82605863192182416</v>
      </c>
      <c r="I163" s="115">
        <v>3457</v>
      </c>
      <c r="J163" s="116">
        <f t="shared" ref="J163:J175" si="50">IFERROR(I163/G163-1,"-")</f>
        <v>5.4737827715355802</v>
      </c>
      <c r="K163" s="115">
        <v>4073</v>
      </c>
      <c r="L163" s="116">
        <f t="shared" ref="L163:L175" si="51">IFERROR(K163/I163-1,"-")</f>
        <v>0.17818918137113093</v>
      </c>
      <c r="M163" s="115">
        <v>4322</v>
      </c>
      <c r="N163" s="116">
        <f t="shared" ref="N163:N171" si="52">IFERROR(M163/K163-1,"-")</f>
        <v>6.1134299042474805E-2</v>
      </c>
      <c r="O163" s="116">
        <f t="shared" ref="O163" si="53">M163/C163-1</f>
        <v>-0.53878988368370506</v>
      </c>
    </row>
    <row r="164" spans="2:15" x14ac:dyDescent="0.25">
      <c r="B164" s="114" t="s">
        <v>73</v>
      </c>
      <c r="C164" s="115">
        <v>8615</v>
      </c>
      <c r="D164" s="116">
        <v>7.1917382107751671E-2</v>
      </c>
      <c r="E164" s="115">
        <v>2897</v>
      </c>
      <c r="F164" s="116">
        <f t="shared" si="48"/>
        <v>-0.66372605919907146</v>
      </c>
      <c r="G164" s="115">
        <v>1789</v>
      </c>
      <c r="H164" s="116">
        <f t="shared" si="49"/>
        <v>-0.3824646185709355</v>
      </c>
      <c r="I164" s="115">
        <v>5286</v>
      </c>
      <c r="J164" s="116">
        <f t="shared" si="50"/>
        <v>1.9547233091112353</v>
      </c>
      <c r="K164" s="115">
        <v>9048</v>
      </c>
      <c r="L164" s="116">
        <f t="shared" si="51"/>
        <v>0.71169125993189564</v>
      </c>
      <c r="M164" s="115">
        <v>6182</v>
      </c>
      <c r="N164" s="116">
        <f t="shared" si="52"/>
        <v>-0.31675508399646335</v>
      </c>
      <c r="O164" s="116">
        <f>IFERROR(M164/C164-1,"-")</f>
        <v>-0.28241439349970976</v>
      </c>
    </row>
    <row r="165" spans="2:15" x14ac:dyDescent="0.25">
      <c r="B165" s="114" t="s">
        <v>75</v>
      </c>
      <c r="C165" s="115">
        <v>8501</v>
      </c>
      <c r="D165" s="116">
        <v>-3.2327831531018814E-2</v>
      </c>
      <c r="E165" s="115">
        <v>1443</v>
      </c>
      <c r="F165" s="116">
        <f t="shared" si="48"/>
        <v>-0.83025526408657802</v>
      </c>
      <c r="G165" s="115">
        <v>4861</v>
      </c>
      <c r="H165" s="116">
        <f t="shared" si="49"/>
        <v>2.3686763686763688</v>
      </c>
      <c r="I165" s="115">
        <v>6981</v>
      </c>
      <c r="J165" s="116">
        <f t="shared" si="50"/>
        <v>0.43612425426866896</v>
      </c>
      <c r="K165" s="115">
        <v>9135</v>
      </c>
      <c r="L165" s="116">
        <f t="shared" si="51"/>
        <v>0.30855178341211853</v>
      </c>
      <c r="M165" s="115">
        <v>4939</v>
      </c>
      <c r="N165" s="116">
        <f t="shared" si="52"/>
        <v>-0.45933223864258343</v>
      </c>
      <c r="O165" s="116">
        <f t="shared" ref="O165:O174" si="54">IFERROR(M165/C165-1,"-")</f>
        <v>-0.4190095282907893</v>
      </c>
    </row>
    <row r="166" spans="2:15" x14ac:dyDescent="0.25">
      <c r="B166" s="114" t="s">
        <v>77</v>
      </c>
      <c r="C166" s="115">
        <v>8689</v>
      </c>
      <c r="D166" s="116">
        <v>0.11226318484383002</v>
      </c>
      <c r="E166" s="115">
        <v>0</v>
      </c>
      <c r="F166" s="116">
        <f t="shared" si="48"/>
        <v>-1</v>
      </c>
      <c r="G166" s="115">
        <v>5689</v>
      </c>
      <c r="H166" s="116" t="str">
        <f t="shared" si="49"/>
        <v>-</v>
      </c>
      <c r="I166" s="115">
        <v>7206</v>
      </c>
      <c r="J166" s="116">
        <f t="shared" si="50"/>
        <v>0.26665494814554402</v>
      </c>
      <c r="K166" s="115">
        <v>9264</v>
      </c>
      <c r="L166" s="116">
        <f t="shared" si="51"/>
        <v>0.28559533721898411</v>
      </c>
      <c r="M166" s="115">
        <v>7525</v>
      </c>
      <c r="N166" s="116">
        <f t="shared" si="52"/>
        <v>-0.18771588946459417</v>
      </c>
      <c r="O166" s="116">
        <f t="shared" si="54"/>
        <v>-0.1339624812981931</v>
      </c>
    </row>
    <row r="167" spans="2:15" x14ac:dyDescent="0.25">
      <c r="B167" s="114" t="s">
        <v>79</v>
      </c>
      <c r="C167" s="115">
        <v>8901</v>
      </c>
      <c r="D167" s="116">
        <v>-2.6890756302521135E-3</v>
      </c>
      <c r="E167" s="115">
        <v>0</v>
      </c>
      <c r="F167" s="116">
        <f t="shared" si="48"/>
        <v>-1</v>
      </c>
      <c r="G167" s="115">
        <v>6409</v>
      </c>
      <c r="H167" s="116" t="str">
        <f t="shared" si="49"/>
        <v>-</v>
      </c>
      <c r="I167" s="115">
        <v>5583</v>
      </c>
      <c r="J167" s="116">
        <f t="shared" si="50"/>
        <v>-0.12888126072710249</v>
      </c>
      <c r="K167" s="115">
        <v>6665</v>
      </c>
      <c r="L167" s="116">
        <f t="shared" si="51"/>
        <v>0.19380261508149732</v>
      </c>
      <c r="M167" s="115">
        <v>6516</v>
      </c>
      <c r="N167" s="116">
        <f t="shared" si="52"/>
        <v>-2.2355588897224332E-2</v>
      </c>
      <c r="O167" s="116">
        <f t="shared" si="54"/>
        <v>-0.26794742163801821</v>
      </c>
    </row>
    <row r="168" spans="2:15" x14ac:dyDescent="0.25">
      <c r="B168" s="114" t="s">
        <v>81</v>
      </c>
      <c r="C168" s="115">
        <v>7737</v>
      </c>
      <c r="D168" s="116">
        <v>1.4821615949632827E-2</v>
      </c>
      <c r="E168" s="115">
        <v>0</v>
      </c>
      <c r="F168" s="116">
        <f t="shared" si="48"/>
        <v>-1</v>
      </c>
      <c r="G168" s="115">
        <v>7439</v>
      </c>
      <c r="H168" s="116" t="str">
        <f t="shared" si="49"/>
        <v>-</v>
      </c>
      <c r="I168" s="115">
        <v>3065</v>
      </c>
      <c r="J168" s="116">
        <f t="shared" si="50"/>
        <v>-0.58798225567952689</v>
      </c>
      <c r="K168" s="115">
        <v>6352</v>
      </c>
      <c r="L168" s="116">
        <f t="shared" si="51"/>
        <v>1.0724306688417617</v>
      </c>
      <c r="M168" s="115">
        <v>6666</v>
      </c>
      <c r="N168" s="116">
        <f t="shared" si="52"/>
        <v>4.9433249370277155E-2</v>
      </c>
      <c r="O168" s="116">
        <f t="shared" si="54"/>
        <v>-0.13842574641333849</v>
      </c>
    </row>
    <row r="169" spans="2:15" x14ac:dyDescent="0.25">
      <c r="B169" s="114" t="s">
        <v>83</v>
      </c>
      <c r="C169" s="115">
        <v>7345</v>
      </c>
      <c r="D169" s="116">
        <v>-0.25537307380373075</v>
      </c>
      <c r="E169" s="115">
        <v>0</v>
      </c>
      <c r="F169" s="116">
        <f t="shared" si="48"/>
        <v>-1</v>
      </c>
      <c r="G169" s="115">
        <v>8515</v>
      </c>
      <c r="H169" s="116" t="str">
        <f t="shared" si="49"/>
        <v>-</v>
      </c>
      <c r="I169" s="115">
        <v>3821</v>
      </c>
      <c r="J169" s="116">
        <f t="shared" si="50"/>
        <v>-0.55126247798003525</v>
      </c>
      <c r="K169" s="115">
        <v>5284</v>
      </c>
      <c r="L169" s="116">
        <f t="shared" si="51"/>
        <v>0.38288406176393619</v>
      </c>
      <c r="M169" s="115">
        <v>6802</v>
      </c>
      <c r="N169" s="116">
        <f t="shared" si="52"/>
        <v>0.28728236184708544</v>
      </c>
      <c r="O169" s="116">
        <f t="shared" si="54"/>
        <v>-7.3927842069435035E-2</v>
      </c>
    </row>
    <row r="170" spans="2:15" x14ac:dyDescent="0.25">
      <c r="B170" s="114" t="s">
        <v>85</v>
      </c>
      <c r="C170" s="115">
        <v>12103</v>
      </c>
      <c r="D170" s="116">
        <v>0.28291286834852669</v>
      </c>
      <c r="E170" s="115">
        <v>1664</v>
      </c>
      <c r="F170" s="116">
        <f t="shared" si="48"/>
        <v>-0.86251342642320084</v>
      </c>
      <c r="G170" s="115">
        <v>10470</v>
      </c>
      <c r="H170" s="116">
        <f t="shared" si="49"/>
        <v>5.2920673076923075</v>
      </c>
      <c r="I170" s="115">
        <v>7591</v>
      </c>
      <c r="J170" s="116">
        <f t="shared" si="50"/>
        <v>-0.27497612225405921</v>
      </c>
      <c r="K170" s="115">
        <v>8768</v>
      </c>
      <c r="L170" s="116">
        <f t="shared" si="51"/>
        <v>0.15505203530496647</v>
      </c>
      <c r="M170" s="115">
        <v>9306</v>
      </c>
      <c r="N170" s="116">
        <f t="shared" si="52"/>
        <v>6.1359489051094895E-2</v>
      </c>
      <c r="O170" s="116">
        <f t="shared" si="54"/>
        <v>-0.2310997273403288</v>
      </c>
    </row>
    <row r="171" spans="2:15" x14ac:dyDescent="0.25">
      <c r="B171" s="114" t="s">
        <v>87</v>
      </c>
      <c r="C171" s="115">
        <v>8790</v>
      </c>
      <c r="D171" s="116">
        <v>8.7064061340588639E-2</v>
      </c>
      <c r="E171" s="115">
        <v>1599</v>
      </c>
      <c r="F171" s="116">
        <f t="shared" si="48"/>
        <v>-0.81808873720136521</v>
      </c>
      <c r="G171" s="115">
        <v>7466</v>
      </c>
      <c r="H171" s="116">
        <f t="shared" si="49"/>
        <v>3.66916823014384</v>
      </c>
      <c r="I171" s="115">
        <v>6027</v>
      </c>
      <c r="J171" s="116">
        <f t="shared" si="50"/>
        <v>-0.19274042325207608</v>
      </c>
      <c r="K171" s="115">
        <v>5100</v>
      </c>
      <c r="L171" s="116">
        <f t="shared" si="51"/>
        <v>-0.15380786460925833</v>
      </c>
      <c r="M171" s="115">
        <v>7942</v>
      </c>
      <c r="N171" s="116">
        <f t="shared" si="52"/>
        <v>0.55725490196078442</v>
      </c>
      <c r="O171" s="116">
        <f t="shared" si="54"/>
        <v>-9.6473265073947712E-2</v>
      </c>
    </row>
    <row r="172" spans="2:15" x14ac:dyDescent="0.25">
      <c r="B172" s="114" t="s">
        <v>89</v>
      </c>
      <c r="C172" s="115">
        <v>7592</v>
      </c>
      <c r="D172" s="116">
        <v>-0.28807201800450111</v>
      </c>
      <c r="E172" s="115">
        <v>2076</v>
      </c>
      <c r="F172" s="116">
        <f t="shared" si="48"/>
        <v>-0.72655426765015807</v>
      </c>
      <c r="G172" s="115">
        <v>5600</v>
      </c>
      <c r="H172" s="116">
        <f t="shared" si="49"/>
        <v>1.6974951830443161</v>
      </c>
      <c r="I172" s="115">
        <v>6802</v>
      </c>
      <c r="J172" s="116">
        <f t="shared" si="50"/>
        <v>0.21464285714285714</v>
      </c>
      <c r="K172" s="115">
        <v>4406</v>
      </c>
      <c r="L172" s="116">
        <f t="shared" si="51"/>
        <v>-0.3522493384298736</v>
      </c>
      <c r="M172" s="115">
        <v>10904</v>
      </c>
      <c r="N172" s="116">
        <f>IFERROR(M172/K172-1,"-")</f>
        <v>1.4748070812528371</v>
      </c>
      <c r="O172" s="116">
        <f t="shared" si="54"/>
        <v>0.43624868282402529</v>
      </c>
    </row>
    <row r="173" spans="2:15" x14ac:dyDescent="0.25">
      <c r="B173" s="114" t="s">
        <v>91</v>
      </c>
      <c r="C173" s="115">
        <v>2375</v>
      </c>
      <c r="D173" s="116">
        <v>-0.66661987647389109</v>
      </c>
      <c r="E173" s="115">
        <v>274</v>
      </c>
      <c r="F173" s="116">
        <f t="shared" si="48"/>
        <v>-0.88463157894736844</v>
      </c>
      <c r="G173" s="115">
        <v>4317</v>
      </c>
      <c r="H173" s="116">
        <f t="shared" si="49"/>
        <v>14.755474452554745</v>
      </c>
      <c r="I173" s="115">
        <v>4995</v>
      </c>
      <c r="J173" s="116">
        <f t="shared" si="50"/>
        <v>0.15705350938151486</v>
      </c>
      <c r="K173" s="115">
        <v>4070</v>
      </c>
      <c r="L173" s="116">
        <f t="shared" si="51"/>
        <v>-0.18518518518518523</v>
      </c>
      <c r="M173" s="115">
        <v>7615</v>
      </c>
      <c r="N173" s="116">
        <f>IFERROR(M173/K173-1,"-")</f>
        <v>0.87100737100737091</v>
      </c>
      <c r="O173" s="116">
        <f t="shared" si="54"/>
        <v>2.2063157894736842</v>
      </c>
    </row>
    <row r="174" spans="2:15" x14ac:dyDescent="0.25">
      <c r="B174" s="114" t="s">
        <v>93</v>
      </c>
      <c r="C174" s="115">
        <v>2509</v>
      </c>
      <c r="D174" s="116">
        <v>-0.66777012711864403</v>
      </c>
      <c r="E174" s="115">
        <v>803</v>
      </c>
      <c r="F174" s="116">
        <f t="shared" si="48"/>
        <v>-0.67995217218015147</v>
      </c>
      <c r="G174" s="115">
        <v>4121</v>
      </c>
      <c r="H174" s="116">
        <f t="shared" si="49"/>
        <v>4.1320049813200495</v>
      </c>
      <c r="I174" s="115">
        <v>4838</v>
      </c>
      <c r="J174" s="116">
        <f t="shared" si="50"/>
        <v>0.1739868963843727</v>
      </c>
      <c r="K174" s="115">
        <v>4128</v>
      </c>
      <c r="L174" s="116">
        <f t="shared" si="51"/>
        <v>-0.14675485737908223</v>
      </c>
      <c r="M174" s="115">
        <v>6510</v>
      </c>
      <c r="N174" s="116">
        <f>IFERROR(M174/K174-1,"-")</f>
        <v>0.57703488372093026</v>
      </c>
      <c r="O174" s="116">
        <f t="shared" si="54"/>
        <v>1.5946592267835791</v>
      </c>
    </row>
    <row r="175" spans="2:15" ht="15.75" x14ac:dyDescent="0.25">
      <c r="B175" s="117" t="s">
        <v>30</v>
      </c>
      <c r="C175" s="118">
        <v>92528</v>
      </c>
      <c r="D175" s="119">
        <v>-0.1008318432713986</v>
      </c>
      <c r="E175" s="118">
        <v>13883</v>
      </c>
      <c r="F175" s="119">
        <f t="shared" si="48"/>
        <v>-0.84995893135051015</v>
      </c>
      <c r="G175" s="118">
        <v>67210</v>
      </c>
      <c r="H175" s="119">
        <f t="shared" si="49"/>
        <v>3.8411726572066556</v>
      </c>
      <c r="I175" s="118">
        <v>65652</v>
      </c>
      <c r="J175" s="119">
        <f t="shared" si="50"/>
        <v>-2.318107424490401E-2</v>
      </c>
      <c r="K175" s="118">
        <v>76293</v>
      </c>
      <c r="L175" s="119">
        <f t="shared" si="51"/>
        <v>0.16208188630963272</v>
      </c>
      <c r="M175" s="118">
        <v>85229</v>
      </c>
      <c r="N175" s="119">
        <v>0.1171273904552188</v>
      </c>
      <c r="O175" s="119">
        <v>-7.8884229638595871E-2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9" t="s">
        <v>274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C7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243</v>
      </c>
      <c r="M184" s="113" t="s">
        <v>69</v>
      </c>
      <c r="N184" s="112" t="s">
        <v>266</v>
      </c>
      <c r="O184" s="112" t="s">
        <v>267</v>
      </c>
    </row>
    <row r="185" spans="1:16" x14ac:dyDescent="0.25">
      <c r="A185" s="120"/>
      <c r="B185" s="114" t="s">
        <v>71</v>
      </c>
      <c r="C185" s="115">
        <v>3266</v>
      </c>
      <c r="D185" s="116">
        <v>0.46326164874551967</v>
      </c>
      <c r="E185" s="115">
        <v>2047</v>
      </c>
      <c r="F185" s="116">
        <f t="shared" ref="F185:F197" si="55">IFERROR(E185/C185-1,"-")</f>
        <v>-0.37323943661971826</v>
      </c>
      <c r="G185" s="115">
        <v>24</v>
      </c>
      <c r="H185" s="116">
        <f t="shared" ref="H185:H197" si="56">IFERROR(G185/E185-1,"-")</f>
        <v>-0.98827552515876893</v>
      </c>
      <c r="I185" s="115">
        <v>3777</v>
      </c>
      <c r="J185" s="116">
        <f t="shared" ref="J185:J197" si="57">IFERROR(I185/G185-1,"-")</f>
        <v>156.375</v>
      </c>
      <c r="K185" s="115">
        <v>3304</v>
      </c>
      <c r="L185" s="116">
        <f t="shared" ref="L185:L197" si="58">IFERROR(K185/I185-1,"-")</f>
        <v>-0.12523166534286467</v>
      </c>
      <c r="M185" s="115">
        <v>3117</v>
      </c>
      <c r="N185" s="116">
        <f t="shared" ref="N185:N193" si="59">IFERROR(M185/K185-1,"-")</f>
        <v>-5.6598062953995165E-2</v>
      </c>
      <c r="O185" s="116">
        <f t="shared" ref="O185" si="60">M185/C185-1</f>
        <v>-4.5621555419473325E-2</v>
      </c>
    </row>
    <row r="186" spans="1:16" x14ac:dyDescent="0.25">
      <c r="B186" s="114" t="s">
        <v>73</v>
      </c>
      <c r="C186" s="115">
        <v>1809</v>
      </c>
      <c r="D186" s="116">
        <v>-0.17772727272727273</v>
      </c>
      <c r="E186" s="115">
        <v>2775</v>
      </c>
      <c r="F186" s="116">
        <f t="shared" si="55"/>
        <v>0.53399668325041461</v>
      </c>
      <c r="G186" s="115">
        <v>97</v>
      </c>
      <c r="H186" s="116">
        <f t="shared" si="56"/>
        <v>-0.96504504504504507</v>
      </c>
      <c r="I186" s="115">
        <v>2670</v>
      </c>
      <c r="J186" s="116">
        <f t="shared" si="57"/>
        <v>26.52577319587629</v>
      </c>
      <c r="K186" s="115">
        <v>4270</v>
      </c>
      <c r="L186" s="116">
        <f t="shared" si="58"/>
        <v>0.59925093632958792</v>
      </c>
      <c r="M186" s="115">
        <v>3826</v>
      </c>
      <c r="N186" s="116">
        <f t="shared" si="59"/>
        <v>-0.1039812646370023</v>
      </c>
      <c r="O186" s="116">
        <f>IFERROR(M186/C186-1,"-")</f>
        <v>1.1149806522940851</v>
      </c>
    </row>
    <row r="187" spans="1:16" x14ac:dyDescent="0.25">
      <c r="B187" s="114" t="s">
        <v>75</v>
      </c>
      <c r="C187" s="115">
        <v>2796</v>
      </c>
      <c r="D187" s="116">
        <v>0.30960187353629975</v>
      </c>
      <c r="E187" s="115">
        <v>1005</v>
      </c>
      <c r="F187" s="116">
        <f t="shared" si="55"/>
        <v>-0.6405579399141631</v>
      </c>
      <c r="G187" s="115">
        <v>852</v>
      </c>
      <c r="H187" s="116">
        <f t="shared" si="56"/>
        <v>-0.15223880597014927</v>
      </c>
      <c r="I187" s="115">
        <v>4541</v>
      </c>
      <c r="J187" s="116">
        <f t="shared" si="57"/>
        <v>4.32981220657277</v>
      </c>
      <c r="K187" s="115">
        <v>3083</v>
      </c>
      <c r="L187" s="116">
        <f t="shared" si="58"/>
        <v>-0.32107465316009687</v>
      </c>
      <c r="M187" s="115">
        <v>2968</v>
      </c>
      <c r="N187" s="116">
        <f t="shared" si="59"/>
        <v>-3.7301329873499878E-2</v>
      </c>
      <c r="O187" s="116">
        <f t="shared" ref="O187:O196" si="61">IFERROR(M187/C187-1,"-")</f>
        <v>6.1516452074392047E-2</v>
      </c>
    </row>
    <row r="188" spans="1:16" x14ac:dyDescent="0.25">
      <c r="B188" s="114" t="s">
        <v>77</v>
      </c>
      <c r="C188" s="115">
        <v>3453</v>
      </c>
      <c r="D188" s="116">
        <v>1.4699570815450644</v>
      </c>
      <c r="E188" s="115">
        <v>0</v>
      </c>
      <c r="F188" s="116">
        <f t="shared" si="55"/>
        <v>-1</v>
      </c>
      <c r="G188" s="115">
        <v>1103</v>
      </c>
      <c r="H188" s="116" t="str">
        <f t="shared" si="56"/>
        <v>-</v>
      </c>
      <c r="I188" s="115">
        <v>5354</v>
      </c>
      <c r="J188" s="116">
        <f t="shared" si="57"/>
        <v>3.8540344514959202</v>
      </c>
      <c r="K188" s="115">
        <v>2209</v>
      </c>
      <c r="L188" s="116">
        <f t="shared" si="58"/>
        <v>-0.58741128128502051</v>
      </c>
      <c r="M188" s="115">
        <v>2779</v>
      </c>
      <c r="N188" s="116">
        <f t="shared" si="59"/>
        <v>0.25803531009506564</v>
      </c>
      <c r="O188" s="116">
        <f t="shared" si="61"/>
        <v>-0.195192586156965</v>
      </c>
    </row>
    <row r="189" spans="1:16" x14ac:dyDescent="0.25">
      <c r="B189" s="114" t="s">
        <v>79</v>
      </c>
      <c r="C189" s="115">
        <v>1676</v>
      </c>
      <c r="D189" s="116">
        <v>-0.19228915662650603</v>
      </c>
      <c r="E189" s="115">
        <v>0</v>
      </c>
      <c r="F189" s="116">
        <f t="shared" si="55"/>
        <v>-1</v>
      </c>
      <c r="G189" s="115">
        <v>2887</v>
      </c>
      <c r="H189" s="116" t="str">
        <f t="shared" si="56"/>
        <v>-</v>
      </c>
      <c r="I189" s="115">
        <v>3171</v>
      </c>
      <c r="J189" s="116">
        <f t="shared" si="57"/>
        <v>9.8372012469691628E-2</v>
      </c>
      <c r="K189" s="115">
        <v>2062</v>
      </c>
      <c r="L189" s="116">
        <f t="shared" si="58"/>
        <v>-0.3497319457584358</v>
      </c>
      <c r="M189" s="115">
        <v>1796</v>
      </c>
      <c r="N189" s="116">
        <f t="shared" si="59"/>
        <v>-0.12900096993210475</v>
      </c>
      <c r="O189" s="116">
        <f t="shared" si="61"/>
        <v>7.1599045346061985E-2</v>
      </c>
    </row>
    <row r="190" spans="1:16" x14ac:dyDescent="0.25">
      <c r="B190" s="114" t="s">
        <v>120</v>
      </c>
      <c r="C190" s="115">
        <v>2405</v>
      </c>
      <c r="D190" s="116">
        <v>0.10018298261665137</v>
      </c>
      <c r="E190" s="115">
        <v>0</v>
      </c>
      <c r="F190" s="116">
        <f t="shared" si="55"/>
        <v>-1</v>
      </c>
      <c r="G190" s="115">
        <v>5012</v>
      </c>
      <c r="H190" s="116" t="str">
        <f t="shared" si="56"/>
        <v>-</v>
      </c>
      <c r="I190" s="115">
        <v>2792</v>
      </c>
      <c r="J190" s="116">
        <f t="shared" si="57"/>
        <v>-0.44293695131683963</v>
      </c>
      <c r="K190" s="115">
        <v>1595</v>
      </c>
      <c r="L190" s="116">
        <f t="shared" si="58"/>
        <v>-0.42872492836676213</v>
      </c>
      <c r="M190" s="115">
        <v>1704</v>
      </c>
      <c r="N190" s="116">
        <f t="shared" si="59"/>
        <v>6.8338557993730342E-2</v>
      </c>
      <c r="O190" s="116">
        <f t="shared" si="61"/>
        <v>-0.29147609147609144</v>
      </c>
    </row>
    <row r="191" spans="1:16" x14ac:dyDescent="0.25">
      <c r="B191" s="114" t="s">
        <v>83</v>
      </c>
      <c r="C191" s="115">
        <v>3864</v>
      </c>
      <c r="D191" s="116">
        <v>0.29795095733960353</v>
      </c>
      <c r="E191" s="115">
        <v>0</v>
      </c>
      <c r="F191" s="116">
        <f t="shared" si="55"/>
        <v>-1</v>
      </c>
      <c r="G191" s="115">
        <v>6248</v>
      </c>
      <c r="H191" s="116" t="str">
        <f t="shared" si="56"/>
        <v>-</v>
      </c>
      <c r="I191" s="115">
        <v>5024</v>
      </c>
      <c r="J191" s="116">
        <f t="shared" si="57"/>
        <v>-0.19590268886043538</v>
      </c>
      <c r="K191" s="115">
        <v>11773</v>
      </c>
      <c r="L191" s="116">
        <f t="shared" si="58"/>
        <v>1.3433519108280256</v>
      </c>
      <c r="M191" s="115">
        <v>2649</v>
      </c>
      <c r="N191" s="116">
        <f t="shared" si="59"/>
        <v>-0.77499362949120876</v>
      </c>
      <c r="O191" s="116">
        <f t="shared" si="61"/>
        <v>-0.31444099378881984</v>
      </c>
    </row>
    <row r="192" spans="1:16" x14ac:dyDescent="0.25">
      <c r="B192" s="114" t="s">
        <v>85</v>
      </c>
      <c r="C192" s="115">
        <v>2767</v>
      </c>
      <c r="D192" s="116">
        <v>0.26347031963470324</v>
      </c>
      <c r="E192" s="115">
        <v>3277</v>
      </c>
      <c r="F192" s="116">
        <f t="shared" si="55"/>
        <v>0.18431514275388516</v>
      </c>
      <c r="G192" s="115">
        <v>4263</v>
      </c>
      <c r="H192" s="116">
        <f t="shared" si="56"/>
        <v>0.30088495575221241</v>
      </c>
      <c r="I192" s="115">
        <v>3955</v>
      </c>
      <c r="J192" s="116">
        <f t="shared" si="57"/>
        <v>-7.2249589490968824E-2</v>
      </c>
      <c r="K192" s="115">
        <v>1969</v>
      </c>
      <c r="L192" s="116">
        <f t="shared" si="58"/>
        <v>-0.50214917825537286</v>
      </c>
      <c r="M192" s="115">
        <v>2079</v>
      </c>
      <c r="N192" s="116">
        <f t="shared" si="59"/>
        <v>5.5865921787709549E-2</v>
      </c>
      <c r="O192" s="116">
        <f t="shared" si="61"/>
        <v>-0.24864474159739791</v>
      </c>
    </row>
    <row r="193" spans="2:16" x14ac:dyDescent="0.25">
      <c r="B193" s="114" t="s">
        <v>87</v>
      </c>
      <c r="C193" s="115">
        <v>2126</v>
      </c>
      <c r="D193" s="116">
        <v>-0.12868852459016389</v>
      </c>
      <c r="E193" s="115">
        <v>8307</v>
      </c>
      <c r="F193" s="116">
        <f t="shared" si="55"/>
        <v>2.9073377234242708</v>
      </c>
      <c r="G193" s="115">
        <v>4691</v>
      </c>
      <c r="H193" s="116">
        <f t="shared" si="56"/>
        <v>-0.4352955338870832</v>
      </c>
      <c r="I193" s="115">
        <v>2964</v>
      </c>
      <c r="J193" s="116">
        <f t="shared" si="57"/>
        <v>-0.36815178000426352</v>
      </c>
      <c r="K193" s="115">
        <v>2896</v>
      </c>
      <c r="L193" s="116">
        <f t="shared" si="58"/>
        <v>-2.2941970310391357E-2</v>
      </c>
      <c r="M193" s="115">
        <v>2306</v>
      </c>
      <c r="N193" s="116">
        <f t="shared" si="59"/>
        <v>-0.20372928176795579</v>
      </c>
      <c r="O193" s="116">
        <f t="shared" si="61"/>
        <v>8.4666039510818525E-2</v>
      </c>
    </row>
    <row r="194" spans="2:16" x14ac:dyDescent="0.25">
      <c r="B194" s="114" t="s">
        <v>89</v>
      </c>
      <c r="C194" s="115">
        <v>1511</v>
      </c>
      <c r="D194" s="116">
        <v>-0.49933730947647448</v>
      </c>
      <c r="E194" s="115">
        <v>1415</v>
      </c>
      <c r="F194" s="116">
        <f t="shared" si="55"/>
        <v>-6.353408338848443E-2</v>
      </c>
      <c r="G194" s="115">
        <v>3652</v>
      </c>
      <c r="H194" s="116">
        <f t="shared" si="56"/>
        <v>1.5809187279151944</v>
      </c>
      <c r="I194" s="115">
        <v>2701</v>
      </c>
      <c r="J194" s="116">
        <f t="shared" si="57"/>
        <v>-0.26040525739320919</v>
      </c>
      <c r="K194" s="115">
        <v>2228</v>
      </c>
      <c r="L194" s="116">
        <f t="shared" si="58"/>
        <v>-0.17512032580525727</v>
      </c>
      <c r="M194" s="115">
        <v>3906</v>
      </c>
      <c r="N194" s="116">
        <f>IFERROR(M194/K194-1,"-")</f>
        <v>0.7531418312387792</v>
      </c>
      <c r="O194" s="116">
        <f t="shared" si="61"/>
        <v>1.5850430178689607</v>
      </c>
    </row>
    <row r="195" spans="2:16" x14ac:dyDescent="0.25">
      <c r="B195" s="114" t="s">
        <v>91</v>
      </c>
      <c r="C195" s="115">
        <v>2532</v>
      </c>
      <c r="D195" s="116">
        <v>-6.4992614475627764E-2</v>
      </c>
      <c r="E195" s="115">
        <v>419</v>
      </c>
      <c r="F195" s="116">
        <f t="shared" si="55"/>
        <v>-0.83451816745655605</v>
      </c>
      <c r="G195" s="115">
        <v>4579</v>
      </c>
      <c r="H195" s="116">
        <f t="shared" si="56"/>
        <v>9.928400954653938</v>
      </c>
      <c r="I195" s="115">
        <v>2267</v>
      </c>
      <c r="J195" s="116">
        <f t="shared" si="57"/>
        <v>-0.50491373662371697</v>
      </c>
      <c r="K195" s="115">
        <v>3491</v>
      </c>
      <c r="L195" s="116">
        <f t="shared" si="58"/>
        <v>0.53992059991177777</v>
      </c>
      <c r="M195" s="115">
        <v>3622</v>
      </c>
      <c r="N195" s="116">
        <f>IFERROR(M195/K195-1,"-")</f>
        <v>3.7525064451446655E-2</v>
      </c>
      <c r="O195" s="116">
        <f t="shared" si="61"/>
        <v>0.43048973143759883</v>
      </c>
    </row>
    <row r="196" spans="2:16" x14ac:dyDescent="0.25">
      <c r="B196" s="114" t="s">
        <v>93</v>
      </c>
      <c r="C196" s="115">
        <v>1760</v>
      </c>
      <c r="D196" s="116">
        <v>-0.35672514619883045</v>
      </c>
      <c r="E196" s="115">
        <v>447</v>
      </c>
      <c r="F196" s="116">
        <f t="shared" si="55"/>
        <v>-0.74602272727272734</v>
      </c>
      <c r="G196" s="115">
        <v>3489</v>
      </c>
      <c r="H196" s="116">
        <f t="shared" si="56"/>
        <v>6.8053691275167782</v>
      </c>
      <c r="I196" s="115">
        <v>2033</v>
      </c>
      <c r="J196" s="116">
        <f t="shared" si="57"/>
        <v>-0.41731155058756086</v>
      </c>
      <c r="K196" s="115">
        <v>3386</v>
      </c>
      <c r="L196" s="116">
        <f t="shared" si="58"/>
        <v>0.66551893753074265</v>
      </c>
      <c r="M196" s="115">
        <v>2445</v>
      </c>
      <c r="N196" s="116">
        <f>IFERROR(M196/K196-1,"-")</f>
        <v>-0.27790903721204963</v>
      </c>
      <c r="O196" s="116">
        <f t="shared" si="61"/>
        <v>0.38920454545454541</v>
      </c>
    </row>
    <row r="197" spans="2:16" ht="15.75" x14ac:dyDescent="0.25">
      <c r="B197" s="117" t="s">
        <v>30</v>
      </c>
      <c r="C197" s="118">
        <v>29965</v>
      </c>
      <c r="D197" s="119">
        <v>5.9021028450256141E-2</v>
      </c>
      <c r="E197" s="118">
        <v>19818</v>
      </c>
      <c r="F197" s="119">
        <f t="shared" si="55"/>
        <v>-0.33862839979976644</v>
      </c>
      <c r="G197" s="118">
        <v>36897</v>
      </c>
      <c r="H197" s="119">
        <f t="shared" si="56"/>
        <v>0.86179231002119283</v>
      </c>
      <c r="I197" s="118">
        <v>41249</v>
      </c>
      <c r="J197" s="119">
        <f t="shared" si="57"/>
        <v>0.11794996883215436</v>
      </c>
      <c r="K197" s="118">
        <v>42266</v>
      </c>
      <c r="L197" s="119">
        <f t="shared" si="58"/>
        <v>2.4655143154985515E-2</v>
      </c>
      <c r="M197" s="118">
        <v>33197</v>
      </c>
      <c r="N197" s="119">
        <v>-0.21456963043581134</v>
      </c>
      <c r="O197" s="119">
        <v>0.10785916903053572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9" t="s">
        <v>275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C7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243</v>
      </c>
      <c r="M206" s="113" t="s">
        <v>69</v>
      </c>
      <c r="N206" s="112" t="s">
        <v>266</v>
      </c>
      <c r="O206" s="112" t="s">
        <v>267</v>
      </c>
    </row>
    <row r="207" spans="2:16" x14ac:dyDescent="0.25">
      <c r="B207" s="114" t="s">
        <v>71</v>
      </c>
      <c r="C207" s="115">
        <v>1323</v>
      </c>
      <c r="D207" s="116">
        <v>-0.33114256825075838</v>
      </c>
      <c r="E207" s="115">
        <v>2150</v>
      </c>
      <c r="F207" s="116">
        <f t="shared" ref="F207:F219" si="62">IFERROR(E207/C207-1,"-")</f>
        <v>0.62509448223733943</v>
      </c>
      <c r="G207" s="115">
        <v>0</v>
      </c>
      <c r="H207" s="116">
        <f t="shared" ref="H207:H219" si="63">IFERROR(G207/E207-1,"-")</f>
        <v>-1</v>
      </c>
      <c r="I207" s="115">
        <v>4353</v>
      </c>
      <c r="J207" s="116" t="str">
        <f t="shared" ref="J207:J219" si="64">IFERROR(I207/G207-1,"-")</f>
        <v>-</v>
      </c>
      <c r="K207" s="115">
        <v>2835</v>
      </c>
      <c r="L207" s="116">
        <f t="shared" ref="L207:L219" si="65">IFERROR(K207/I207-1,"-")</f>
        <v>-0.34872501722949689</v>
      </c>
      <c r="M207" s="115">
        <v>3216</v>
      </c>
      <c r="N207" s="116">
        <f t="shared" ref="N207:N215" si="66">IFERROR(M207/K207-1,"-")</f>
        <v>0.13439153439153428</v>
      </c>
      <c r="O207" s="116">
        <f t="shared" ref="O207" si="67">M207/C207-1</f>
        <v>1.4308390022675739</v>
      </c>
    </row>
    <row r="208" spans="2:16" x14ac:dyDescent="0.25">
      <c r="B208" s="114" t="s">
        <v>73</v>
      </c>
      <c r="C208" s="115">
        <v>2421</v>
      </c>
      <c r="D208" s="116">
        <v>0.37791690381331811</v>
      </c>
      <c r="E208" s="115">
        <v>1375</v>
      </c>
      <c r="F208" s="116">
        <f t="shared" si="62"/>
        <v>-0.43205287071458076</v>
      </c>
      <c r="G208" s="115">
        <v>89</v>
      </c>
      <c r="H208" s="116">
        <f t="shared" si="63"/>
        <v>-0.93527272727272726</v>
      </c>
      <c r="I208" s="115">
        <v>3212</v>
      </c>
      <c r="J208" s="116">
        <f t="shared" si="64"/>
        <v>35.08988764044944</v>
      </c>
      <c r="K208" s="115">
        <v>2109</v>
      </c>
      <c r="L208" s="116">
        <f t="shared" si="65"/>
        <v>-0.34339975093399755</v>
      </c>
      <c r="M208" s="115">
        <v>4610</v>
      </c>
      <c r="N208" s="116">
        <f t="shared" si="66"/>
        <v>1.1858700806069229</v>
      </c>
      <c r="O208" s="116">
        <f>IFERROR(M208/C208-1,"-")</f>
        <v>0.90417182982238753</v>
      </c>
    </row>
    <row r="209" spans="2:16" x14ac:dyDescent="0.25">
      <c r="B209" s="114" t="s">
        <v>75</v>
      </c>
      <c r="C209" s="115">
        <v>2220</v>
      </c>
      <c r="D209" s="116">
        <v>0.44155844155844148</v>
      </c>
      <c r="E209" s="115">
        <v>654</v>
      </c>
      <c r="F209" s="116">
        <f t="shared" si="62"/>
        <v>-0.70540540540540542</v>
      </c>
      <c r="G209" s="115">
        <v>152</v>
      </c>
      <c r="H209" s="116">
        <f t="shared" si="63"/>
        <v>-0.76758409785932724</v>
      </c>
      <c r="I209" s="115">
        <v>5444</v>
      </c>
      <c r="J209" s="116">
        <f t="shared" si="64"/>
        <v>34.815789473684212</v>
      </c>
      <c r="K209" s="115">
        <v>4068</v>
      </c>
      <c r="L209" s="116">
        <f t="shared" si="65"/>
        <v>-0.25275532696546654</v>
      </c>
      <c r="M209" s="115">
        <v>2983</v>
      </c>
      <c r="N209" s="116">
        <f t="shared" si="66"/>
        <v>-0.26671583087512296</v>
      </c>
      <c r="O209" s="116">
        <f t="shared" ref="O209:O218" si="68">IFERROR(M209/C209-1,"-")</f>
        <v>0.34369369369369362</v>
      </c>
    </row>
    <row r="210" spans="2:16" x14ac:dyDescent="0.25">
      <c r="B210" s="114" t="s">
        <v>77</v>
      </c>
      <c r="C210" s="115">
        <v>2043</v>
      </c>
      <c r="D210" s="116">
        <v>0.73282442748091614</v>
      </c>
      <c r="E210" s="115">
        <v>0</v>
      </c>
      <c r="F210" s="116">
        <f t="shared" si="62"/>
        <v>-1</v>
      </c>
      <c r="G210" s="115">
        <v>283</v>
      </c>
      <c r="H210" s="116" t="str">
        <f t="shared" si="63"/>
        <v>-</v>
      </c>
      <c r="I210" s="115">
        <v>3263</v>
      </c>
      <c r="J210" s="116">
        <f t="shared" si="64"/>
        <v>10.530035335689046</v>
      </c>
      <c r="K210" s="115">
        <v>4140</v>
      </c>
      <c r="L210" s="116">
        <f t="shared" si="65"/>
        <v>0.26877106956788221</v>
      </c>
      <c r="M210" s="115">
        <v>4037</v>
      </c>
      <c r="N210" s="116">
        <f t="shared" si="66"/>
        <v>-2.4879227053140052E-2</v>
      </c>
      <c r="O210" s="116">
        <f t="shared" si="68"/>
        <v>0.97601566324033295</v>
      </c>
    </row>
    <row r="211" spans="2:16" x14ac:dyDescent="0.25">
      <c r="B211" s="114" t="s">
        <v>79</v>
      </c>
      <c r="C211" s="115">
        <v>1234</v>
      </c>
      <c r="D211" s="116">
        <v>-8.9970501474926245E-2</v>
      </c>
      <c r="E211" s="115">
        <v>0</v>
      </c>
      <c r="F211" s="116">
        <f t="shared" si="62"/>
        <v>-1</v>
      </c>
      <c r="G211" s="115">
        <v>660</v>
      </c>
      <c r="H211" s="116" t="str">
        <f t="shared" si="63"/>
        <v>-</v>
      </c>
      <c r="I211" s="115">
        <v>6241</v>
      </c>
      <c r="J211" s="116">
        <f t="shared" si="64"/>
        <v>8.4560606060606069</v>
      </c>
      <c r="K211" s="115">
        <v>3512</v>
      </c>
      <c r="L211" s="116">
        <f t="shared" si="65"/>
        <v>-0.43726966832238423</v>
      </c>
      <c r="M211" s="115">
        <v>5058</v>
      </c>
      <c r="N211" s="116">
        <f t="shared" si="66"/>
        <v>0.44020501138952173</v>
      </c>
      <c r="O211" s="116">
        <f t="shared" si="68"/>
        <v>3.0988654781199347</v>
      </c>
    </row>
    <row r="212" spans="2:16" x14ac:dyDescent="0.25">
      <c r="B212" s="114" t="s">
        <v>81</v>
      </c>
      <c r="C212" s="115">
        <v>1147</v>
      </c>
      <c r="D212" s="116">
        <v>0.53137516688918551</v>
      </c>
      <c r="E212" s="115">
        <v>0</v>
      </c>
      <c r="F212" s="116">
        <f t="shared" si="62"/>
        <v>-1</v>
      </c>
      <c r="G212" s="115">
        <v>4844</v>
      </c>
      <c r="H212" s="116" t="str">
        <f t="shared" si="63"/>
        <v>-</v>
      </c>
      <c r="I212" s="115">
        <v>2005</v>
      </c>
      <c r="J212" s="116">
        <f t="shared" si="64"/>
        <v>-0.58608587943848067</v>
      </c>
      <c r="K212" s="115">
        <v>2054</v>
      </c>
      <c r="L212" s="116">
        <f t="shared" si="65"/>
        <v>2.4438902743142199E-2</v>
      </c>
      <c r="M212" s="115">
        <v>2200</v>
      </c>
      <c r="N212" s="116">
        <f t="shared" si="66"/>
        <v>7.1080817916260974E-2</v>
      </c>
      <c r="O212" s="116">
        <f t="shared" si="68"/>
        <v>0.91804707933740182</v>
      </c>
    </row>
    <row r="213" spans="2:16" x14ac:dyDescent="0.25">
      <c r="B213" s="114" t="s">
        <v>83</v>
      </c>
      <c r="C213" s="115">
        <v>1049</v>
      </c>
      <c r="D213" s="116">
        <v>0.17865168539325849</v>
      </c>
      <c r="E213" s="115">
        <v>0</v>
      </c>
      <c r="F213" s="116">
        <f t="shared" si="62"/>
        <v>-1</v>
      </c>
      <c r="G213" s="115">
        <v>4008</v>
      </c>
      <c r="H213" s="116" t="str">
        <f t="shared" si="63"/>
        <v>-</v>
      </c>
      <c r="I213" s="115">
        <v>2052</v>
      </c>
      <c r="J213" s="116">
        <f t="shared" si="64"/>
        <v>-0.4880239520958084</v>
      </c>
      <c r="K213" s="115">
        <v>3330</v>
      </c>
      <c r="L213" s="116">
        <f t="shared" si="65"/>
        <v>0.62280701754385959</v>
      </c>
      <c r="M213" s="115">
        <v>2447</v>
      </c>
      <c r="N213" s="116">
        <f t="shared" si="66"/>
        <v>-0.2651651651651652</v>
      </c>
      <c r="O213" s="116">
        <f t="shared" si="68"/>
        <v>1.332697807435653</v>
      </c>
    </row>
    <row r="214" spans="2:16" x14ac:dyDescent="0.25">
      <c r="B214" s="114" t="s">
        <v>85</v>
      </c>
      <c r="C214" s="115">
        <v>1554</v>
      </c>
      <c r="D214" s="116">
        <v>1.3617021276595747</v>
      </c>
      <c r="E214" s="115">
        <v>3058</v>
      </c>
      <c r="F214" s="116">
        <f t="shared" si="62"/>
        <v>0.96782496782496774</v>
      </c>
      <c r="G214" s="115">
        <v>3790</v>
      </c>
      <c r="H214" s="116">
        <f t="shared" si="63"/>
        <v>0.23937213865271412</v>
      </c>
      <c r="I214" s="115">
        <v>1997</v>
      </c>
      <c r="J214" s="116">
        <f t="shared" si="64"/>
        <v>-0.47308707124010552</v>
      </c>
      <c r="K214" s="115">
        <v>3575</v>
      </c>
      <c r="L214" s="116">
        <f t="shared" si="65"/>
        <v>0.79018527791687521</v>
      </c>
      <c r="M214" s="115">
        <v>2598</v>
      </c>
      <c r="N214" s="116">
        <f t="shared" si="66"/>
        <v>-0.27328671328671328</v>
      </c>
      <c r="O214" s="116">
        <f t="shared" si="68"/>
        <v>0.6718146718146718</v>
      </c>
    </row>
    <row r="215" spans="2:16" x14ac:dyDescent="0.25">
      <c r="B215" s="114" t="s">
        <v>87</v>
      </c>
      <c r="C215" s="115">
        <v>807</v>
      </c>
      <c r="D215" s="116">
        <v>-6.597222222222221E-2</v>
      </c>
      <c r="E215" s="115">
        <v>184</v>
      </c>
      <c r="F215" s="116">
        <f t="shared" si="62"/>
        <v>-0.77199504337050806</v>
      </c>
      <c r="G215" s="115">
        <v>4776</v>
      </c>
      <c r="H215" s="116">
        <f t="shared" si="63"/>
        <v>24.956521739130434</v>
      </c>
      <c r="I215" s="115">
        <v>3035</v>
      </c>
      <c r="J215" s="116">
        <f t="shared" si="64"/>
        <v>-0.36453098827470687</v>
      </c>
      <c r="K215" s="115">
        <v>3026</v>
      </c>
      <c r="L215" s="116">
        <f t="shared" si="65"/>
        <v>-2.9654036243822457E-3</v>
      </c>
      <c r="M215" s="115">
        <v>2654</v>
      </c>
      <c r="N215" s="116">
        <f t="shared" si="66"/>
        <v>-0.12293456708526107</v>
      </c>
      <c r="O215" s="116">
        <f t="shared" si="68"/>
        <v>2.288723667905824</v>
      </c>
    </row>
    <row r="216" spans="2:16" x14ac:dyDescent="0.25">
      <c r="B216" s="114" t="s">
        <v>89</v>
      </c>
      <c r="C216" s="115">
        <v>1718</v>
      </c>
      <c r="D216" s="116">
        <v>-0.35437805336339723</v>
      </c>
      <c r="E216" s="115">
        <v>230</v>
      </c>
      <c r="F216" s="116">
        <f t="shared" si="62"/>
        <v>-0.86612339930151339</v>
      </c>
      <c r="G216" s="115">
        <v>5117</v>
      </c>
      <c r="H216" s="116">
        <f t="shared" si="63"/>
        <v>21.247826086956522</v>
      </c>
      <c r="I216" s="115">
        <v>3070</v>
      </c>
      <c r="J216" s="116">
        <f t="shared" si="64"/>
        <v>-0.40003908540160249</v>
      </c>
      <c r="K216" s="115">
        <v>6655</v>
      </c>
      <c r="L216" s="116">
        <f t="shared" si="65"/>
        <v>1.1677524429967425</v>
      </c>
      <c r="M216" s="115">
        <v>4208</v>
      </c>
      <c r="N216" s="116">
        <f>IFERROR(M216/K216-1,"-")</f>
        <v>-0.36769346356123211</v>
      </c>
      <c r="O216" s="116">
        <f t="shared" si="68"/>
        <v>1.4493597206053552</v>
      </c>
    </row>
    <row r="217" spans="2:16" x14ac:dyDescent="0.25">
      <c r="B217" s="114" t="s">
        <v>91</v>
      </c>
      <c r="C217" s="115">
        <v>1551</v>
      </c>
      <c r="D217" s="116">
        <v>0.11422413793103448</v>
      </c>
      <c r="E217" s="115">
        <v>711</v>
      </c>
      <c r="F217" s="116">
        <f t="shared" si="62"/>
        <v>-0.5415860735009671</v>
      </c>
      <c r="G217" s="115">
        <v>2680</v>
      </c>
      <c r="H217" s="116">
        <f t="shared" si="63"/>
        <v>2.7693389592123769</v>
      </c>
      <c r="I217" s="115">
        <v>3898</v>
      </c>
      <c r="J217" s="116">
        <f t="shared" si="64"/>
        <v>0.45447761194029845</v>
      </c>
      <c r="K217" s="115">
        <v>3172</v>
      </c>
      <c r="L217" s="116">
        <f t="shared" si="65"/>
        <v>-0.18624935864545922</v>
      </c>
      <c r="M217" s="115">
        <v>4236</v>
      </c>
      <c r="N217" s="116">
        <f>IFERROR(M217/K217-1,"-")</f>
        <v>0.33543505674653207</v>
      </c>
      <c r="O217" s="116">
        <f t="shared" si="68"/>
        <v>1.7311411992263057</v>
      </c>
    </row>
    <row r="218" spans="2:16" x14ac:dyDescent="0.25">
      <c r="B218" s="114" t="s">
        <v>93</v>
      </c>
      <c r="C218" s="115">
        <v>1577</v>
      </c>
      <c r="D218" s="116">
        <v>-0.1120495495495496</v>
      </c>
      <c r="E218" s="115">
        <v>466</v>
      </c>
      <c r="F218" s="116">
        <f t="shared" si="62"/>
        <v>-0.70450221940393154</v>
      </c>
      <c r="G218" s="115">
        <v>3062</v>
      </c>
      <c r="H218" s="116">
        <f t="shared" si="63"/>
        <v>5.570815450643777</v>
      </c>
      <c r="I218" s="115">
        <v>2693</v>
      </c>
      <c r="J218" s="116">
        <f t="shared" si="64"/>
        <v>-0.12050947093403008</v>
      </c>
      <c r="K218" s="115">
        <v>3659</v>
      </c>
      <c r="L218" s="116">
        <f t="shared" si="65"/>
        <v>0.35870776086149281</v>
      </c>
      <c r="M218" s="115">
        <v>3130</v>
      </c>
      <c r="N218" s="116">
        <f>IFERROR(M218/K218-1,"-")</f>
        <v>-0.14457502049740367</v>
      </c>
      <c r="O218" s="116">
        <f t="shared" si="68"/>
        <v>0.98478123018389341</v>
      </c>
    </row>
    <row r="219" spans="2:16" ht="15.75" x14ac:dyDescent="0.25">
      <c r="B219" s="117" t="s">
        <v>30</v>
      </c>
      <c r="C219" s="118">
        <v>18644</v>
      </c>
      <c r="D219" s="119">
        <v>0.10976190476190473</v>
      </c>
      <c r="E219" s="118">
        <v>9005</v>
      </c>
      <c r="F219" s="119">
        <f t="shared" si="62"/>
        <v>-0.51700278910105135</v>
      </c>
      <c r="G219" s="118">
        <v>29461</v>
      </c>
      <c r="H219" s="119">
        <f t="shared" si="63"/>
        <v>2.2716268739589118</v>
      </c>
      <c r="I219" s="118">
        <v>41263</v>
      </c>
      <c r="J219" s="119">
        <f t="shared" si="64"/>
        <v>0.40059739995247945</v>
      </c>
      <c r="K219" s="118">
        <v>42135</v>
      </c>
      <c r="L219" s="119">
        <f t="shared" si="65"/>
        <v>2.113273392627768E-2</v>
      </c>
      <c r="M219" s="118">
        <v>41377</v>
      </c>
      <c r="N219" s="119">
        <v>-1.7989794707487849E-2</v>
      </c>
      <c r="O219" s="119">
        <v>1.2193198884359577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9" t="s">
        <v>276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1" t="s">
        <v>128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C7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243</v>
      </c>
      <c r="M228" s="113" t="s">
        <v>69</v>
      </c>
      <c r="N228" s="112" t="s">
        <v>266</v>
      </c>
      <c r="O228" s="112" t="s">
        <v>267</v>
      </c>
    </row>
    <row r="229" spans="2:16" x14ac:dyDescent="0.25">
      <c r="B229" s="114" t="s">
        <v>71</v>
      </c>
      <c r="C229" s="115">
        <v>533</v>
      </c>
      <c r="D229" s="116">
        <v>-0.13050570962479613</v>
      </c>
      <c r="E229" s="115">
        <v>854</v>
      </c>
      <c r="F229" s="116">
        <f t="shared" ref="F229:F241" si="69">IFERROR(E229/C229-1,"-")</f>
        <v>0.60225140712945602</v>
      </c>
      <c r="G229" s="115">
        <v>0</v>
      </c>
      <c r="H229" s="116">
        <f t="shared" ref="H229:H241" si="70">IFERROR(G229/E229-1,"-")</f>
        <v>-1</v>
      </c>
      <c r="I229" s="115">
        <v>804</v>
      </c>
      <c r="J229" s="116" t="str">
        <f t="shared" ref="J229:J241" si="71">IFERROR(I229/G229-1,"-")</f>
        <v>-</v>
      </c>
      <c r="K229" s="115">
        <v>1171</v>
      </c>
      <c r="L229" s="116">
        <f t="shared" ref="L229:L241" si="72">IFERROR(K229/I229-1,"-")</f>
        <v>0.45646766169154218</v>
      </c>
      <c r="M229" s="115">
        <v>2119</v>
      </c>
      <c r="N229" s="116">
        <f t="shared" ref="N229:N237" si="73">IFERROR(M229/K229-1,"-")</f>
        <v>0.80956447480785654</v>
      </c>
      <c r="O229" s="116">
        <f t="shared" ref="O229" si="74">M229/C229-1</f>
        <v>2.975609756097561</v>
      </c>
    </row>
    <row r="230" spans="2:16" x14ac:dyDescent="0.25">
      <c r="B230" s="114" t="s">
        <v>73</v>
      </c>
      <c r="C230" s="115">
        <v>1049</v>
      </c>
      <c r="D230" s="116">
        <v>0.27460510328068044</v>
      </c>
      <c r="E230" s="115">
        <v>936</v>
      </c>
      <c r="F230" s="116">
        <f t="shared" si="69"/>
        <v>-0.10772163965681603</v>
      </c>
      <c r="G230" s="115">
        <v>0</v>
      </c>
      <c r="H230" s="116">
        <f t="shared" si="70"/>
        <v>-1</v>
      </c>
      <c r="I230" s="115">
        <v>960</v>
      </c>
      <c r="J230" s="116" t="str">
        <f t="shared" si="71"/>
        <v>-</v>
      </c>
      <c r="K230" s="115">
        <v>1915</v>
      </c>
      <c r="L230" s="116">
        <f t="shared" si="72"/>
        <v>0.99479166666666674</v>
      </c>
      <c r="M230" s="115">
        <v>3693</v>
      </c>
      <c r="N230" s="116">
        <f t="shared" si="73"/>
        <v>0.92845953002610959</v>
      </c>
      <c r="O230" s="116">
        <f>IFERROR(M230/C230-1,"-")</f>
        <v>2.5204957102001906</v>
      </c>
    </row>
    <row r="231" spans="2:16" x14ac:dyDescent="0.25">
      <c r="B231" s="114" t="s">
        <v>75</v>
      </c>
      <c r="C231" s="115">
        <v>1053</v>
      </c>
      <c r="D231" s="116">
        <v>1.0289017341040463</v>
      </c>
      <c r="E231" s="115">
        <v>487</v>
      </c>
      <c r="F231" s="116">
        <f t="shared" si="69"/>
        <v>-0.53751187084520424</v>
      </c>
      <c r="G231" s="115">
        <v>0</v>
      </c>
      <c r="H231" s="116">
        <f t="shared" si="70"/>
        <v>-1</v>
      </c>
      <c r="I231" s="115">
        <v>982</v>
      </c>
      <c r="J231" s="116" t="str">
        <f t="shared" si="71"/>
        <v>-</v>
      </c>
      <c r="K231" s="115">
        <v>1528</v>
      </c>
      <c r="L231" s="116">
        <f t="shared" si="72"/>
        <v>0.55600814663951126</v>
      </c>
      <c r="M231" s="115">
        <v>2780</v>
      </c>
      <c r="N231" s="116">
        <f t="shared" si="73"/>
        <v>0.81937172774869116</v>
      </c>
      <c r="O231" s="116">
        <f t="shared" ref="O231:O240" si="75">IFERROR(M231/C231-1,"-")</f>
        <v>1.6400759734093069</v>
      </c>
    </row>
    <row r="232" spans="2:16" x14ac:dyDescent="0.25">
      <c r="B232" s="114" t="s">
        <v>77</v>
      </c>
      <c r="C232" s="115">
        <v>587</v>
      </c>
      <c r="D232" s="116">
        <v>0.51288659793814428</v>
      </c>
      <c r="E232" s="115">
        <v>0</v>
      </c>
      <c r="F232" s="116">
        <f t="shared" si="69"/>
        <v>-1</v>
      </c>
      <c r="G232" s="115">
        <v>27</v>
      </c>
      <c r="H232" s="116" t="str">
        <f t="shared" si="70"/>
        <v>-</v>
      </c>
      <c r="I232" s="115">
        <v>510</v>
      </c>
      <c r="J232" s="116">
        <f t="shared" si="71"/>
        <v>17.888888888888889</v>
      </c>
      <c r="K232" s="115">
        <v>404</v>
      </c>
      <c r="L232" s="116">
        <f t="shared" si="72"/>
        <v>-0.207843137254902</v>
      </c>
      <c r="M232" s="115">
        <v>629</v>
      </c>
      <c r="N232" s="116">
        <f t="shared" si="73"/>
        <v>0.55693069306930698</v>
      </c>
      <c r="O232" s="116">
        <f t="shared" si="75"/>
        <v>7.1550255536626972E-2</v>
      </c>
    </row>
    <row r="233" spans="2:16" x14ac:dyDescent="0.25">
      <c r="B233" s="114" t="s">
        <v>79</v>
      </c>
      <c r="C233" s="115">
        <v>177</v>
      </c>
      <c r="D233" s="116">
        <v>1.2987012987012987</v>
      </c>
      <c r="E233" s="115">
        <v>0</v>
      </c>
      <c r="F233" s="116">
        <f t="shared" si="69"/>
        <v>-1</v>
      </c>
      <c r="G233" s="115">
        <v>0</v>
      </c>
      <c r="H233" s="116" t="str">
        <f t="shared" si="70"/>
        <v>-</v>
      </c>
      <c r="I233" s="115">
        <v>64</v>
      </c>
      <c r="J233" s="116" t="str">
        <f t="shared" si="71"/>
        <v>-</v>
      </c>
      <c r="K233" s="115">
        <v>112</v>
      </c>
      <c r="L233" s="116">
        <f t="shared" si="72"/>
        <v>0.75</v>
      </c>
      <c r="M233" s="115">
        <v>309</v>
      </c>
      <c r="N233" s="116">
        <f t="shared" si="73"/>
        <v>1.7589285714285716</v>
      </c>
      <c r="O233" s="116">
        <f t="shared" si="75"/>
        <v>0.74576271186440679</v>
      </c>
    </row>
    <row r="234" spans="2:16" x14ac:dyDescent="0.25">
      <c r="B234" s="114" t="s">
        <v>81</v>
      </c>
      <c r="C234" s="115">
        <v>116</v>
      </c>
      <c r="D234" s="116">
        <v>1</v>
      </c>
      <c r="E234" s="115">
        <v>0</v>
      </c>
      <c r="F234" s="116">
        <f t="shared" si="69"/>
        <v>-1</v>
      </c>
      <c r="G234" s="115">
        <v>26</v>
      </c>
      <c r="H234" s="116" t="str">
        <f t="shared" si="70"/>
        <v>-</v>
      </c>
      <c r="I234" s="115">
        <v>162</v>
      </c>
      <c r="J234" s="116">
        <f t="shared" si="71"/>
        <v>5.2307692307692308</v>
      </c>
      <c r="K234" s="115">
        <v>63</v>
      </c>
      <c r="L234" s="116">
        <f t="shared" si="72"/>
        <v>-0.61111111111111116</v>
      </c>
      <c r="M234" s="115">
        <v>224</v>
      </c>
      <c r="N234" s="116">
        <f t="shared" si="73"/>
        <v>2.5555555555555554</v>
      </c>
      <c r="O234" s="116">
        <f t="shared" si="75"/>
        <v>0.93103448275862077</v>
      </c>
    </row>
    <row r="235" spans="2:16" x14ac:dyDescent="0.25">
      <c r="B235" s="114" t="s">
        <v>83</v>
      </c>
      <c r="C235" s="115">
        <v>180</v>
      </c>
      <c r="D235" s="116">
        <v>-0.43573667711598751</v>
      </c>
      <c r="E235" s="115">
        <v>0</v>
      </c>
      <c r="F235" s="116">
        <f t="shared" si="69"/>
        <v>-1</v>
      </c>
      <c r="G235" s="115">
        <v>224</v>
      </c>
      <c r="H235" s="116" t="str">
        <f t="shared" si="70"/>
        <v>-</v>
      </c>
      <c r="I235" s="115">
        <v>183</v>
      </c>
      <c r="J235" s="116">
        <f t="shared" si="71"/>
        <v>-0.1830357142857143</v>
      </c>
      <c r="K235" s="115">
        <v>1581</v>
      </c>
      <c r="L235" s="116">
        <f t="shared" si="72"/>
        <v>7.6393442622950811</v>
      </c>
      <c r="M235" s="115">
        <v>207</v>
      </c>
      <c r="N235" s="116">
        <f t="shared" si="73"/>
        <v>-0.86907020872865282</v>
      </c>
      <c r="O235" s="116">
        <f t="shared" si="75"/>
        <v>0.14999999999999991</v>
      </c>
    </row>
    <row r="236" spans="2:16" x14ac:dyDescent="0.25">
      <c r="B236" s="114" t="s">
        <v>85</v>
      </c>
      <c r="C236" s="115">
        <v>54</v>
      </c>
      <c r="D236" s="116">
        <v>-0.50458715596330272</v>
      </c>
      <c r="E236" s="115">
        <v>3</v>
      </c>
      <c r="F236" s="116">
        <f t="shared" si="69"/>
        <v>-0.94444444444444442</v>
      </c>
      <c r="G236" s="115">
        <v>69</v>
      </c>
      <c r="H236" s="116">
        <f t="shared" si="70"/>
        <v>22</v>
      </c>
      <c r="I236" s="115">
        <v>633</v>
      </c>
      <c r="J236" s="116">
        <f t="shared" si="71"/>
        <v>8.1739130434782616</v>
      </c>
      <c r="K236" s="115">
        <v>124</v>
      </c>
      <c r="L236" s="116">
        <f t="shared" si="72"/>
        <v>-0.80410742496050558</v>
      </c>
      <c r="M236" s="115">
        <v>7</v>
      </c>
      <c r="N236" s="116">
        <f t="shared" si="73"/>
        <v>-0.94354838709677424</v>
      </c>
      <c r="O236" s="116">
        <f t="shared" si="75"/>
        <v>-0.87037037037037035</v>
      </c>
    </row>
    <row r="237" spans="2:16" x14ac:dyDescent="0.25">
      <c r="B237" s="114" t="s">
        <v>87</v>
      </c>
      <c r="C237" s="115">
        <v>108</v>
      </c>
      <c r="D237" s="116">
        <v>6.7142857142857144</v>
      </c>
      <c r="E237" s="115">
        <v>49</v>
      </c>
      <c r="F237" s="116">
        <f t="shared" si="69"/>
        <v>-0.54629629629629628</v>
      </c>
      <c r="G237" s="115">
        <v>59</v>
      </c>
      <c r="H237" s="116">
        <f t="shared" si="70"/>
        <v>0.20408163265306123</v>
      </c>
      <c r="I237" s="115">
        <v>93</v>
      </c>
      <c r="J237" s="116">
        <f t="shared" si="71"/>
        <v>0.57627118644067798</v>
      </c>
      <c r="K237" s="115">
        <v>219</v>
      </c>
      <c r="L237" s="116">
        <f t="shared" si="72"/>
        <v>1.3548387096774195</v>
      </c>
      <c r="M237" s="115">
        <v>25</v>
      </c>
      <c r="N237" s="116">
        <f t="shared" si="73"/>
        <v>-0.88584474885844755</v>
      </c>
      <c r="O237" s="116">
        <f t="shared" si="75"/>
        <v>-0.76851851851851849</v>
      </c>
    </row>
    <row r="238" spans="2:16" x14ac:dyDescent="0.25">
      <c r="B238" s="114" t="s">
        <v>89</v>
      </c>
      <c r="C238" s="115">
        <v>365</v>
      </c>
      <c r="D238" s="116">
        <v>1.5172413793103448</v>
      </c>
      <c r="E238" s="115">
        <v>0</v>
      </c>
      <c r="F238" s="116">
        <f t="shared" si="69"/>
        <v>-1</v>
      </c>
      <c r="G238" s="115">
        <v>481</v>
      </c>
      <c r="H238" s="116" t="str">
        <f t="shared" si="70"/>
        <v>-</v>
      </c>
      <c r="I238" s="115">
        <v>5288</v>
      </c>
      <c r="J238" s="116">
        <f t="shared" si="71"/>
        <v>9.9937629937629939</v>
      </c>
      <c r="K238" s="115">
        <v>682</v>
      </c>
      <c r="L238" s="116">
        <f t="shared" si="72"/>
        <v>-0.87102874432677757</v>
      </c>
      <c r="M238" s="115">
        <v>352</v>
      </c>
      <c r="N238" s="116">
        <f>IFERROR(M238/K238-1,"-")</f>
        <v>-0.4838709677419355</v>
      </c>
      <c r="O238" s="116">
        <f t="shared" si="75"/>
        <v>-3.5616438356164348E-2</v>
      </c>
    </row>
    <row r="239" spans="2:16" x14ac:dyDescent="0.25">
      <c r="B239" s="114" t="s">
        <v>91</v>
      </c>
      <c r="C239" s="115">
        <v>940</v>
      </c>
      <c r="D239" s="116">
        <v>0.21604139715394566</v>
      </c>
      <c r="E239" s="115">
        <v>0</v>
      </c>
      <c r="F239" s="116">
        <f t="shared" si="69"/>
        <v>-1</v>
      </c>
      <c r="G239" s="115">
        <v>699</v>
      </c>
      <c r="H239" s="116" t="str">
        <f t="shared" si="70"/>
        <v>-</v>
      </c>
      <c r="I239" s="115">
        <v>1469</v>
      </c>
      <c r="J239" s="116">
        <f t="shared" si="71"/>
        <v>1.1015736766809727</v>
      </c>
      <c r="K239" s="115">
        <v>1847</v>
      </c>
      <c r="L239" s="116">
        <f t="shared" si="72"/>
        <v>0.25731790333560256</v>
      </c>
      <c r="M239" s="115">
        <v>405</v>
      </c>
      <c r="N239" s="116">
        <f>IFERROR(M239/K239-1,"-")</f>
        <v>-0.78072550081212777</v>
      </c>
      <c r="O239" s="116">
        <f t="shared" si="75"/>
        <v>-0.56914893617021278</v>
      </c>
    </row>
    <row r="240" spans="2:16" x14ac:dyDescent="0.25">
      <c r="B240" s="114" t="s">
        <v>93</v>
      </c>
      <c r="C240" s="115">
        <v>728</v>
      </c>
      <c r="D240" s="116">
        <v>0.98365122615803813</v>
      </c>
      <c r="E240" s="115">
        <v>14</v>
      </c>
      <c r="F240" s="116">
        <f t="shared" si="69"/>
        <v>-0.98076923076923073</v>
      </c>
      <c r="G240" s="115">
        <v>729</v>
      </c>
      <c r="H240" s="116">
        <f t="shared" si="70"/>
        <v>51.071428571428569</v>
      </c>
      <c r="I240" s="115">
        <v>835</v>
      </c>
      <c r="J240" s="116">
        <f t="shared" si="71"/>
        <v>0.14540466392318252</v>
      </c>
      <c r="K240" s="115">
        <v>2134</v>
      </c>
      <c r="L240" s="116">
        <f t="shared" si="72"/>
        <v>1.555688622754491</v>
      </c>
      <c r="M240" s="115">
        <v>883</v>
      </c>
      <c r="N240" s="116">
        <f>IFERROR(M240/K240-1,"-")</f>
        <v>-0.58622305529522023</v>
      </c>
      <c r="O240" s="116">
        <f t="shared" si="75"/>
        <v>0.21291208791208782</v>
      </c>
    </row>
    <row r="241" spans="2:16" ht="15.75" x14ac:dyDescent="0.25">
      <c r="B241" s="117" t="s">
        <v>30</v>
      </c>
      <c r="C241" s="118">
        <v>5890</v>
      </c>
      <c r="D241" s="119">
        <v>0.40071343638525558</v>
      </c>
      <c r="E241" s="118">
        <v>2343</v>
      </c>
      <c r="F241" s="119">
        <f t="shared" si="69"/>
        <v>-0.60220713073005094</v>
      </c>
      <c r="G241" s="118">
        <v>2314</v>
      </c>
      <c r="H241" s="119">
        <f t="shared" si="70"/>
        <v>-1.237729406743493E-2</v>
      </c>
      <c r="I241" s="118">
        <v>11983</v>
      </c>
      <c r="J241" s="119">
        <f t="shared" si="71"/>
        <v>4.1784788245462403</v>
      </c>
      <c r="K241" s="118">
        <v>11780</v>
      </c>
      <c r="L241" s="119">
        <f t="shared" si="72"/>
        <v>-1.6940665943419808E-2</v>
      </c>
      <c r="M241" s="118">
        <v>11633</v>
      </c>
      <c r="N241" s="119">
        <v>-1.2478777589134071E-2</v>
      </c>
      <c r="O241" s="119">
        <v>0.97504244482173186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9" t="s">
        <v>277</v>
      </c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1" t="s">
        <v>131</v>
      </c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3"/>
    </row>
    <row r="253" spans="2:16" ht="22.5" thickTop="1" thickBot="1" x14ac:dyDescent="0.3">
      <c r="B253" s="109"/>
      <c r="C253" s="294">
        <f>C7</f>
        <v>2019</v>
      </c>
      <c r="D253" s="295"/>
      <c r="E253" s="296">
        <v>2020</v>
      </c>
      <c r="F253" s="295"/>
      <c r="G253" s="296">
        <v>2021</v>
      </c>
      <c r="H253" s="295"/>
      <c r="I253" s="296">
        <v>2022</v>
      </c>
      <c r="J253" s="295"/>
      <c r="K253" s="296">
        <v>2023</v>
      </c>
      <c r="L253" s="295"/>
      <c r="M253" s="296">
        <v>2024</v>
      </c>
      <c r="N253" s="297"/>
      <c r="O253" s="298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243</v>
      </c>
      <c r="M254" s="113" t="s">
        <v>69</v>
      </c>
      <c r="N254" s="112" t="s">
        <v>266</v>
      </c>
      <c r="O254" s="112" t="s">
        <v>267</v>
      </c>
    </row>
    <row r="255" spans="2:16" x14ac:dyDescent="0.25">
      <c r="B255" s="114" t="s">
        <v>71</v>
      </c>
      <c r="C255" s="115">
        <v>2958</v>
      </c>
      <c r="D255" s="116">
        <v>0.25338983050847452</v>
      </c>
      <c r="E255" s="115">
        <v>3077</v>
      </c>
      <c r="F255" s="116">
        <f t="shared" ref="F255:J267" si="76">IFERROR(E255/C255-1,"-")</f>
        <v>4.022988505747116E-2</v>
      </c>
      <c r="G255" s="115">
        <v>0</v>
      </c>
      <c r="H255" s="116">
        <f t="shared" si="76"/>
        <v>-1</v>
      </c>
      <c r="I255" s="115">
        <v>1330</v>
      </c>
      <c r="J255" s="116" t="str">
        <f t="shared" si="76"/>
        <v>-</v>
      </c>
      <c r="K255" s="115">
        <v>1883</v>
      </c>
      <c r="L255" s="116">
        <f t="shared" ref="L255:L267" si="77">IFERROR(K255/I255-1,"-")</f>
        <v>0.41578947368421049</v>
      </c>
      <c r="M255" s="115">
        <v>1931</v>
      </c>
      <c r="N255" s="116">
        <f t="shared" ref="N255:N263" si="78">IFERROR(M255/K255-1,"-")</f>
        <v>2.5491237387148091E-2</v>
      </c>
      <c r="O255" s="116">
        <f t="shared" ref="O255" si="79">M255/C255-1</f>
        <v>-0.34719405003380666</v>
      </c>
    </row>
    <row r="256" spans="2:16" x14ac:dyDescent="0.25">
      <c r="B256" s="114" t="s">
        <v>73</v>
      </c>
      <c r="C256" s="115">
        <v>1766</v>
      </c>
      <c r="D256" s="116">
        <v>-0.24433033804022253</v>
      </c>
      <c r="E256" s="115">
        <v>3038</v>
      </c>
      <c r="F256" s="116">
        <f t="shared" si="76"/>
        <v>0.72027180067950169</v>
      </c>
      <c r="G256" s="115">
        <v>0</v>
      </c>
      <c r="H256" s="116">
        <f t="shared" si="76"/>
        <v>-1</v>
      </c>
      <c r="I256" s="115">
        <v>922</v>
      </c>
      <c r="J256" s="116" t="str">
        <f t="shared" si="76"/>
        <v>-</v>
      </c>
      <c r="K256" s="115">
        <v>1218</v>
      </c>
      <c r="L256" s="116">
        <f t="shared" si="77"/>
        <v>0.32104121475054237</v>
      </c>
      <c r="M256" s="115">
        <v>2980</v>
      </c>
      <c r="N256" s="116">
        <f t="shared" si="78"/>
        <v>1.4466338259441707</v>
      </c>
      <c r="O256" s="116">
        <f>IFERROR(M256/C256-1,"-")</f>
        <v>0.6874292185730464</v>
      </c>
    </row>
    <row r="257" spans="2:15" x14ac:dyDescent="0.25">
      <c r="B257" s="114" t="s">
        <v>75</v>
      </c>
      <c r="C257" s="115">
        <v>1789</v>
      </c>
      <c r="D257" s="116">
        <v>-0.11958661417322836</v>
      </c>
      <c r="E257" s="115">
        <v>1095</v>
      </c>
      <c r="F257" s="116">
        <f t="shared" si="76"/>
        <v>-0.38792621576299613</v>
      </c>
      <c r="G257" s="115">
        <v>0</v>
      </c>
      <c r="H257" s="116">
        <f t="shared" si="76"/>
        <v>-1</v>
      </c>
      <c r="I257" s="115">
        <v>1729</v>
      </c>
      <c r="J257" s="116" t="str">
        <f t="shared" si="76"/>
        <v>-</v>
      </c>
      <c r="K257" s="115">
        <v>882</v>
      </c>
      <c r="L257" s="116">
        <f t="shared" si="77"/>
        <v>-0.48987854251012142</v>
      </c>
      <c r="M257" s="115">
        <v>2778</v>
      </c>
      <c r="N257" s="116">
        <f t="shared" si="78"/>
        <v>2.1496598639455784</v>
      </c>
      <c r="O257" s="116">
        <f t="shared" ref="O257:O266" si="80">IFERROR(M257/C257-1,"-")</f>
        <v>0.55282280603689204</v>
      </c>
    </row>
    <row r="258" spans="2:15" x14ac:dyDescent="0.25">
      <c r="B258" s="114" t="s">
        <v>77</v>
      </c>
      <c r="C258" s="115">
        <v>456</v>
      </c>
      <c r="D258" s="116">
        <v>-0.22972972972972971</v>
      </c>
      <c r="E258" s="115">
        <v>0</v>
      </c>
      <c r="F258" s="116">
        <f t="shared" si="76"/>
        <v>-1</v>
      </c>
      <c r="G258" s="115">
        <v>10</v>
      </c>
      <c r="H258" s="116" t="str">
        <f t="shared" si="76"/>
        <v>-</v>
      </c>
      <c r="I258" s="115">
        <v>782</v>
      </c>
      <c r="J258" s="116">
        <f t="shared" si="76"/>
        <v>77.2</v>
      </c>
      <c r="K258" s="115">
        <v>140</v>
      </c>
      <c r="L258" s="116">
        <f t="shared" si="77"/>
        <v>-0.82097186700767266</v>
      </c>
      <c r="M258" s="115">
        <v>613</v>
      </c>
      <c r="N258" s="116">
        <f t="shared" si="78"/>
        <v>3.378571428571429</v>
      </c>
      <c r="O258" s="116">
        <f t="shared" si="80"/>
        <v>0.3442982456140351</v>
      </c>
    </row>
    <row r="259" spans="2:15" x14ac:dyDescent="0.25">
      <c r="B259" s="114" t="s">
        <v>79</v>
      </c>
      <c r="C259" s="115">
        <v>183</v>
      </c>
      <c r="D259" s="116">
        <v>0.33576642335766427</v>
      </c>
      <c r="E259" s="115">
        <v>0</v>
      </c>
      <c r="F259" s="116">
        <f t="shared" si="76"/>
        <v>-1</v>
      </c>
      <c r="G259" s="115">
        <v>41</v>
      </c>
      <c r="H259" s="116" t="str">
        <f t="shared" si="76"/>
        <v>-</v>
      </c>
      <c r="I259" s="115">
        <v>175</v>
      </c>
      <c r="J259" s="116">
        <f t="shared" si="76"/>
        <v>3.2682926829268295</v>
      </c>
      <c r="K259" s="115">
        <v>5</v>
      </c>
      <c r="L259" s="116">
        <f t="shared" si="77"/>
        <v>-0.97142857142857142</v>
      </c>
      <c r="M259" s="115">
        <v>117</v>
      </c>
      <c r="N259" s="116">
        <f t="shared" si="78"/>
        <v>22.4</v>
      </c>
      <c r="O259" s="116">
        <f t="shared" si="80"/>
        <v>-0.36065573770491799</v>
      </c>
    </row>
    <row r="260" spans="2:15" x14ac:dyDescent="0.25">
      <c r="B260" s="114" t="s">
        <v>81</v>
      </c>
      <c r="C260" s="115">
        <v>399</v>
      </c>
      <c r="D260" s="116">
        <v>1.7902097902097904</v>
      </c>
      <c r="E260" s="115">
        <v>0</v>
      </c>
      <c r="F260" s="116">
        <f t="shared" si="76"/>
        <v>-1</v>
      </c>
      <c r="G260" s="115">
        <v>46</v>
      </c>
      <c r="H260" s="116" t="str">
        <f t="shared" si="76"/>
        <v>-</v>
      </c>
      <c r="I260" s="115">
        <v>278</v>
      </c>
      <c r="J260" s="116">
        <f t="shared" si="76"/>
        <v>5.0434782608695654</v>
      </c>
      <c r="K260" s="115">
        <v>45</v>
      </c>
      <c r="L260" s="116">
        <f t="shared" si="77"/>
        <v>-0.83812949640287771</v>
      </c>
      <c r="M260" s="115">
        <v>67</v>
      </c>
      <c r="N260" s="116">
        <f t="shared" si="78"/>
        <v>0.48888888888888893</v>
      </c>
      <c r="O260" s="116">
        <f t="shared" si="80"/>
        <v>-0.83208020050125309</v>
      </c>
    </row>
    <row r="261" spans="2:15" x14ac:dyDescent="0.25">
      <c r="B261" s="114" t="s">
        <v>83</v>
      </c>
      <c r="C261" s="115">
        <v>370</v>
      </c>
      <c r="D261" s="116">
        <v>3.4578313253012052</v>
      </c>
      <c r="E261" s="115">
        <v>0</v>
      </c>
      <c r="F261" s="116">
        <f t="shared" si="76"/>
        <v>-1</v>
      </c>
      <c r="G261" s="115">
        <v>1</v>
      </c>
      <c r="H261" s="116" t="str">
        <f t="shared" si="76"/>
        <v>-</v>
      </c>
      <c r="I261" s="115">
        <v>26</v>
      </c>
      <c r="J261" s="116">
        <f t="shared" si="76"/>
        <v>25</v>
      </c>
      <c r="K261" s="115">
        <v>81</v>
      </c>
      <c r="L261" s="116">
        <f t="shared" si="77"/>
        <v>2.1153846153846154</v>
      </c>
      <c r="M261" s="115">
        <v>384</v>
      </c>
      <c r="N261" s="116">
        <f t="shared" si="78"/>
        <v>3.7407407407407405</v>
      </c>
      <c r="O261" s="116">
        <f t="shared" si="80"/>
        <v>3.7837837837837895E-2</v>
      </c>
    </row>
    <row r="262" spans="2:15" x14ac:dyDescent="0.25">
      <c r="B262" s="114" t="s">
        <v>85</v>
      </c>
      <c r="C262" s="115">
        <v>97</v>
      </c>
      <c r="D262" s="116">
        <v>5.9285714285714288</v>
      </c>
      <c r="E262" s="115">
        <v>0</v>
      </c>
      <c r="F262" s="116">
        <f t="shared" si="76"/>
        <v>-1</v>
      </c>
      <c r="G262" s="115">
        <v>5</v>
      </c>
      <c r="H262" s="116" t="str">
        <f t="shared" si="76"/>
        <v>-</v>
      </c>
      <c r="I262" s="115">
        <v>38</v>
      </c>
      <c r="J262" s="116">
        <f t="shared" si="76"/>
        <v>6.6</v>
      </c>
      <c r="K262" s="115">
        <v>106</v>
      </c>
      <c r="L262" s="116">
        <f t="shared" si="77"/>
        <v>1.7894736842105261</v>
      </c>
      <c r="M262" s="115">
        <v>22</v>
      </c>
      <c r="N262" s="116">
        <f t="shared" si="78"/>
        <v>-0.79245283018867929</v>
      </c>
      <c r="O262" s="116">
        <f t="shared" si="80"/>
        <v>-0.77319587628865982</v>
      </c>
    </row>
    <row r="263" spans="2:15" x14ac:dyDescent="0.25">
      <c r="B263" s="114" t="s">
        <v>87</v>
      </c>
      <c r="C263" s="115">
        <v>146</v>
      </c>
      <c r="D263" s="116">
        <v>0.17741935483870974</v>
      </c>
      <c r="E263" s="115">
        <v>32</v>
      </c>
      <c r="F263" s="116">
        <f t="shared" si="76"/>
        <v>-0.78082191780821919</v>
      </c>
      <c r="G263" s="115">
        <v>64</v>
      </c>
      <c r="H263" s="116">
        <f t="shared" si="76"/>
        <v>1</v>
      </c>
      <c r="I263" s="115">
        <v>81</v>
      </c>
      <c r="J263" s="116">
        <f t="shared" si="76"/>
        <v>0.265625</v>
      </c>
      <c r="K263" s="115">
        <v>111</v>
      </c>
      <c r="L263" s="116">
        <f t="shared" si="77"/>
        <v>0.37037037037037046</v>
      </c>
      <c r="M263" s="115">
        <v>22</v>
      </c>
      <c r="N263" s="116">
        <f t="shared" si="78"/>
        <v>-0.80180180180180183</v>
      </c>
      <c r="O263" s="116">
        <f t="shared" si="80"/>
        <v>-0.84931506849315075</v>
      </c>
    </row>
    <row r="264" spans="2:15" x14ac:dyDescent="0.25">
      <c r="B264" s="114" t="s">
        <v>89</v>
      </c>
      <c r="C264" s="115">
        <v>433</v>
      </c>
      <c r="D264" s="116">
        <v>8.2500000000000018E-2</v>
      </c>
      <c r="E264" s="115">
        <v>12</v>
      </c>
      <c r="F264" s="116">
        <f t="shared" si="76"/>
        <v>-0.97228637413394914</v>
      </c>
      <c r="G264" s="115">
        <v>211</v>
      </c>
      <c r="H264" s="116">
        <f t="shared" si="76"/>
        <v>16.583333333333332</v>
      </c>
      <c r="I264" s="115">
        <v>258</v>
      </c>
      <c r="J264" s="116">
        <f t="shared" si="76"/>
        <v>0.22274881516587675</v>
      </c>
      <c r="K264" s="115">
        <v>251</v>
      </c>
      <c r="L264" s="116">
        <f t="shared" si="77"/>
        <v>-2.7131782945736482E-2</v>
      </c>
      <c r="M264" s="115">
        <v>185</v>
      </c>
      <c r="N264" s="116">
        <f>IFERROR(M264/K264-1,"-")</f>
        <v>-0.26294820717131473</v>
      </c>
      <c r="O264" s="116">
        <f t="shared" si="80"/>
        <v>-0.57274826789838329</v>
      </c>
    </row>
    <row r="265" spans="2:15" x14ac:dyDescent="0.25">
      <c r="B265" s="114" t="s">
        <v>91</v>
      </c>
      <c r="C265" s="115">
        <v>2170</v>
      </c>
      <c r="D265" s="116">
        <v>3.2350142721217834E-2</v>
      </c>
      <c r="E265" s="115">
        <v>0</v>
      </c>
      <c r="F265" s="116">
        <f t="shared" si="76"/>
        <v>-1</v>
      </c>
      <c r="G265" s="115">
        <v>2021</v>
      </c>
      <c r="H265" s="116" t="str">
        <f t="shared" si="76"/>
        <v>-</v>
      </c>
      <c r="I265" s="115">
        <v>980</v>
      </c>
      <c r="J265" s="116">
        <f t="shared" si="76"/>
        <v>-0.5150915388421573</v>
      </c>
      <c r="K265" s="115">
        <v>1434</v>
      </c>
      <c r="L265" s="116">
        <f t="shared" si="77"/>
        <v>0.46326530612244898</v>
      </c>
      <c r="M265" s="115">
        <v>662</v>
      </c>
      <c r="N265" s="116">
        <f>IFERROR(M265/K265-1,"-")</f>
        <v>-0.53835425383542534</v>
      </c>
      <c r="O265" s="116">
        <f t="shared" si="80"/>
        <v>-0.69493087557603683</v>
      </c>
    </row>
    <row r="266" spans="2:15" x14ac:dyDescent="0.25">
      <c r="B266" s="114" t="s">
        <v>93</v>
      </c>
      <c r="C266" s="115">
        <v>2713</v>
      </c>
      <c r="D266" s="116">
        <v>9.3070104754230387E-2</v>
      </c>
      <c r="E266" s="115">
        <v>32</v>
      </c>
      <c r="F266" s="116">
        <f t="shared" si="76"/>
        <v>-0.9882049391817177</v>
      </c>
      <c r="G266" s="115">
        <v>1211</v>
      </c>
      <c r="H266" s="116">
        <f t="shared" si="76"/>
        <v>36.84375</v>
      </c>
      <c r="I266" s="115">
        <v>908</v>
      </c>
      <c r="J266" s="116">
        <f t="shared" si="76"/>
        <v>-0.25020644095788602</v>
      </c>
      <c r="K266" s="115">
        <v>1500</v>
      </c>
      <c r="L266" s="116">
        <f t="shared" si="77"/>
        <v>0.65198237885462551</v>
      </c>
      <c r="M266" s="115">
        <v>1223</v>
      </c>
      <c r="N266" s="116">
        <f>IFERROR(M266/K266-1,"-")</f>
        <v>-0.18466666666666665</v>
      </c>
      <c r="O266" s="116">
        <f t="shared" si="80"/>
        <v>-0.54920751935127166</v>
      </c>
    </row>
    <row r="267" spans="2:15" ht="15.75" x14ac:dyDescent="0.25">
      <c r="B267" s="117" t="s">
        <v>30</v>
      </c>
      <c r="C267" s="118">
        <v>13480</v>
      </c>
      <c r="D267" s="119">
        <v>5.2631578947368363E-2</v>
      </c>
      <c r="E267" s="118">
        <v>7286</v>
      </c>
      <c r="F267" s="119">
        <f t="shared" si="76"/>
        <v>-0.4594955489614243</v>
      </c>
      <c r="G267" s="118">
        <v>3610</v>
      </c>
      <c r="H267" s="119">
        <f t="shared" si="76"/>
        <v>-0.50452923414768047</v>
      </c>
      <c r="I267" s="118">
        <v>7507</v>
      </c>
      <c r="J267" s="119">
        <f t="shared" si="76"/>
        <v>1.0795013850415511</v>
      </c>
      <c r="K267" s="118">
        <v>7656</v>
      </c>
      <c r="L267" s="119">
        <f t="shared" si="77"/>
        <v>1.9848141734381208E-2</v>
      </c>
      <c r="M267" s="118">
        <v>10984</v>
      </c>
      <c r="N267" s="119">
        <v>0.4346917450365726</v>
      </c>
      <c r="O267" s="119">
        <v>-0.18516320474777448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19AB7-8BAE-48B7-8381-9326D1B9001D}">
  <sheetPr>
    <tabColor rgb="FFF29140"/>
  </sheetPr>
  <dimension ref="A4:P7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264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 t="s">
        <v>278</v>
      </c>
      <c r="F7" s="295"/>
      <c r="G7" s="296" t="s">
        <v>279</v>
      </c>
      <c r="H7" s="295"/>
      <c r="I7" s="296" t="s">
        <v>280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96827</v>
      </c>
      <c r="D9" s="116">
        <v>6.719938278408466E-2</v>
      </c>
      <c r="E9" s="115">
        <v>103867</v>
      </c>
      <c r="F9" s="116">
        <f t="shared" ref="F9:L21" si="0">IFERROR(E9/C9-1,"-")</f>
        <v>7.2706992884216115E-2</v>
      </c>
      <c r="G9" s="115">
        <v>18472</v>
      </c>
      <c r="H9" s="116">
        <f t="shared" si="0"/>
        <v>-0.82215718178054631</v>
      </c>
      <c r="I9" s="115">
        <v>95884</v>
      </c>
      <c r="J9" s="116">
        <f t="shared" si="0"/>
        <v>4.190775227371156</v>
      </c>
      <c r="K9" s="115">
        <v>98876</v>
      </c>
      <c r="L9" s="116">
        <f t="shared" si="0"/>
        <v>3.1204371949438814E-2</v>
      </c>
      <c r="M9" s="115">
        <v>114993</v>
      </c>
      <c r="N9" s="116">
        <f t="shared" ref="N9:N17" si="1">IFERROR(M9/K9-1,"-")</f>
        <v>0.1630021440996805</v>
      </c>
      <c r="O9" s="116">
        <f t="shared" ref="O9" si="2">IFERROR(M9/C9-1,"-")</f>
        <v>0.18761295919526577</v>
      </c>
    </row>
    <row r="10" spans="1:16" x14ac:dyDescent="0.25">
      <c r="A10" s="1" t="s">
        <v>72</v>
      </c>
      <c r="B10" s="114" t="s">
        <v>73</v>
      </c>
      <c r="C10" s="115">
        <v>90570</v>
      </c>
      <c r="D10" s="116">
        <v>-3.3198121263877001E-2</v>
      </c>
      <c r="E10" s="115">
        <v>99005</v>
      </c>
      <c r="F10" s="116">
        <f t="shared" si="0"/>
        <v>9.3132383791542539E-2</v>
      </c>
      <c r="G10" s="115">
        <v>9638</v>
      </c>
      <c r="H10" s="116">
        <f t="shared" si="0"/>
        <v>-0.90265138124337152</v>
      </c>
      <c r="I10" s="115">
        <v>101150</v>
      </c>
      <c r="J10" s="116">
        <f t="shared" si="0"/>
        <v>9.4949159576675655</v>
      </c>
      <c r="K10" s="115">
        <v>108040</v>
      </c>
      <c r="L10" s="116">
        <f t="shared" si="0"/>
        <v>6.8116658428077015E-2</v>
      </c>
      <c r="M10" s="115">
        <v>113195</v>
      </c>
      <c r="N10" s="116">
        <f t="shared" si="1"/>
        <v>4.7713809700111076E-2</v>
      </c>
      <c r="O10" s="116">
        <f>IFERROR(M10/C10-1,"-")</f>
        <v>0.24980677928673956</v>
      </c>
    </row>
    <row r="11" spans="1:16" x14ac:dyDescent="0.25">
      <c r="A11" s="1" t="s">
        <v>74</v>
      </c>
      <c r="B11" s="114" t="s">
        <v>75</v>
      </c>
      <c r="C11" s="115">
        <v>94375</v>
      </c>
      <c r="D11" s="116">
        <v>4.6170047666555858E-2</v>
      </c>
      <c r="E11" s="115">
        <v>45771</v>
      </c>
      <c r="F11" s="116">
        <f t="shared" si="0"/>
        <v>-0.51500927152317888</v>
      </c>
      <c r="G11" s="115">
        <v>26161</v>
      </c>
      <c r="H11" s="116">
        <f t="shared" si="0"/>
        <v>-0.42843722007384588</v>
      </c>
      <c r="I11" s="115">
        <v>109311</v>
      </c>
      <c r="J11" s="116">
        <f t="shared" si="0"/>
        <v>3.1783953212797673</v>
      </c>
      <c r="K11" s="115">
        <v>108534</v>
      </c>
      <c r="L11" s="116">
        <f t="shared" si="0"/>
        <v>-7.1081592886351741E-3</v>
      </c>
      <c r="M11" s="115">
        <v>122553</v>
      </c>
      <c r="N11" s="116">
        <f t="shared" si="1"/>
        <v>0.12916689700923212</v>
      </c>
      <c r="O11" s="116">
        <f t="shared" ref="O11:O20" si="3">IFERROR(M11/C11-1,"-")</f>
        <v>0.29857483443708599</v>
      </c>
    </row>
    <row r="12" spans="1:16" x14ac:dyDescent="0.25">
      <c r="A12" s="1" t="s">
        <v>76</v>
      </c>
      <c r="B12" s="114" t="s">
        <v>77</v>
      </c>
      <c r="C12" s="115">
        <v>77887</v>
      </c>
      <c r="D12" s="116">
        <v>-6.1647631439448736E-2</v>
      </c>
      <c r="E12" s="115">
        <v>0</v>
      </c>
      <c r="F12" s="116">
        <f t="shared" si="0"/>
        <v>-1</v>
      </c>
      <c r="G12" s="115">
        <v>34934</v>
      </c>
      <c r="H12" s="116" t="str">
        <f t="shared" si="0"/>
        <v>-</v>
      </c>
      <c r="I12" s="115">
        <v>113016</v>
      </c>
      <c r="J12" s="116">
        <f t="shared" si="0"/>
        <v>2.2351291005896834</v>
      </c>
      <c r="K12" s="115">
        <v>122279</v>
      </c>
      <c r="L12" s="116">
        <f t="shared" si="0"/>
        <v>8.1961846110285341E-2</v>
      </c>
      <c r="M12" s="115">
        <v>113033</v>
      </c>
      <c r="N12" s="116">
        <f t="shared" si="1"/>
        <v>-7.5613964785449683E-2</v>
      </c>
      <c r="O12" s="116">
        <f t="shared" si="3"/>
        <v>0.45124346810122362</v>
      </c>
    </row>
    <row r="13" spans="1:16" x14ac:dyDescent="0.25">
      <c r="A13" s="1" t="s">
        <v>78</v>
      </c>
      <c r="B13" s="114" t="s">
        <v>79</v>
      </c>
      <c r="C13" s="115">
        <v>67335</v>
      </c>
      <c r="D13" s="116">
        <v>-0.12342480733180583</v>
      </c>
      <c r="E13" s="115">
        <v>0</v>
      </c>
      <c r="F13" s="116">
        <f t="shared" si="0"/>
        <v>-1</v>
      </c>
      <c r="G13" s="115">
        <v>42859</v>
      </c>
      <c r="H13" s="116" t="str">
        <f t="shared" si="0"/>
        <v>-</v>
      </c>
      <c r="I13" s="115">
        <v>104052</v>
      </c>
      <c r="J13" s="116">
        <f t="shared" si="0"/>
        <v>1.4277747964254881</v>
      </c>
      <c r="K13" s="115">
        <v>111302</v>
      </c>
      <c r="L13" s="116">
        <f t="shared" si="0"/>
        <v>6.9676700111482637E-2</v>
      </c>
      <c r="M13" s="115">
        <v>117998</v>
      </c>
      <c r="N13" s="116">
        <f t="shared" si="1"/>
        <v>6.0160644013584674E-2</v>
      </c>
      <c r="O13" s="116">
        <f t="shared" si="3"/>
        <v>0.75240216826316186</v>
      </c>
    </row>
    <row r="14" spans="1:16" x14ac:dyDescent="0.25">
      <c r="A14" s="1" t="s">
        <v>80</v>
      </c>
      <c r="B14" s="114" t="s">
        <v>81</v>
      </c>
      <c r="C14" s="115">
        <v>80250</v>
      </c>
      <c r="D14" s="116">
        <v>-3.979611371685654E-2</v>
      </c>
      <c r="E14" s="115">
        <v>0</v>
      </c>
      <c r="F14" s="116">
        <f t="shared" si="0"/>
        <v>-1</v>
      </c>
      <c r="G14" s="115">
        <v>64992</v>
      </c>
      <c r="H14" s="116" t="str">
        <f t="shared" si="0"/>
        <v>-</v>
      </c>
      <c r="I14" s="115">
        <v>93083</v>
      </c>
      <c r="J14" s="116">
        <f t="shared" si="0"/>
        <v>0.43222242737567695</v>
      </c>
      <c r="K14" s="115">
        <v>128219</v>
      </c>
      <c r="L14" s="116">
        <f t="shared" si="0"/>
        <v>0.37746957016855931</v>
      </c>
      <c r="M14" s="115">
        <v>124929</v>
      </c>
      <c r="N14" s="116">
        <f t="shared" si="1"/>
        <v>-2.5659223671998688E-2</v>
      </c>
      <c r="O14" s="116">
        <f t="shared" si="3"/>
        <v>0.55674766355140193</v>
      </c>
    </row>
    <row r="15" spans="1:16" x14ac:dyDescent="0.25">
      <c r="A15" s="1" t="s">
        <v>82</v>
      </c>
      <c r="B15" s="114" t="s">
        <v>83</v>
      </c>
      <c r="C15" s="115">
        <v>93169</v>
      </c>
      <c r="D15" s="116">
        <v>-4.0306132959765928E-2</v>
      </c>
      <c r="E15" s="115">
        <v>0</v>
      </c>
      <c r="F15" s="116">
        <f t="shared" si="0"/>
        <v>-1</v>
      </c>
      <c r="G15" s="115">
        <v>75700</v>
      </c>
      <c r="H15" s="116" t="str">
        <f t="shared" si="0"/>
        <v>-</v>
      </c>
      <c r="I15" s="115">
        <v>99960</v>
      </c>
      <c r="J15" s="116">
        <f t="shared" si="0"/>
        <v>0.32047556142668432</v>
      </c>
      <c r="K15" s="115">
        <v>125973</v>
      </c>
      <c r="L15" s="116">
        <f t="shared" si="0"/>
        <v>0.26023409363745498</v>
      </c>
      <c r="M15" s="115">
        <v>138511</v>
      </c>
      <c r="N15" s="116">
        <f t="shared" si="1"/>
        <v>9.9529264207409485E-2</v>
      </c>
      <c r="O15" s="116">
        <f t="shared" si="3"/>
        <v>0.48666401914799984</v>
      </c>
    </row>
    <row r="16" spans="1:16" x14ac:dyDescent="0.25">
      <c r="A16" s="1" t="s">
        <v>84</v>
      </c>
      <c r="B16" s="114" t="s">
        <v>85</v>
      </c>
      <c r="C16" s="115">
        <v>106171</v>
      </c>
      <c r="D16" s="116">
        <v>0.12345509184796422</v>
      </c>
      <c r="E16" s="115">
        <v>51125</v>
      </c>
      <c r="F16" s="116">
        <f t="shared" si="0"/>
        <v>-0.51846549434402989</v>
      </c>
      <c r="G16" s="115">
        <v>93383</v>
      </c>
      <c r="H16" s="116">
        <f t="shared" si="0"/>
        <v>0.82656234718826416</v>
      </c>
      <c r="I16" s="115">
        <v>136811</v>
      </c>
      <c r="J16" s="116">
        <f t="shared" si="0"/>
        <v>0.46505252562029487</v>
      </c>
      <c r="K16" s="115">
        <v>135765</v>
      </c>
      <c r="L16" s="116">
        <f t="shared" si="0"/>
        <v>-7.6455840539138009E-3</v>
      </c>
      <c r="M16" s="115">
        <v>150260</v>
      </c>
      <c r="N16" s="116">
        <f t="shared" si="1"/>
        <v>0.10676536662615543</v>
      </c>
      <c r="O16" s="116">
        <f t="shared" si="3"/>
        <v>0.41526405515630449</v>
      </c>
    </row>
    <row r="17" spans="1:16" x14ac:dyDescent="0.25">
      <c r="A17" s="1" t="s">
        <v>86</v>
      </c>
      <c r="B17" s="114" t="s">
        <v>87</v>
      </c>
      <c r="C17" s="115">
        <v>88940</v>
      </c>
      <c r="D17" s="116">
        <v>3.0925445103857641E-2</v>
      </c>
      <c r="E17" s="115">
        <v>50300</v>
      </c>
      <c r="F17" s="116">
        <f t="shared" si="0"/>
        <v>-0.43445019114009442</v>
      </c>
      <c r="G17" s="115">
        <v>89465</v>
      </c>
      <c r="H17" s="116">
        <f t="shared" si="0"/>
        <v>0.77862823061630215</v>
      </c>
      <c r="I17" s="115">
        <v>107425</v>
      </c>
      <c r="J17" s="116">
        <f t="shared" si="0"/>
        <v>0.20074889621639747</v>
      </c>
      <c r="K17" s="115">
        <v>125237</v>
      </c>
      <c r="L17" s="116">
        <f t="shared" si="0"/>
        <v>0.16580870374680012</v>
      </c>
      <c r="M17" s="115">
        <v>124231</v>
      </c>
      <c r="N17" s="116">
        <f t="shared" si="1"/>
        <v>-8.0327698683296811E-3</v>
      </c>
      <c r="O17" s="116">
        <f t="shared" si="3"/>
        <v>0.39679559253429275</v>
      </c>
    </row>
    <row r="18" spans="1:16" x14ac:dyDescent="0.25">
      <c r="A18" s="1" t="s">
        <v>88</v>
      </c>
      <c r="B18" s="114" t="s">
        <v>89</v>
      </c>
      <c r="C18" s="115">
        <v>84734</v>
      </c>
      <c r="D18" s="116">
        <v>-7.2150498779058991E-2</v>
      </c>
      <c r="E18" s="115">
        <v>20597</v>
      </c>
      <c r="F18" s="116">
        <f t="shared" si="0"/>
        <v>-0.75692166072650879</v>
      </c>
      <c r="G18" s="115">
        <v>105169</v>
      </c>
      <c r="H18" s="116">
        <f t="shared" si="0"/>
        <v>4.1060348594455505</v>
      </c>
      <c r="I18" s="115">
        <v>132612</v>
      </c>
      <c r="J18" s="116">
        <f t="shared" si="0"/>
        <v>0.26094191254076771</v>
      </c>
      <c r="K18" s="115">
        <v>146405</v>
      </c>
      <c r="L18" s="116">
        <f t="shared" si="0"/>
        <v>0.1040101951557928</v>
      </c>
      <c r="M18" s="115">
        <v>126079</v>
      </c>
      <c r="N18" s="116">
        <f>IFERROR(M18/K18-1,"-")</f>
        <v>-0.13883405621392708</v>
      </c>
      <c r="O18" s="116">
        <f t="shared" si="3"/>
        <v>0.48793872589515419</v>
      </c>
    </row>
    <row r="19" spans="1:16" x14ac:dyDescent="0.25">
      <c r="A19" s="1" t="s">
        <v>90</v>
      </c>
      <c r="B19" s="114" t="s">
        <v>91</v>
      </c>
      <c r="C19" s="115">
        <v>86307</v>
      </c>
      <c r="D19" s="116">
        <v>-7.1098769816925533E-2</v>
      </c>
      <c r="E19" s="115">
        <v>22189</v>
      </c>
      <c r="F19" s="116">
        <f t="shared" si="0"/>
        <v>-0.74290613739325895</v>
      </c>
      <c r="G19" s="115">
        <v>91621</v>
      </c>
      <c r="H19" s="116">
        <f t="shared" si="0"/>
        <v>3.1291180314570282</v>
      </c>
      <c r="I19" s="115">
        <v>113773</v>
      </c>
      <c r="J19" s="116">
        <f t="shared" si="0"/>
        <v>0.24177863153643808</v>
      </c>
      <c r="K19" s="115">
        <v>116842</v>
      </c>
      <c r="L19" s="116">
        <f t="shared" si="0"/>
        <v>2.697476554191236E-2</v>
      </c>
      <c r="M19" s="115">
        <v>109675</v>
      </c>
      <c r="N19" s="116">
        <f>IFERROR(M19/K19-1,"-")</f>
        <v>-6.1339244449769792E-2</v>
      </c>
      <c r="O19" s="116">
        <f t="shared" si="3"/>
        <v>0.2707543999907307</v>
      </c>
    </row>
    <row r="20" spans="1:16" x14ac:dyDescent="0.25">
      <c r="A20" s="1" t="s">
        <v>92</v>
      </c>
      <c r="B20" s="114" t="s">
        <v>93</v>
      </c>
      <c r="C20" s="115">
        <v>89250</v>
      </c>
      <c r="D20" s="116">
        <v>3.2018593679536522E-2</v>
      </c>
      <c r="E20" s="115">
        <v>41809</v>
      </c>
      <c r="F20" s="116">
        <f t="shared" si="0"/>
        <v>-0.53155182072829132</v>
      </c>
      <c r="G20" s="115">
        <v>96818</v>
      </c>
      <c r="H20" s="116">
        <f t="shared" si="0"/>
        <v>1.3157214953718097</v>
      </c>
      <c r="I20" s="115">
        <v>108987</v>
      </c>
      <c r="J20" s="116">
        <f t="shared" si="0"/>
        <v>0.12568943791443732</v>
      </c>
      <c r="K20" s="115">
        <v>119696</v>
      </c>
      <c r="L20" s="116">
        <f t="shared" si="0"/>
        <v>9.8259425436061143E-2</v>
      </c>
      <c r="M20" s="115">
        <v>97837</v>
      </c>
      <c r="N20" s="116">
        <f>IFERROR(M20/K20-1,"-")</f>
        <v>-0.18262097313193426</v>
      </c>
      <c r="O20" s="116">
        <f t="shared" si="3"/>
        <v>9.6212885154061567E-2</v>
      </c>
    </row>
    <row r="21" spans="1:16" ht="15.75" x14ac:dyDescent="0.25">
      <c r="A21" s="1"/>
      <c r="B21" s="117" t="s">
        <v>30</v>
      </c>
      <c r="C21" s="118">
        <v>1055815</v>
      </c>
      <c r="D21" s="119">
        <v>-1.0103216696934481E-2</v>
      </c>
      <c r="E21" s="118">
        <v>442013</v>
      </c>
      <c r="F21" s="119">
        <f t="shared" si="0"/>
        <v>-0.5813537409489351</v>
      </c>
      <c r="G21" s="118">
        <v>749212</v>
      </c>
      <c r="H21" s="119">
        <f t="shared" si="0"/>
        <v>0.6949999208168085</v>
      </c>
      <c r="I21" s="118">
        <v>1316064</v>
      </c>
      <c r="J21" s="119">
        <f t="shared" si="0"/>
        <v>0.75659759854353648</v>
      </c>
      <c r="K21" s="118">
        <v>1447168</v>
      </c>
      <c r="L21" s="119">
        <f t="shared" si="0"/>
        <v>9.9618255647141885E-2</v>
      </c>
      <c r="M21" s="118">
        <v>1453294</v>
      </c>
      <c r="N21" s="119">
        <v>4.2330952591544957E-3</v>
      </c>
      <c r="O21" s="119">
        <v>0.37646652112349233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281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v>2019</v>
      </c>
      <c r="D29" s="295"/>
      <c r="E29" s="296" t="s">
        <v>278</v>
      </c>
      <c r="F29" s="295"/>
      <c r="G29" s="296" t="s">
        <v>279</v>
      </c>
      <c r="H29" s="295"/>
      <c r="I29" s="296" t="s">
        <v>280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48362</v>
      </c>
      <c r="D31" s="116">
        <v>0.15216200119118528</v>
      </c>
      <c r="E31" s="115">
        <v>60333</v>
      </c>
      <c r="F31" s="116">
        <f t="shared" ref="F31:J43" si="4">IFERROR(E31/C31-1,"-")</f>
        <v>0.24752905173483319</v>
      </c>
      <c r="G31" s="115">
        <v>18444</v>
      </c>
      <c r="H31" s="116">
        <f t="shared" si="4"/>
        <v>-0.69429665357267167</v>
      </c>
      <c r="I31" s="115">
        <v>82498</v>
      </c>
      <c r="J31" s="116">
        <f t="shared" si="4"/>
        <v>3.4728909130340488</v>
      </c>
      <c r="K31" s="115">
        <v>81033</v>
      </c>
      <c r="L31" s="116">
        <f t="shared" ref="L31:L43" si="5">IFERROR(K31/I31-1,"-")</f>
        <v>-1.7758006254697034E-2</v>
      </c>
      <c r="M31" s="115">
        <v>94186</v>
      </c>
      <c r="N31" s="116">
        <f t="shared" ref="N31:N39" si="6">IFERROR(M31/K31-1,"-")</f>
        <v>0.16231658706946561</v>
      </c>
      <c r="O31" s="116">
        <f t="shared" ref="O31" si="7">IFERROR(M31/C31-1,"-")</f>
        <v>0.94752078077829704</v>
      </c>
    </row>
    <row r="32" spans="1:16" x14ac:dyDescent="0.25">
      <c r="B32" s="114" t="s">
        <v>73</v>
      </c>
      <c r="C32" s="115">
        <v>45160</v>
      </c>
      <c r="D32" s="116">
        <v>2.0311335035358535E-2</v>
      </c>
      <c r="E32" s="115">
        <v>58894</v>
      </c>
      <c r="F32" s="116">
        <f t="shared" si="4"/>
        <v>0.30411868910540307</v>
      </c>
      <c r="G32" s="115">
        <v>0</v>
      </c>
      <c r="H32" s="116">
        <f t="shared" si="4"/>
        <v>-1</v>
      </c>
      <c r="I32" s="115">
        <v>87548</v>
      </c>
      <c r="J32" s="116" t="str">
        <f t="shared" si="4"/>
        <v>-</v>
      </c>
      <c r="K32" s="115">
        <v>91933</v>
      </c>
      <c r="L32" s="116">
        <f t="shared" si="5"/>
        <v>5.0086809521633802E-2</v>
      </c>
      <c r="M32" s="115">
        <v>93044</v>
      </c>
      <c r="N32" s="116">
        <f t="shared" si="6"/>
        <v>1.2084887907497954E-2</v>
      </c>
      <c r="O32" s="116">
        <f>IFERROR(M32/C32-1,"-")</f>
        <v>1.0603188662533216</v>
      </c>
    </row>
    <row r="33" spans="2:15" x14ac:dyDescent="0.25">
      <c r="B33" s="114" t="s">
        <v>75</v>
      </c>
      <c r="C33" s="115">
        <v>54071</v>
      </c>
      <c r="D33" s="116">
        <v>6.4473580596897451E-2</v>
      </c>
      <c r="E33" s="115">
        <v>26023</v>
      </c>
      <c r="F33" s="116">
        <f t="shared" si="4"/>
        <v>-0.5187253795934974</v>
      </c>
      <c r="G33" s="115">
        <v>26161</v>
      </c>
      <c r="H33" s="116">
        <f t="shared" si="4"/>
        <v>5.30300119125382E-3</v>
      </c>
      <c r="I33" s="115">
        <v>95606</v>
      </c>
      <c r="J33" s="116">
        <f t="shared" si="4"/>
        <v>2.6545239096364819</v>
      </c>
      <c r="K33" s="115">
        <v>91721</v>
      </c>
      <c r="L33" s="116">
        <f t="shared" si="5"/>
        <v>-4.063552496705225E-2</v>
      </c>
      <c r="M33" s="115">
        <v>101928</v>
      </c>
      <c r="N33" s="116">
        <f t="shared" si="6"/>
        <v>0.11128313036273041</v>
      </c>
      <c r="O33" s="116">
        <f t="shared" ref="O33:O42" si="8">IFERROR(M33/C33-1,"-")</f>
        <v>0.88507702835161184</v>
      </c>
    </row>
    <row r="34" spans="2:15" x14ac:dyDescent="0.25">
      <c r="B34" s="114" t="s">
        <v>77</v>
      </c>
      <c r="C34" s="115">
        <v>45312</v>
      </c>
      <c r="D34" s="116">
        <v>-7.0294226271082061E-2</v>
      </c>
      <c r="E34" s="115">
        <v>0</v>
      </c>
      <c r="F34" s="116">
        <f t="shared" si="4"/>
        <v>-1</v>
      </c>
      <c r="G34" s="115">
        <v>34911</v>
      </c>
      <c r="H34" s="116" t="str">
        <f t="shared" si="4"/>
        <v>-</v>
      </c>
      <c r="I34" s="115">
        <v>99428</v>
      </c>
      <c r="J34" s="116">
        <f t="shared" si="4"/>
        <v>1.8480421643608032</v>
      </c>
      <c r="K34" s="115">
        <v>105403</v>
      </c>
      <c r="L34" s="116">
        <f t="shared" si="5"/>
        <v>6.0093736170897527E-2</v>
      </c>
      <c r="M34" s="115">
        <v>90674</v>
      </c>
      <c r="N34" s="116">
        <f t="shared" si="6"/>
        <v>-0.139739855601833</v>
      </c>
      <c r="O34" s="116">
        <f t="shared" si="8"/>
        <v>1.0011034604519775</v>
      </c>
    </row>
    <row r="35" spans="2:15" x14ac:dyDescent="0.25">
      <c r="B35" s="114" t="s">
        <v>79</v>
      </c>
      <c r="C35" s="115">
        <v>36253</v>
      </c>
      <c r="D35" s="116">
        <v>-0.21548981844149662</v>
      </c>
      <c r="E35" s="115">
        <v>0</v>
      </c>
      <c r="F35" s="116">
        <f t="shared" si="4"/>
        <v>-1</v>
      </c>
      <c r="G35" s="115">
        <v>42819</v>
      </c>
      <c r="H35" s="116" t="str">
        <f t="shared" si="4"/>
        <v>-</v>
      </c>
      <c r="I35" s="115">
        <v>91838</v>
      </c>
      <c r="J35" s="116">
        <f t="shared" si="4"/>
        <v>1.1447955346925429</v>
      </c>
      <c r="K35" s="115">
        <v>95608</v>
      </c>
      <c r="L35" s="116">
        <f t="shared" si="5"/>
        <v>4.1050545525817217E-2</v>
      </c>
      <c r="M35" s="115">
        <v>97635</v>
      </c>
      <c r="N35" s="116">
        <f t="shared" si="6"/>
        <v>2.1201154715086545E-2</v>
      </c>
      <c r="O35" s="116">
        <f t="shared" si="8"/>
        <v>1.6931564284335088</v>
      </c>
    </row>
    <row r="36" spans="2:15" x14ac:dyDescent="0.25">
      <c r="B36" s="114" t="s">
        <v>81</v>
      </c>
      <c r="C36" s="115">
        <v>45594</v>
      </c>
      <c r="D36" s="116">
        <v>-0.11558978139002585</v>
      </c>
      <c r="E36" s="115">
        <v>0</v>
      </c>
      <c r="F36" s="116">
        <f t="shared" si="4"/>
        <v>-1</v>
      </c>
      <c r="G36" s="115">
        <v>64132</v>
      </c>
      <c r="H36" s="116" t="str">
        <f t="shared" si="4"/>
        <v>-</v>
      </c>
      <c r="I36" s="115">
        <v>81401</v>
      </c>
      <c r="J36" s="116">
        <f t="shared" si="4"/>
        <v>0.26927274995322148</v>
      </c>
      <c r="K36" s="115">
        <v>111389</v>
      </c>
      <c r="L36" s="116">
        <f t="shared" si="5"/>
        <v>0.36839842262380063</v>
      </c>
      <c r="M36" s="115">
        <v>106420</v>
      </c>
      <c r="N36" s="116">
        <f t="shared" si="6"/>
        <v>-4.4609431811040601E-2</v>
      </c>
      <c r="O36" s="116">
        <f t="shared" si="8"/>
        <v>1.3340790454884415</v>
      </c>
    </row>
    <row r="37" spans="2:15" x14ac:dyDescent="0.25">
      <c r="B37" s="114" t="s">
        <v>83</v>
      </c>
      <c r="C37" s="115">
        <v>55481</v>
      </c>
      <c r="D37" s="116">
        <v>-2.4732808325130029E-2</v>
      </c>
      <c r="E37" s="115">
        <v>0</v>
      </c>
      <c r="F37" s="116">
        <f t="shared" si="4"/>
        <v>-1</v>
      </c>
      <c r="G37" s="115">
        <v>71982</v>
      </c>
      <c r="H37" s="116" t="str">
        <f t="shared" si="4"/>
        <v>-</v>
      </c>
      <c r="I37" s="115">
        <v>84367</v>
      </c>
      <c r="J37" s="116">
        <f t="shared" si="4"/>
        <v>0.17205690311466748</v>
      </c>
      <c r="K37" s="115">
        <v>104344</v>
      </c>
      <c r="L37" s="116">
        <f t="shared" si="5"/>
        <v>0.23678689535007758</v>
      </c>
      <c r="M37" s="115">
        <v>112902</v>
      </c>
      <c r="N37" s="116">
        <f t="shared" si="6"/>
        <v>8.2017173963045309E-2</v>
      </c>
      <c r="O37" s="116">
        <f t="shared" si="8"/>
        <v>1.034966925614174</v>
      </c>
    </row>
    <row r="38" spans="2:15" x14ac:dyDescent="0.25">
      <c r="B38" s="114" t="s">
        <v>85</v>
      </c>
      <c r="C38" s="115">
        <v>58545</v>
      </c>
      <c r="D38" s="116">
        <v>0.36950571943203347</v>
      </c>
      <c r="E38" s="115">
        <v>49605</v>
      </c>
      <c r="F38" s="116">
        <f t="shared" si="4"/>
        <v>-0.15270304893671538</v>
      </c>
      <c r="G38" s="115">
        <v>84470</v>
      </c>
      <c r="H38" s="116">
        <f t="shared" si="4"/>
        <v>0.70285253502671097</v>
      </c>
      <c r="I38" s="115">
        <v>115980</v>
      </c>
      <c r="J38" s="116">
        <f t="shared" si="4"/>
        <v>0.37303184562566583</v>
      </c>
      <c r="K38" s="115">
        <v>111788</v>
      </c>
      <c r="L38" s="116">
        <f t="shared" si="5"/>
        <v>-3.6144162786687306E-2</v>
      </c>
      <c r="M38" s="115">
        <v>123329</v>
      </c>
      <c r="N38" s="116">
        <f t="shared" si="6"/>
        <v>0.10324006154506749</v>
      </c>
      <c r="O38" s="116">
        <f t="shared" si="8"/>
        <v>1.1065675975745153</v>
      </c>
    </row>
    <row r="39" spans="2:15" x14ac:dyDescent="0.25">
      <c r="B39" s="114" t="s">
        <v>87</v>
      </c>
      <c r="C39" s="115">
        <v>47515</v>
      </c>
      <c r="D39" s="116">
        <v>-6.9719633487352217E-2</v>
      </c>
      <c r="E39" s="115">
        <v>50276</v>
      </c>
      <c r="F39" s="116">
        <f t="shared" si="4"/>
        <v>5.8107965905503489E-2</v>
      </c>
      <c r="G39" s="115">
        <v>81854</v>
      </c>
      <c r="H39" s="116">
        <f t="shared" si="4"/>
        <v>0.62809292704272424</v>
      </c>
      <c r="I39" s="115">
        <v>92418</v>
      </c>
      <c r="J39" s="116">
        <f t="shared" si="4"/>
        <v>0.12905905636865644</v>
      </c>
      <c r="K39" s="115">
        <v>106633</v>
      </c>
      <c r="L39" s="116">
        <f t="shared" si="5"/>
        <v>0.15381202795992133</v>
      </c>
      <c r="M39" s="115">
        <v>103394</v>
      </c>
      <c r="N39" s="116">
        <f t="shared" si="6"/>
        <v>-3.0375212176343203E-2</v>
      </c>
      <c r="O39" s="116">
        <f t="shared" si="8"/>
        <v>1.1760286225402505</v>
      </c>
    </row>
    <row r="40" spans="2:15" x14ac:dyDescent="0.25">
      <c r="B40" s="114" t="s">
        <v>89</v>
      </c>
      <c r="C40" s="115">
        <v>46631</v>
      </c>
      <c r="D40" s="116">
        <v>-2.6472368942984215E-2</v>
      </c>
      <c r="E40" s="115">
        <v>20597</v>
      </c>
      <c r="F40" s="116">
        <f t="shared" si="4"/>
        <v>-0.55829812785486044</v>
      </c>
      <c r="G40" s="115">
        <v>92461</v>
      </c>
      <c r="H40" s="116">
        <f t="shared" si="4"/>
        <v>3.4890518036607272</v>
      </c>
      <c r="I40" s="115">
        <v>115251</v>
      </c>
      <c r="J40" s="116">
        <f t="shared" si="4"/>
        <v>0.24648230064567755</v>
      </c>
      <c r="K40" s="115">
        <v>127971</v>
      </c>
      <c r="L40" s="116">
        <f t="shared" si="5"/>
        <v>0.11036780591925455</v>
      </c>
      <c r="M40" s="115">
        <v>101754</v>
      </c>
      <c r="N40" s="116">
        <f>IFERROR(M40/K40-1,"-")</f>
        <v>-0.20486672761797597</v>
      </c>
      <c r="O40" s="116">
        <f t="shared" si="8"/>
        <v>1.1821106131114494</v>
      </c>
    </row>
    <row r="41" spans="2:15" x14ac:dyDescent="0.25">
      <c r="B41" s="114" t="s">
        <v>91</v>
      </c>
      <c r="C41" s="115">
        <v>45164</v>
      </c>
      <c r="D41" s="116">
        <v>-2.5587918015102518E-2</v>
      </c>
      <c r="E41" s="115">
        <v>22105</v>
      </c>
      <c r="F41" s="116">
        <f t="shared" si="4"/>
        <v>-0.51056150916659293</v>
      </c>
      <c r="G41" s="115">
        <v>78967</v>
      </c>
      <c r="H41" s="116">
        <f t="shared" si="4"/>
        <v>2.5723591947523183</v>
      </c>
      <c r="I41" s="115">
        <v>96584</v>
      </c>
      <c r="J41" s="116">
        <f t="shared" si="4"/>
        <v>0.22309319082654788</v>
      </c>
      <c r="K41" s="115">
        <v>99767</v>
      </c>
      <c r="L41" s="116">
        <f t="shared" si="5"/>
        <v>3.29557690714819E-2</v>
      </c>
      <c r="M41" s="115">
        <v>88737</v>
      </c>
      <c r="N41" s="116">
        <f>IFERROR(M41/K41-1,"-")</f>
        <v>-0.11055759920615038</v>
      </c>
      <c r="O41" s="116">
        <f t="shared" si="8"/>
        <v>0.96477282791603924</v>
      </c>
    </row>
    <row r="42" spans="2:15" x14ac:dyDescent="0.25">
      <c r="B42" s="114" t="s">
        <v>93</v>
      </c>
      <c r="C42" s="115">
        <v>43914</v>
      </c>
      <c r="D42" s="116">
        <v>3.9975370624733664E-2</v>
      </c>
      <c r="E42" s="115">
        <v>41689</v>
      </c>
      <c r="F42" s="116">
        <f t="shared" si="4"/>
        <v>-5.0667213189415694E-2</v>
      </c>
      <c r="G42" s="115">
        <v>83769</v>
      </c>
      <c r="H42" s="116">
        <f t="shared" si="4"/>
        <v>1.0093789728705413</v>
      </c>
      <c r="I42" s="115">
        <v>90601</v>
      </c>
      <c r="J42" s="116">
        <f t="shared" si="4"/>
        <v>8.1557616779476927E-2</v>
      </c>
      <c r="K42" s="115">
        <v>98445</v>
      </c>
      <c r="L42" s="116">
        <f t="shared" si="5"/>
        <v>8.6577410845354974E-2</v>
      </c>
      <c r="M42" s="115">
        <v>74638</v>
      </c>
      <c r="N42" s="116">
        <f>IFERROR(M42/K42-1,"-")</f>
        <v>-0.24183046371070138</v>
      </c>
      <c r="O42" s="116">
        <f t="shared" si="8"/>
        <v>0.69964020585690223</v>
      </c>
    </row>
    <row r="43" spans="2:15" ht="15.75" x14ac:dyDescent="0.25">
      <c r="B43" s="117" t="s">
        <v>30</v>
      </c>
      <c r="C43" s="118">
        <v>572002</v>
      </c>
      <c r="D43" s="119">
        <v>2.2427731890481972E-3</v>
      </c>
      <c r="E43" s="118">
        <v>336567</v>
      </c>
      <c r="F43" s="119">
        <f t="shared" si="4"/>
        <v>-0.41159821119506579</v>
      </c>
      <c r="G43" s="118">
        <v>689608</v>
      </c>
      <c r="H43" s="119">
        <f t="shared" si="4"/>
        <v>1.0489471635662437</v>
      </c>
      <c r="I43" s="118">
        <v>1133520</v>
      </c>
      <c r="J43" s="119">
        <f t="shared" si="4"/>
        <v>0.64371643020382585</v>
      </c>
      <c r="K43" s="118">
        <v>1226035</v>
      </c>
      <c r="L43" s="119">
        <f t="shared" si="5"/>
        <v>8.161743948055622E-2</v>
      </c>
      <c r="M43" s="118">
        <v>1188641</v>
      </c>
      <c r="N43" s="119">
        <v>-3.0499944944475499E-2</v>
      </c>
      <c r="O43" s="119">
        <v>1.0780364404320264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5" x14ac:dyDescent="0.25">
      <c r="M48" s="4"/>
      <c r="N48" s="4"/>
    </row>
    <row r="49" spans="2:16" ht="48.75" customHeight="1" thickBot="1" x14ac:dyDescent="0.3">
      <c r="B49" s="269" t="s">
        <v>282</v>
      </c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1" t="s">
        <v>114</v>
      </c>
    </row>
    <row r="50" spans="2:16" ht="10.5" customHeight="1" thickBot="1" x14ac:dyDescent="0.3">
      <c r="B50" s="106"/>
      <c r="C50" s="107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" t="s">
        <v>115</v>
      </c>
    </row>
    <row r="51" spans="2:16" ht="22.5" thickTop="1" thickBot="1" x14ac:dyDescent="0.3">
      <c r="B51" s="121" t="s">
        <v>96</v>
      </c>
      <c r="C51" s="291" t="s">
        <v>32</v>
      </c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3"/>
    </row>
    <row r="52" spans="2:16" ht="22.5" thickTop="1" thickBot="1" x14ac:dyDescent="0.3">
      <c r="B52" s="109"/>
      <c r="C52" s="294">
        <v>2019</v>
      </c>
      <c r="D52" s="295"/>
      <c r="E52" s="296" t="s">
        <v>278</v>
      </c>
      <c r="F52" s="295"/>
      <c r="G52" s="296" t="s">
        <v>279</v>
      </c>
      <c r="H52" s="295"/>
      <c r="I52" s="296" t="s">
        <v>280</v>
      </c>
      <c r="J52" s="295"/>
      <c r="K52" s="296">
        <v>2023</v>
      </c>
      <c r="L52" s="295"/>
      <c r="M52" s="296">
        <v>2024</v>
      </c>
      <c r="N52" s="297"/>
      <c r="O52" s="298"/>
    </row>
    <row r="53" spans="2:16" ht="16.5" thickTop="1" thickBot="1" x14ac:dyDescent="0.3">
      <c r="B53" s="85"/>
      <c r="C53" s="111" t="s">
        <v>69</v>
      </c>
      <c r="D53" s="112" t="str">
        <f>CONCATENATE("var ",RIGHT(C52,2),"/",RIGHT(C52-1,2))</f>
        <v>var 19/18</v>
      </c>
      <c r="E53" s="113" t="s">
        <v>69</v>
      </c>
      <c r="F53" s="112" t="str">
        <f>CONCATENATE("var ",RIGHT(E52,2),"/",RIGHT(C52,2))</f>
        <v>var 20/19</v>
      </c>
      <c r="G53" s="113" t="s">
        <v>69</v>
      </c>
      <c r="H53" s="112" t="str">
        <f>CONCATENATE("var ",RIGHT(G52,2),"/",RIGHT(E52,2))</f>
        <v>var 21/20</v>
      </c>
      <c r="I53" s="113" t="s">
        <v>69</v>
      </c>
      <c r="J53" s="112" t="str">
        <f>CONCATENATE("var ",RIGHT(I52,2),"/",RIGHT(G52,2))</f>
        <v>var 22/21</v>
      </c>
      <c r="K53" s="113" t="s">
        <v>69</v>
      </c>
      <c r="L53" s="112" t="str">
        <f>CONCATENATE("var ",RIGHT(K52,2),"/",RIGHT(I52,2))</f>
        <v>var 23/22</v>
      </c>
      <c r="M53" s="113" t="s">
        <v>69</v>
      </c>
      <c r="N53" s="112" t="str">
        <f>CONCATENATE("var ",RIGHT(M52,2),"/",RIGHT(K52,2))</f>
        <v>var 24/23</v>
      </c>
      <c r="O53" s="112" t="str">
        <f>CONCATENATE("var ",RIGHT(M52,2),"/",RIGHT(C52,2))</f>
        <v>var 24/19</v>
      </c>
    </row>
    <row r="54" spans="2:16" x14ac:dyDescent="0.25">
      <c r="B54" s="114" t="s">
        <v>71</v>
      </c>
      <c r="C54" s="115">
        <v>48465</v>
      </c>
      <c r="D54" s="116">
        <v>-5.9481078863706793E-3</v>
      </c>
      <c r="E54" s="115">
        <v>43534</v>
      </c>
      <c r="F54" s="116">
        <f t="shared" ref="F54:J66" si="9">IFERROR(E54/C54-1,"-")</f>
        <v>-0.10174352625606109</v>
      </c>
      <c r="G54" s="115">
        <v>28</v>
      </c>
      <c r="H54" s="116">
        <f t="shared" si="9"/>
        <v>-0.99935682455092567</v>
      </c>
      <c r="I54" s="115">
        <v>13386</v>
      </c>
      <c r="J54" s="116">
        <f t="shared" si="9"/>
        <v>477.07142857142856</v>
      </c>
      <c r="K54" s="115">
        <v>17843</v>
      </c>
      <c r="L54" s="116">
        <f t="shared" ref="L54:L66" si="10">IFERROR(K54/I54-1,"-")</f>
        <v>0.3329598087554162</v>
      </c>
      <c r="M54" s="115">
        <v>20807</v>
      </c>
      <c r="N54" s="116">
        <f t="shared" ref="N54:N62" si="11">IFERROR(M54/K54-1,"-")</f>
        <v>0.16611556352631274</v>
      </c>
      <c r="O54" s="116">
        <f t="shared" ref="O54" si="12">IFERROR(M54/C54-1,"-")</f>
        <v>-0.57067987207262971</v>
      </c>
    </row>
    <row r="55" spans="2:16" x14ac:dyDescent="0.25">
      <c r="B55" s="114" t="s">
        <v>73</v>
      </c>
      <c r="C55" s="115">
        <v>45410</v>
      </c>
      <c r="D55" s="116">
        <v>-8.1122645136485927E-2</v>
      </c>
      <c r="E55" s="115">
        <v>40111</v>
      </c>
      <c r="F55" s="116">
        <f t="shared" si="9"/>
        <v>-0.11669235851134108</v>
      </c>
      <c r="G55" s="115">
        <v>0</v>
      </c>
      <c r="H55" s="116">
        <f t="shared" si="9"/>
        <v>-1</v>
      </c>
      <c r="I55" s="115">
        <v>13602</v>
      </c>
      <c r="J55" s="116" t="str">
        <f t="shared" si="9"/>
        <v>-</v>
      </c>
      <c r="K55" s="115">
        <v>16107</v>
      </c>
      <c r="L55" s="116">
        <f t="shared" si="10"/>
        <v>0.18416409351565943</v>
      </c>
      <c r="M55" s="115">
        <v>20151</v>
      </c>
      <c r="N55" s="116">
        <f t="shared" si="11"/>
        <v>0.25107096293536979</v>
      </c>
      <c r="O55" s="116">
        <f>IFERROR(M55/C55-1,"-")</f>
        <v>-0.55624311825589079</v>
      </c>
    </row>
    <row r="56" spans="2:16" x14ac:dyDescent="0.25">
      <c r="B56" s="114" t="s">
        <v>75</v>
      </c>
      <c r="C56" s="115">
        <v>40304</v>
      </c>
      <c r="D56" s="116">
        <v>2.2580808849647305E-2</v>
      </c>
      <c r="E56" s="115">
        <v>19748</v>
      </c>
      <c r="F56" s="116">
        <f t="shared" si="9"/>
        <v>-0.51002381897578397</v>
      </c>
      <c r="G56" s="115">
        <v>0</v>
      </c>
      <c r="H56" s="116">
        <f t="shared" si="9"/>
        <v>-1</v>
      </c>
      <c r="I56" s="115">
        <v>13705</v>
      </c>
      <c r="J56" s="116" t="str">
        <f t="shared" si="9"/>
        <v>-</v>
      </c>
      <c r="K56" s="115">
        <v>16813</v>
      </c>
      <c r="L56" s="116">
        <f t="shared" si="10"/>
        <v>0.22677854797519159</v>
      </c>
      <c r="M56" s="115">
        <v>20625</v>
      </c>
      <c r="N56" s="116">
        <f t="shared" si="11"/>
        <v>0.22672931660024975</v>
      </c>
      <c r="O56" s="116">
        <f t="shared" ref="O56:O65" si="13">IFERROR(M56/C56-1,"-")</f>
        <v>-0.48826419213973804</v>
      </c>
    </row>
    <row r="57" spans="2:16" x14ac:dyDescent="0.25">
      <c r="B57" s="114" t="s">
        <v>77</v>
      </c>
      <c r="C57" s="115">
        <v>32575</v>
      </c>
      <c r="D57" s="116">
        <v>-4.9349209128582316E-2</v>
      </c>
      <c r="E57" s="115">
        <v>0</v>
      </c>
      <c r="F57" s="116">
        <f t="shared" si="9"/>
        <v>-1</v>
      </c>
      <c r="G57" s="115">
        <v>23</v>
      </c>
      <c r="H57" s="116" t="str">
        <f t="shared" si="9"/>
        <v>-</v>
      </c>
      <c r="I57" s="115">
        <v>13588</v>
      </c>
      <c r="J57" s="116">
        <f t="shared" si="9"/>
        <v>589.78260869565213</v>
      </c>
      <c r="K57" s="115">
        <v>16876</v>
      </c>
      <c r="L57" s="116">
        <f t="shared" si="10"/>
        <v>0.24197821607300551</v>
      </c>
      <c r="M57" s="115">
        <v>22359</v>
      </c>
      <c r="N57" s="116">
        <f t="shared" si="11"/>
        <v>0.32489926522872725</v>
      </c>
      <c r="O57" s="116">
        <f t="shared" si="13"/>
        <v>-0.3136147352264006</v>
      </c>
    </row>
    <row r="58" spans="2:16" x14ac:dyDescent="0.25">
      <c r="B58" s="114" t="s">
        <v>79</v>
      </c>
      <c r="C58" s="115">
        <v>31082</v>
      </c>
      <c r="D58" s="116">
        <v>1.5585688612971715E-2</v>
      </c>
      <c r="E58" s="115">
        <v>0</v>
      </c>
      <c r="F58" s="116">
        <f t="shared" si="9"/>
        <v>-1</v>
      </c>
      <c r="G58" s="115">
        <v>40</v>
      </c>
      <c r="H58" s="116" t="str">
        <f t="shared" si="9"/>
        <v>-</v>
      </c>
      <c r="I58" s="115">
        <v>12214</v>
      </c>
      <c r="J58" s="116">
        <f t="shared" si="9"/>
        <v>304.35000000000002</v>
      </c>
      <c r="K58" s="115">
        <v>15694</v>
      </c>
      <c r="L58" s="116">
        <f t="shared" si="10"/>
        <v>0.28491894547240881</v>
      </c>
      <c r="M58" s="115">
        <v>20363</v>
      </c>
      <c r="N58" s="116">
        <f t="shared" si="11"/>
        <v>0.29750223015165034</v>
      </c>
      <c r="O58" s="116">
        <f t="shared" si="13"/>
        <v>-0.34486197799369411</v>
      </c>
    </row>
    <row r="59" spans="2:16" x14ac:dyDescent="0.25">
      <c r="B59" s="114" t="s">
        <v>81</v>
      </c>
      <c r="C59" s="115">
        <v>34656</v>
      </c>
      <c r="D59" s="116">
        <v>8.2222152827655215E-2</v>
      </c>
      <c r="E59" s="115">
        <v>0</v>
      </c>
      <c r="F59" s="116">
        <f t="shared" si="9"/>
        <v>-1</v>
      </c>
      <c r="G59" s="115">
        <v>860</v>
      </c>
      <c r="H59" s="116" t="str">
        <f t="shared" si="9"/>
        <v>-</v>
      </c>
      <c r="I59" s="115">
        <v>11682</v>
      </c>
      <c r="J59" s="116">
        <f t="shared" si="9"/>
        <v>12.583720930232559</v>
      </c>
      <c r="K59" s="115">
        <v>16830</v>
      </c>
      <c r="L59" s="116">
        <f t="shared" si="10"/>
        <v>0.44067796610169485</v>
      </c>
      <c r="M59" s="115">
        <v>18509</v>
      </c>
      <c r="N59" s="116">
        <f t="shared" si="11"/>
        <v>9.9762329174093889E-2</v>
      </c>
      <c r="O59" s="116">
        <f t="shared" si="13"/>
        <v>-0.46592220683287167</v>
      </c>
    </row>
    <row r="60" spans="2:16" x14ac:dyDescent="0.25">
      <c r="B60" s="114" t="s">
        <v>83</v>
      </c>
      <c r="C60" s="115">
        <v>37688</v>
      </c>
      <c r="D60" s="116">
        <v>-6.2347614071752044E-2</v>
      </c>
      <c r="E60" s="115">
        <v>0</v>
      </c>
      <c r="F60" s="116">
        <f t="shared" si="9"/>
        <v>-1</v>
      </c>
      <c r="G60" s="115">
        <v>3718</v>
      </c>
      <c r="H60" s="116" t="str">
        <f t="shared" si="9"/>
        <v>-</v>
      </c>
      <c r="I60" s="115">
        <v>15593</v>
      </c>
      <c r="J60" s="116">
        <f t="shared" si="9"/>
        <v>3.1939214631522326</v>
      </c>
      <c r="K60" s="115">
        <v>21629</v>
      </c>
      <c r="L60" s="116">
        <f t="shared" si="10"/>
        <v>0.38709677419354849</v>
      </c>
      <c r="M60" s="115">
        <v>25609</v>
      </c>
      <c r="N60" s="116">
        <f t="shared" si="11"/>
        <v>0.18401220583475886</v>
      </c>
      <c r="O60" s="116">
        <f t="shared" si="13"/>
        <v>-0.32049989386542133</v>
      </c>
    </row>
    <row r="61" spans="2:16" x14ac:dyDescent="0.25">
      <c r="B61" s="114" t="s">
        <v>85</v>
      </c>
      <c r="C61" s="115">
        <v>47626</v>
      </c>
      <c r="D61" s="116">
        <v>-7.9779731426915301E-2</v>
      </c>
      <c r="E61" s="115">
        <v>1520</v>
      </c>
      <c r="F61" s="116">
        <f t="shared" si="9"/>
        <v>-0.96808465963969259</v>
      </c>
      <c r="G61" s="115">
        <v>8913</v>
      </c>
      <c r="H61" s="116">
        <f t="shared" si="9"/>
        <v>4.8638157894736844</v>
      </c>
      <c r="I61" s="115">
        <v>20831</v>
      </c>
      <c r="J61" s="116">
        <f t="shared" si="9"/>
        <v>1.3371479860877371</v>
      </c>
      <c r="K61" s="115">
        <v>23977</v>
      </c>
      <c r="L61" s="116">
        <f t="shared" si="10"/>
        <v>0.15102491479045654</v>
      </c>
      <c r="M61" s="115">
        <v>26931</v>
      </c>
      <c r="N61" s="116">
        <f t="shared" si="11"/>
        <v>0.12320140134295365</v>
      </c>
      <c r="O61" s="116">
        <f t="shared" si="13"/>
        <v>-0.4345315583924747</v>
      </c>
    </row>
    <row r="62" spans="2:16" x14ac:dyDescent="0.25">
      <c r="B62" s="114" t="s">
        <v>87</v>
      </c>
      <c r="C62" s="115">
        <v>41425</v>
      </c>
      <c r="D62" s="116">
        <v>0.17698033867484941</v>
      </c>
      <c r="E62" s="115">
        <v>24</v>
      </c>
      <c r="F62" s="116">
        <f t="shared" si="9"/>
        <v>-0.9994206397103198</v>
      </c>
      <c r="G62" s="115">
        <v>7611</v>
      </c>
      <c r="H62" s="116">
        <f t="shared" si="9"/>
        <v>316.125</v>
      </c>
      <c r="I62" s="115">
        <v>15007</v>
      </c>
      <c r="J62" s="116">
        <f t="shared" si="9"/>
        <v>0.97175141242937846</v>
      </c>
      <c r="K62" s="115">
        <v>18604</v>
      </c>
      <c r="L62" s="116">
        <f t="shared" si="10"/>
        <v>0.23968814553208495</v>
      </c>
      <c r="M62" s="115">
        <v>20837</v>
      </c>
      <c r="N62" s="116">
        <f t="shared" si="11"/>
        <v>0.12002795097828423</v>
      </c>
      <c r="O62" s="116">
        <f t="shared" si="13"/>
        <v>-0.49699456849728429</v>
      </c>
    </row>
    <row r="63" spans="2:16" x14ac:dyDescent="0.25">
      <c r="B63" s="114" t="s">
        <v>89</v>
      </c>
      <c r="C63" s="115">
        <v>38103</v>
      </c>
      <c r="D63" s="116">
        <v>-0.12253592483419307</v>
      </c>
      <c r="E63" s="115">
        <v>0</v>
      </c>
      <c r="F63" s="116">
        <f t="shared" si="9"/>
        <v>-1</v>
      </c>
      <c r="G63" s="115">
        <v>12708</v>
      </c>
      <c r="H63" s="116" t="str">
        <f t="shared" si="9"/>
        <v>-</v>
      </c>
      <c r="I63" s="115">
        <v>17361</v>
      </c>
      <c r="J63" s="116">
        <f t="shared" si="9"/>
        <v>0.36614730878186963</v>
      </c>
      <c r="K63" s="115">
        <v>18434</v>
      </c>
      <c r="L63" s="116">
        <f t="shared" si="10"/>
        <v>6.180519555325148E-2</v>
      </c>
      <c r="M63" s="115">
        <v>24325</v>
      </c>
      <c r="N63" s="116">
        <f>IFERROR(M63/K63-1,"-")</f>
        <v>0.31957252902245847</v>
      </c>
      <c r="O63" s="116">
        <f t="shared" si="13"/>
        <v>-0.36159882423956113</v>
      </c>
    </row>
    <row r="64" spans="2:16" x14ac:dyDescent="0.25">
      <c r="B64" s="114" t="s">
        <v>91</v>
      </c>
      <c r="C64" s="115">
        <v>41143</v>
      </c>
      <c r="D64" s="116">
        <v>-0.11640143461546726</v>
      </c>
      <c r="E64" s="115">
        <v>84</v>
      </c>
      <c r="F64" s="116">
        <f t="shared" si="9"/>
        <v>-0.99795834042242904</v>
      </c>
      <c r="G64" s="115">
        <v>12654</v>
      </c>
      <c r="H64" s="116">
        <f t="shared" si="9"/>
        <v>149.64285714285714</v>
      </c>
      <c r="I64" s="115">
        <v>17189</v>
      </c>
      <c r="J64" s="116">
        <f t="shared" si="9"/>
        <v>0.35838470048996363</v>
      </c>
      <c r="K64" s="115">
        <v>17075</v>
      </c>
      <c r="L64" s="116">
        <f t="shared" si="10"/>
        <v>-6.6321484670428532E-3</v>
      </c>
      <c r="M64" s="115">
        <v>20938</v>
      </c>
      <c r="N64" s="116">
        <f>IFERROR(M64/K64-1,"-")</f>
        <v>0.2262371888726209</v>
      </c>
      <c r="O64" s="116">
        <f t="shared" si="13"/>
        <v>-0.49109204481928881</v>
      </c>
    </row>
    <row r="65" spans="2:15" x14ac:dyDescent="0.25">
      <c r="B65" s="114" t="s">
        <v>93</v>
      </c>
      <c r="C65" s="115">
        <v>45336</v>
      </c>
      <c r="D65" s="116">
        <v>2.4426618461190763E-2</v>
      </c>
      <c r="E65" s="115">
        <v>120</v>
      </c>
      <c r="F65" s="116">
        <f t="shared" si="9"/>
        <v>-0.9973530968766543</v>
      </c>
      <c r="G65" s="115">
        <v>13049</v>
      </c>
      <c r="H65" s="116">
        <f t="shared" si="9"/>
        <v>107.74166666666666</v>
      </c>
      <c r="I65" s="115">
        <v>18386</v>
      </c>
      <c r="J65" s="116">
        <f t="shared" si="9"/>
        <v>0.40899685799678132</v>
      </c>
      <c r="K65" s="115">
        <v>21251</v>
      </c>
      <c r="L65" s="116">
        <f t="shared" si="10"/>
        <v>0.15582508430327424</v>
      </c>
      <c r="M65" s="115">
        <v>23199</v>
      </c>
      <c r="N65" s="116">
        <f>IFERROR(M65/K65-1,"-")</f>
        <v>9.1666274528257485E-2</v>
      </c>
      <c r="O65" s="116">
        <f t="shared" si="13"/>
        <v>-0.48828745367919535</v>
      </c>
    </row>
    <row r="66" spans="2:15" ht="15.75" x14ac:dyDescent="0.25">
      <c r="B66" s="117" t="s">
        <v>30</v>
      </c>
      <c r="C66" s="118">
        <v>483813</v>
      </c>
      <c r="D66" s="119">
        <v>-2.4312872956365528E-2</v>
      </c>
      <c r="E66" s="118">
        <v>105446</v>
      </c>
      <c r="F66" s="119">
        <f t="shared" si="9"/>
        <v>-0.78205215651501714</v>
      </c>
      <c r="G66" s="118">
        <v>59604</v>
      </c>
      <c r="H66" s="119">
        <f t="shared" si="9"/>
        <v>-0.4347438499326669</v>
      </c>
      <c r="I66" s="118">
        <v>182544</v>
      </c>
      <c r="J66" s="119">
        <f t="shared" si="9"/>
        <v>2.0626132474330583</v>
      </c>
      <c r="K66" s="118">
        <v>221133</v>
      </c>
      <c r="L66" s="119">
        <f t="shared" si="10"/>
        <v>0.21139560872995</v>
      </c>
      <c r="M66" s="118">
        <v>264653</v>
      </c>
      <c r="N66" s="119">
        <v>0.19680463793282765</v>
      </c>
      <c r="O66" s="119">
        <v>-0.45298493426179121</v>
      </c>
    </row>
    <row r="67" spans="2:15" ht="6" customHeight="1" x14ac:dyDescent="0.25"/>
    <row r="68" spans="2:15" x14ac:dyDescent="0.25">
      <c r="B68" s="105" t="s">
        <v>55</v>
      </c>
      <c r="C68" s="105"/>
      <c r="D68" s="105"/>
      <c r="E68" s="105"/>
      <c r="F68" s="105"/>
      <c r="G68" s="105"/>
      <c r="H68" s="105"/>
      <c r="I68" s="105"/>
      <c r="J68" s="105"/>
      <c r="K68" s="105"/>
      <c r="L68" s="105"/>
    </row>
    <row r="70" spans="2:15" x14ac:dyDescent="0.25">
      <c r="C70" s="120"/>
      <c r="M70" s="4"/>
      <c r="N70" s="4"/>
    </row>
    <row r="71" spans="2:15" x14ac:dyDescent="0.25">
      <c r="M71" s="105"/>
      <c r="N71" s="105"/>
      <c r="O71" s="105"/>
    </row>
  </sheetData>
  <mergeCells count="24">
    <mergeCell ref="M52:O52"/>
    <mergeCell ref="B49:O49"/>
    <mergeCell ref="C51:O51"/>
    <mergeCell ref="C52:D52"/>
    <mergeCell ref="E52:F52"/>
    <mergeCell ref="G52:H52"/>
    <mergeCell ref="I52:J52"/>
    <mergeCell ref="K52:L52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48F7A-8CD7-43AD-8B69-AC4B137FC85B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72" t="s">
        <v>283</v>
      </c>
      <c r="D6" s="172" t="s">
        <v>219</v>
      </c>
      <c r="E6" s="172" t="s">
        <v>229</v>
      </c>
      <c r="F6" s="172" t="s">
        <v>221</v>
      </c>
      <c r="G6" s="172" t="s">
        <v>222</v>
      </c>
      <c r="H6" s="172" t="s">
        <v>223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2808511</v>
      </c>
      <c r="D8" s="176">
        <v>2854802</v>
      </c>
      <c r="E8" s="176">
        <v>526371</v>
      </c>
      <c r="F8" s="176">
        <v>2818920</v>
      </c>
      <c r="G8" s="176">
        <v>2932508</v>
      </c>
      <c r="H8" s="176">
        <v>2933977</v>
      </c>
      <c r="I8" s="177">
        <f>IFERROR(H8/G8-1,"-")</f>
        <v>5.0093639983250782E-4</v>
      </c>
      <c r="J8" s="177">
        <f>IFERROR(H8/D8-1,"-")</f>
        <v>2.7733972443622967E-2</v>
      </c>
      <c r="K8" s="176">
        <f>H8-G8</f>
        <v>1469</v>
      </c>
      <c r="L8" s="176">
        <f>H8-D8</f>
        <v>79175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286143</v>
      </c>
      <c r="D9" s="158">
        <v>295269</v>
      </c>
      <c r="E9" s="158">
        <v>80710</v>
      </c>
      <c r="F9" s="158">
        <v>302176</v>
      </c>
      <c r="G9" s="158">
        <v>277480</v>
      </c>
      <c r="H9" s="158">
        <v>265995</v>
      </c>
      <c r="I9" s="159">
        <f>IFERROR(H9/G9-1,"-")</f>
        <v>-4.139037047715155E-2</v>
      </c>
      <c r="J9" s="160">
        <f t="shared" ref="J9:J20" si="0">IFERROR(H9/D9-1,"-")</f>
        <v>-9.9143492882761142E-2</v>
      </c>
      <c r="K9" s="158">
        <f t="shared" ref="K9:K19" si="1">H9-G9</f>
        <v>-11485</v>
      </c>
      <c r="L9" s="158">
        <f t="shared" ref="L9:L20" si="2">H9-D9</f>
        <v>-29274</v>
      </c>
      <c r="M9" s="159">
        <f>H9/H$8</f>
        <v>9.0660219899474329E-2</v>
      </c>
      <c r="N9" s="79"/>
    </row>
    <row r="10" spans="1:14" x14ac:dyDescent="0.25">
      <c r="A10" s="161" t="s">
        <v>103</v>
      </c>
      <c r="B10" s="162" t="s">
        <v>103</v>
      </c>
      <c r="C10" s="163">
        <v>77852</v>
      </c>
      <c r="D10" s="163">
        <v>79428</v>
      </c>
      <c r="E10" s="163">
        <v>38429</v>
      </c>
      <c r="F10" s="163">
        <v>85417</v>
      </c>
      <c r="G10" s="163">
        <v>86685</v>
      </c>
      <c r="H10" s="163">
        <v>78033</v>
      </c>
      <c r="I10" s="164">
        <f>IFERROR(H10/G10-1,"-")</f>
        <v>-9.9809655649766404E-2</v>
      </c>
      <c r="J10" s="165">
        <f t="shared" si="0"/>
        <v>-1.7563075993352495E-2</v>
      </c>
      <c r="K10" s="163">
        <f t="shared" si="1"/>
        <v>-8652</v>
      </c>
      <c r="L10" s="163">
        <f t="shared" si="2"/>
        <v>-1395</v>
      </c>
      <c r="M10" s="164">
        <f>H10/H$8</f>
        <v>2.6596323011393749E-2</v>
      </c>
      <c r="N10" s="79"/>
    </row>
    <row r="11" spans="1:14" x14ac:dyDescent="0.25">
      <c r="A11" s="161" t="s">
        <v>100</v>
      </c>
      <c r="B11" s="162" t="s">
        <v>100</v>
      </c>
      <c r="C11" s="163">
        <v>208291</v>
      </c>
      <c r="D11" s="163">
        <v>215841</v>
      </c>
      <c r="E11" s="163">
        <v>42281</v>
      </c>
      <c r="F11" s="163">
        <v>216759</v>
      </c>
      <c r="G11" s="163">
        <v>190795</v>
      </c>
      <c r="H11" s="163">
        <v>187962</v>
      </c>
      <c r="I11" s="164">
        <f>IFERROR(H11/G11-1,"-")</f>
        <v>-1.4848397494693244E-2</v>
      </c>
      <c r="J11" s="165">
        <f t="shared" si="0"/>
        <v>-0.12916452388563804</v>
      </c>
      <c r="K11" s="163">
        <f t="shared" si="1"/>
        <v>-2833</v>
      </c>
      <c r="L11" s="163">
        <f t="shared" si="2"/>
        <v>-27879</v>
      </c>
      <c r="M11" s="164">
        <f>H11/H$8</f>
        <v>6.4063896888080576E-2</v>
      </c>
      <c r="N11" s="79"/>
    </row>
    <row r="12" spans="1:14" x14ac:dyDescent="0.25">
      <c r="A12" s="1"/>
      <c r="B12" s="157" t="s">
        <v>107</v>
      </c>
      <c r="C12" s="158">
        <v>2522368</v>
      </c>
      <c r="D12" s="158">
        <v>2559533</v>
      </c>
      <c r="E12" s="158">
        <v>445661</v>
      </c>
      <c r="F12" s="158">
        <v>2516744</v>
      </c>
      <c r="G12" s="158">
        <v>2655028</v>
      </c>
      <c r="H12" s="158">
        <v>2667982</v>
      </c>
      <c r="I12" s="159">
        <f>IFERROR(H12/G12-1,"-")</f>
        <v>4.8790445901134571E-3</v>
      </c>
      <c r="J12" s="160">
        <f t="shared" si="0"/>
        <v>4.2370619952936783E-2</v>
      </c>
      <c r="K12" s="158">
        <f t="shared" si="1"/>
        <v>12954</v>
      </c>
      <c r="L12" s="158">
        <f t="shared" si="2"/>
        <v>108449</v>
      </c>
      <c r="M12" s="159">
        <f>H12/H$8</f>
        <v>0.90933978010052563</v>
      </c>
      <c r="N12" s="79"/>
    </row>
    <row r="13" spans="1:14" s="56" customFormat="1" x14ac:dyDescent="0.25">
      <c r="A13" s="161"/>
      <c r="B13" s="162" t="s">
        <v>110</v>
      </c>
      <c r="C13" s="163">
        <v>962745</v>
      </c>
      <c r="D13" s="163">
        <v>1018249</v>
      </c>
      <c r="E13" s="163">
        <v>227075</v>
      </c>
      <c r="F13" s="163">
        <v>1043010</v>
      </c>
      <c r="G13" s="163">
        <v>1102993</v>
      </c>
      <c r="H13" s="163">
        <v>1084347</v>
      </c>
      <c r="I13" s="164">
        <f t="shared" ref="I13:I20" si="3">IFERROR(H13/G13-1,"-")</f>
        <v>-1.6904912361184521E-2</v>
      </c>
      <c r="J13" s="165">
        <f t="shared" si="0"/>
        <v>6.491339544649688E-2</v>
      </c>
      <c r="K13" s="163">
        <f t="shared" si="1"/>
        <v>-18646</v>
      </c>
      <c r="L13" s="163">
        <f t="shared" si="2"/>
        <v>66098</v>
      </c>
      <c r="M13" s="164">
        <f t="shared" ref="M13:M20" si="4">H13/H$8</f>
        <v>0.3695826518067456</v>
      </c>
      <c r="N13" s="166"/>
    </row>
    <row r="14" spans="1:14" s="56" customFormat="1" x14ac:dyDescent="0.25">
      <c r="A14" s="161"/>
      <c r="B14" s="162" t="s">
        <v>113</v>
      </c>
      <c r="C14" s="163">
        <v>440153</v>
      </c>
      <c r="D14" s="163">
        <v>403671</v>
      </c>
      <c r="E14" s="163">
        <v>61166</v>
      </c>
      <c r="F14" s="163">
        <v>330779</v>
      </c>
      <c r="G14" s="163">
        <v>367223</v>
      </c>
      <c r="H14" s="163">
        <v>373378</v>
      </c>
      <c r="I14" s="164">
        <f t="shared" si="3"/>
        <v>1.6760932730248479E-2</v>
      </c>
      <c r="J14" s="165">
        <f t="shared" si="0"/>
        <v>-7.5043785657131656E-2</v>
      </c>
      <c r="K14" s="163">
        <f t="shared" si="1"/>
        <v>6155</v>
      </c>
      <c r="L14" s="163">
        <f t="shared" si="2"/>
        <v>-30293</v>
      </c>
      <c r="M14" s="164">
        <f t="shared" si="4"/>
        <v>0.12726002964576749</v>
      </c>
      <c r="N14" s="166"/>
    </row>
    <row r="15" spans="1:14" x14ac:dyDescent="0.25">
      <c r="A15" s="161"/>
      <c r="B15" s="162" t="s">
        <v>116</v>
      </c>
      <c r="C15" s="163">
        <v>73021</v>
      </c>
      <c r="D15" s="163">
        <v>74211</v>
      </c>
      <c r="E15" s="163">
        <v>26842</v>
      </c>
      <c r="F15" s="163">
        <v>115679</v>
      </c>
      <c r="G15" s="163">
        <v>104485</v>
      </c>
      <c r="H15" s="163">
        <v>110814</v>
      </c>
      <c r="I15" s="164">
        <f t="shared" si="3"/>
        <v>6.0573288031774863E-2</v>
      </c>
      <c r="J15" s="165">
        <f t="shared" si="0"/>
        <v>0.49322876662489379</v>
      </c>
      <c r="K15" s="163">
        <f t="shared" si="1"/>
        <v>6329</v>
      </c>
      <c r="L15" s="163">
        <f t="shared" si="2"/>
        <v>36603</v>
      </c>
      <c r="M15" s="164">
        <f t="shared" si="4"/>
        <v>3.7769212233088399E-2</v>
      </c>
      <c r="N15" s="79"/>
    </row>
    <row r="16" spans="1:14" x14ac:dyDescent="0.25">
      <c r="A16" s="161"/>
      <c r="B16" s="162" t="s">
        <v>123</v>
      </c>
      <c r="C16" s="163">
        <v>80427</v>
      </c>
      <c r="D16" s="163">
        <v>82284</v>
      </c>
      <c r="E16" s="163">
        <v>11490</v>
      </c>
      <c r="F16" s="163">
        <v>89069</v>
      </c>
      <c r="G16" s="163">
        <v>102150</v>
      </c>
      <c r="H16" s="163">
        <v>105932</v>
      </c>
      <c r="I16" s="164">
        <f t="shared" si="3"/>
        <v>3.7023984336759685E-2</v>
      </c>
      <c r="J16" s="165">
        <f t="shared" si="0"/>
        <v>0.28739487628214477</v>
      </c>
      <c r="K16" s="163">
        <f t="shared" si="1"/>
        <v>3782</v>
      </c>
      <c r="L16" s="163">
        <f t="shared" si="2"/>
        <v>23648</v>
      </c>
      <c r="M16" s="164">
        <f t="shared" si="4"/>
        <v>3.6105259175515006E-2</v>
      </c>
      <c r="N16" s="79"/>
    </row>
    <row r="17" spans="1:14" x14ac:dyDescent="0.25">
      <c r="A17" s="161"/>
      <c r="B17" s="162" t="s">
        <v>119</v>
      </c>
      <c r="C17" s="163">
        <v>106398</v>
      </c>
      <c r="D17" s="163">
        <v>110575</v>
      </c>
      <c r="E17" s="163">
        <v>19664</v>
      </c>
      <c r="F17" s="163">
        <v>105632</v>
      </c>
      <c r="G17" s="163">
        <v>114035</v>
      </c>
      <c r="H17" s="163">
        <v>116758</v>
      </c>
      <c r="I17" s="164">
        <f t="shared" si="3"/>
        <v>2.3878633752795198E-2</v>
      </c>
      <c r="J17" s="165">
        <f t="shared" si="0"/>
        <v>5.5916798553018232E-2</v>
      </c>
      <c r="K17" s="163">
        <f t="shared" si="1"/>
        <v>2723</v>
      </c>
      <c r="L17" s="163">
        <f t="shared" si="2"/>
        <v>6183</v>
      </c>
      <c r="M17" s="164">
        <f t="shared" si="4"/>
        <v>3.9795131318343668E-2</v>
      </c>
      <c r="N17" s="79"/>
    </row>
    <row r="18" spans="1:14" x14ac:dyDescent="0.25">
      <c r="A18" s="161"/>
      <c r="B18" s="162" t="s">
        <v>128</v>
      </c>
      <c r="C18" s="163">
        <v>70349</v>
      </c>
      <c r="D18" s="163">
        <v>72090</v>
      </c>
      <c r="E18" s="163">
        <v>769</v>
      </c>
      <c r="F18" s="163">
        <v>65089</v>
      </c>
      <c r="G18" s="163">
        <v>58957</v>
      </c>
      <c r="H18" s="163">
        <v>60881</v>
      </c>
      <c r="I18" s="164">
        <f t="shared" si="3"/>
        <v>3.2633953559373818E-2</v>
      </c>
      <c r="J18" s="165">
        <f t="shared" si="0"/>
        <v>-0.1554861978082952</v>
      </c>
      <c r="K18" s="163">
        <f t="shared" si="1"/>
        <v>1924</v>
      </c>
      <c r="L18" s="163">
        <f t="shared" si="2"/>
        <v>-11209</v>
      </c>
      <c r="M18" s="164">
        <f t="shared" si="4"/>
        <v>2.075033308032067E-2</v>
      </c>
      <c r="N18" s="79"/>
    </row>
    <row r="19" spans="1:14" x14ac:dyDescent="0.25">
      <c r="A19" s="161" t="s">
        <v>144</v>
      </c>
      <c r="B19" s="162" t="s">
        <v>131</v>
      </c>
      <c r="C19" s="163">
        <v>145396</v>
      </c>
      <c r="D19" s="163">
        <v>138359</v>
      </c>
      <c r="E19" s="163">
        <v>5352</v>
      </c>
      <c r="F19" s="163">
        <v>88432</v>
      </c>
      <c r="G19" s="163">
        <v>93431</v>
      </c>
      <c r="H19" s="163">
        <v>83807</v>
      </c>
      <c r="I19" s="164">
        <f t="shared" si="3"/>
        <v>-0.10300649677301965</v>
      </c>
      <c r="J19" s="165">
        <f t="shared" si="0"/>
        <v>-0.39427865191277767</v>
      </c>
      <c r="K19" s="163">
        <f t="shared" si="1"/>
        <v>-9624</v>
      </c>
      <c r="L19" s="163">
        <f t="shared" si="2"/>
        <v>-54552</v>
      </c>
      <c r="M19" s="164">
        <f t="shared" si="4"/>
        <v>2.8564300265475837E-2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643879</v>
      </c>
      <c r="D20" s="169">
        <f t="shared" si="5"/>
        <v>660094</v>
      </c>
      <c r="E20" s="169">
        <f t="shared" si="5"/>
        <v>93303</v>
      </c>
      <c r="F20" s="169">
        <f t="shared" si="5"/>
        <v>679054</v>
      </c>
      <c r="G20" s="169">
        <f t="shared" si="5"/>
        <v>711754</v>
      </c>
      <c r="H20" s="169">
        <f t="shared" si="5"/>
        <v>732065</v>
      </c>
      <c r="I20" s="170">
        <f t="shared" si="3"/>
        <v>2.8536544929849361E-2</v>
      </c>
      <c r="J20" s="171">
        <f t="shared" si="0"/>
        <v>0.10903144097658823</v>
      </c>
      <c r="K20" s="169">
        <f>H20-G20</f>
        <v>20311</v>
      </c>
      <c r="L20" s="169">
        <f t="shared" si="2"/>
        <v>71971</v>
      </c>
      <c r="M20" s="170">
        <f t="shared" si="4"/>
        <v>0.249512862575269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1041629</v>
      </c>
      <c r="D22" s="176">
        <v>1074566</v>
      </c>
      <c r="E22" s="176">
        <v>196628</v>
      </c>
      <c r="F22" s="176">
        <v>1109322</v>
      </c>
      <c r="G22" s="176">
        <v>1155840</v>
      </c>
      <c r="H22" s="176">
        <v>1140612</v>
      </c>
      <c r="I22" s="177">
        <f>IFERROR(H22/G22-1,"-")</f>
        <v>-1.3174833887043214E-2</v>
      </c>
      <c r="J22" s="177">
        <f>IFERROR(H22/D22-1,"-")</f>
        <v>6.1462953415611477E-2</v>
      </c>
      <c r="K22" s="176">
        <f>H22-G22</f>
        <v>-15228</v>
      </c>
      <c r="L22" s="176">
        <f>H22-D22</f>
        <v>66046</v>
      </c>
      <c r="M22" s="177">
        <f>H22/H$8</f>
        <v>0.38875969375356384</v>
      </c>
      <c r="N22" s="79"/>
    </row>
    <row r="23" spans="1:14" x14ac:dyDescent="0.25">
      <c r="A23" s="161" t="s">
        <v>96</v>
      </c>
      <c r="B23" s="157" t="s">
        <v>97</v>
      </c>
      <c r="C23" s="158">
        <v>62945</v>
      </c>
      <c r="D23" s="158">
        <v>55656</v>
      </c>
      <c r="E23" s="158">
        <v>21994</v>
      </c>
      <c r="F23" s="158">
        <v>69802</v>
      </c>
      <c r="G23" s="158">
        <v>58414</v>
      </c>
      <c r="H23" s="158">
        <v>51791</v>
      </c>
      <c r="I23" s="159">
        <f>IFERROR(H23/G23-1,"-")</f>
        <v>-0.11338035402472013</v>
      </c>
      <c r="J23" s="160">
        <f t="shared" ref="J23:J34" si="6">IFERROR(H23/D23-1,"-")</f>
        <v>-6.944444444444442E-2</v>
      </c>
      <c r="K23" s="158">
        <f t="shared" ref="K23:K33" si="7">H23-G23</f>
        <v>-6623</v>
      </c>
      <c r="L23" s="158">
        <f t="shared" ref="L23:L34" si="8">H23-D23</f>
        <v>-3865</v>
      </c>
      <c r="M23" s="159">
        <f>H23/H$8</f>
        <v>1.765214928406051E-2</v>
      </c>
      <c r="N23" s="79"/>
    </row>
    <row r="24" spans="1:14" x14ac:dyDescent="0.25">
      <c r="A24" s="161" t="s">
        <v>103</v>
      </c>
      <c r="B24" s="162" t="s">
        <v>103</v>
      </c>
      <c r="C24" s="163">
        <v>21185</v>
      </c>
      <c r="D24" s="163">
        <v>20209</v>
      </c>
      <c r="E24" s="163">
        <v>8943</v>
      </c>
      <c r="F24" s="163">
        <v>24371</v>
      </c>
      <c r="G24" s="163">
        <v>17678</v>
      </c>
      <c r="H24" s="163">
        <v>12305</v>
      </c>
      <c r="I24" s="164">
        <f>IFERROR(H24/G24-1,"-")</f>
        <v>-0.30393709695666926</v>
      </c>
      <c r="J24" s="165">
        <f t="shared" si="6"/>
        <v>-0.39111287050324117</v>
      </c>
      <c r="K24" s="163">
        <f t="shared" si="7"/>
        <v>-5373</v>
      </c>
      <c r="L24" s="163">
        <f t="shared" si="8"/>
        <v>-7904</v>
      </c>
      <c r="M24" s="164">
        <f>H24/H$8</f>
        <v>4.1939660740353451E-3</v>
      </c>
      <c r="N24" s="79"/>
    </row>
    <row r="25" spans="1:14" x14ac:dyDescent="0.25">
      <c r="A25" s="161" t="s">
        <v>100</v>
      </c>
      <c r="B25" s="162" t="s">
        <v>100</v>
      </c>
      <c r="C25" s="163">
        <v>41760</v>
      </c>
      <c r="D25" s="163">
        <v>35447</v>
      </c>
      <c r="E25" s="163">
        <v>13051</v>
      </c>
      <c r="F25" s="163">
        <v>45431</v>
      </c>
      <c r="G25" s="163">
        <v>40736</v>
      </c>
      <c r="H25" s="163">
        <v>39486</v>
      </c>
      <c r="I25" s="164">
        <f>IFERROR(H25/G25-1,"-")</f>
        <v>-3.0685388845247408E-2</v>
      </c>
      <c r="J25" s="165">
        <f t="shared" si="6"/>
        <v>0.1139447626033232</v>
      </c>
      <c r="K25" s="163">
        <f t="shared" si="7"/>
        <v>-1250</v>
      </c>
      <c r="L25" s="163">
        <f t="shared" si="8"/>
        <v>4039</v>
      </c>
      <c r="M25" s="164">
        <f>H25/H$8</f>
        <v>1.3458183210025164E-2</v>
      </c>
      <c r="N25" s="79"/>
    </row>
    <row r="26" spans="1:14" x14ac:dyDescent="0.25">
      <c r="A26" s="161"/>
      <c r="B26" s="157" t="s">
        <v>107</v>
      </c>
      <c r="C26" s="158">
        <v>978684</v>
      </c>
      <c r="D26" s="158">
        <v>1018910</v>
      </c>
      <c r="E26" s="158">
        <v>174634</v>
      </c>
      <c r="F26" s="158">
        <v>1039520</v>
      </c>
      <c r="G26" s="158">
        <v>1097426</v>
      </c>
      <c r="H26" s="158">
        <v>1088821</v>
      </c>
      <c r="I26" s="159">
        <f>IFERROR(H26/G26-1,"-")</f>
        <v>-7.8410753891378082E-3</v>
      </c>
      <c r="J26" s="160">
        <f t="shared" si="6"/>
        <v>6.8613518367667492E-2</v>
      </c>
      <c r="K26" s="158">
        <f t="shared" si="7"/>
        <v>-8605</v>
      </c>
      <c r="L26" s="158">
        <f t="shared" si="8"/>
        <v>69911</v>
      </c>
      <c r="M26" s="159">
        <f>H26/H$8</f>
        <v>0.37110754446950334</v>
      </c>
      <c r="N26" s="79"/>
    </row>
    <row r="27" spans="1:14" s="56" customFormat="1" x14ac:dyDescent="0.25">
      <c r="A27" s="161"/>
      <c r="B27" s="162" t="s">
        <v>110</v>
      </c>
      <c r="C27" s="163">
        <v>417731</v>
      </c>
      <c r="D27" s="163">
        <v>440250</v>
      </c>
      <c r="E27" s="163">
        <v>85691</v>
      </c>
      <c r="F27" s="163">
        <v>489037</v>
      </c>
      <c r="G27" s="163">
        <v>512982</v>
      </c>
      <c r="H27" s="163">
        <v>516610</v>
      </c>
      <c r="I27" s="164">
        <f t="shared" ref="I27:I34" si="9">IFERROR(H27/G27-1,"-")</f>
        <v>7.0723729097708077E-3</v>
      </c>
      <c r="J27" s="165">
        <f t="shared" si="6"/>
        <v>0.17344690516751848</v>
      </c>
      <c r="K27" s="163">
        <f t="shared" si="7"/>
        <v>3628</v>
      </c>
      <c r="L27" s="163">
        <f t="shared" si="8"/>
        <v>76360</v>
      </c>
      <c r="M27" s="164">
        <f t="shared" ref="M27:M34" si="10">H27/H$8</f>
        <v>0.17607840824928075</v>
      </c>
      <c r="N27" s="166"/>
    </row>
    <row r="28" spans="1:14" s="56" customFormat="1" x14ac:dyDescent="0.25">
      <c r="A28" s="161"/>
      <c r="B28" s="162" t="s">
        <v>113</v>
      </c>
      <c r="C28" s="163">
        <v>162898</v>
      </c>
      <c r="D28" s="163">
        <v>151225</v>
      </c>
      <c r="E28" s="163">
        <v>28095</v>
      </c>
      <c r="F28" s="163">
        <v>129270</v>
      </c>
      <c r="G28" s="163">
        <v>136539</v>
      </c>
      <c r="H28" s="163">
        <v>136566</v>
      </c>
      <c r="I28" s="164">
        <f t="shared" si="9"/>
        <v>1.9774569903097117E-4</v>
      </c>
      <c r="J28" s="165">
        <f t="shared" si="6"/>
        <v>-9.6935030583567561E-2</v>
      </c>
      <c r="K28" s="163">
        <f t="shared" si="7"/>
        <v>27</v>
      </c>
      <c r="L28" s="163">
        <f t="shared" si="8"/>
        <v>-14659</v>
      </c>
      <c r="M28" s="164">
        <f t="shared" si="10"/>
        <v>4.6546377152922466E-2</v>
      </c>
      <c r="N28" s="166"/>
    </row>
    <row r="29" spans="1:14" x14ac:dyDescent="0.25">
      <c r="A29" s="161"/>
      <c r="B29" s="162" t="s">
        <v>116</v>
      </c>
      <c r="C29" s="163">
        <v>27582</v>
      </c>
      <c r="D29" s="163">
        <v>30743</v>
      </c>
      <c r="E29" s="163">
        <v>11448</v>
      </c>
      <c r="F29" s="163">
        <v>40785</v>
      </c>
      <c r="G29" s="163">
        <v>34236</v>
      </c>
      <c r="H29" s="163">
        <v>31889</v>
      </c>
      <c r="I29" s="164">
        <f t="shared" si="9"/>
        <v>-6.8553569342212906E-2</v>
      </c>
      <c r="J29" s="165">
        <f t="shared" si="6"/>
        <v>3.7276778453631643E-2</v>
      </c>
      <c r="K29" s="163">
        <f t="shared" si="7"/>
        <v>-2347</v>
      </c>
      <c r="L29" s="163">
        <f t="shared" si="8"/>
        <v>1146</v>
      </c>
      <c r="M29" s="164">
        <f t="shared" si="10"/>
        <v>1.0868865025185951E-2</v>
      </c>
      <c r="N29" s="79"/>
    </row>
    <row r="30" spans="1:14" x14ac:dyDescent="0.25">
      <c r="A30" s="161"/>
      <c r="B30" s="162" t="s">
        <v>123</v>
      </c>
      <c r="C30" s="163">
        <v>34442</v>
      </c>
      <c r="D30" s="163">
        <v>37462</v>
      </c>
      <c r="E30" s="163">
        <v>3619</v>
      </c>
      <c r="F30" s="163">
        <v>35693</v>
      </c>
      <c r="G30" s="163">
        <v>40203</v>
      </c>
      <c r="H30" s="163">
        <v>41998</v>
      </c>
      <c r="I30" s="164">
        <f t="shared" si="9"/>
        <v>4.4648409322687321E-2</v>
      </c>
      <c r="J30" s="165">
        <f t="shared" si="6"/>
        <v>0.12108269713309494</v>
      </c>
      <c r="K30" s="163">
        <f t="shared" si="7"/>
        <v>1795</v>
      </c>
      <c r="L30" s="163">
        <f t="shared" si="8"/>
        <v>4536</v>
      </c>
      <c r="M30" s="164">
        <f t="shared" si="10"/>
        <v>1.4314358974184187E-2</v>
      </c>
      <c r="N30" s="79"/>
    </row>
    <row r="31" spans="1:14" x14ac:dyDescent="0.25">
      <c r="A31" s="161"/>
      <c r="B31" s="162" t="s">
        <v>119</v>
      </c>
      <c r="C31" s="163">
        <v>56534</v>
      </c>
      <c r="D31" s="163">
        <v>54458</v>
      </c>
      <c r="E31" s="163">
        <v>11833</v>
      </c>
      <c r="F31" s="163">
        <v>56047</v>
      </c>
      <c r="G31" s="163">
        <v>60367</v>
      </c>
      <c r="H31" s="163">
        <v>60564</v>
      </c>
      <c r="I31" s="164">
        <f t="shared" si="9"/>
        <v>3.2633723723225483E-3</v>
      </c>
      <c r="J31" s="165">
        <f t="shared" si="6"/>
        <v>0.11212310404348313</v>
      </c>
      <c r="K31" s="163">
        <f t="shared" si="7"/>
        <v>197</v>
      </c>
      <c r="L31" s="163">
        <f t="shared" si="8"/>
        <v>6106</v>
      </c>
      <c r="M31" s="164">
        <f t="shared" si="10"/>
        <v>2.0642288606897735E-2</v>
      </c>
      <c r="N31" s="79"/>
    </row>
    <row r="32" spans="1:14" x14ac:dyDescent="0.25">
      <c r="A32" s="161"/>
      <c r="B32" s="162" t="s">
        <v>128</v>
      </c>
      <c r="C32" s="163">
        <v>20369</v>
      </c>
      <c r="D32" s="163">
        <v>24560</v>
      </c>
      <c r="E32" s="163">
        <v>185</v>
      </c>
      <c r="F32" s="163">
        <v>20337</v>
      </c>
      <c r="G32" s="163">
        <v>18652</v>
      </c>
      <c r="H32" s="163">
        <v>18647</v>
      </c>
      <c r="I32" s="164">
        <f t="shared" si="9"/>
        <v>-2.6806776753163231E-4</v>
      </c>
      <c r="J32" s="165">
        <f t="shared" si="6"/>
        <v>-0.24075732899022806</v>
      </c>
      <c r="K32" s="163">
        <f t="shared" si="7"/>
        <v>-5</v>
      </c>
      <c r="L32" s="163">
        <f t="shared" si="8"/>
        <v>-5913</v>
      </c>
      <c r="M32" s="164">
        <f t="shared" si="10"/>
        <v>6.3555372110960648E-3</v>
      </c>
      <c r="N32" s="79"/>
    </row>
    <row r="33" spans="1:14" x14ac:dyDescent="0.25">
      <c r="A33" s="161" t="s">
        <v>144</v>
      </c>
      <c r="B33" s="162" t="s">
        <v>131</v>
      </c>
      <c r="C33" s="163">
        <v>41897</v>
      </c>
      <c r="D33" s="163">
        <v>45566</v>
      </c>
      <c r="E33" s="163">
        <v>625</v>
      </c>
      <c r="F33" s="163">
        <v>31233</v>
      </c>
      <c r="G33" s="163">
        <v>33233</v>
      </c>
      <c r="H33" s="163">
        <v>24573</v>
      </c>
      <c r="I33" s="164">
        <f t="shared" si="9"/>
        <v>-0.26058435892035026</v>
      </c>
      <c r="J33" s="165">
        <f t="shared" si="6"/>
        <v>-0.46071632357459513</v>
      </c>
      <c r="K33" s="163">
        <f t="shared" si="7"/>
        <v>-8660</v>
      </c>
      <c r="L33" s="163">
        <f t="shared" si="8"/>
        <v>-20993</v>
      </c>
      <c r="M33" s="164">
        <f t="shared" si="10"/>
        <v>8.375321278932998E-3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217231</v>
      </c>
      <c r="D34" s="169">
        <f t="shared" si="11"/>
        <v>234646</v>
      </c>
      <c r="E34" s="169">
        <f t="shared" si="11"/>
        <v>33138</v>
      </c>
      <c r="F34" s="169">
        <f t="shared" si="11"/>
        <v>237118</v>
      </c>
      <c r="G34" s="169">
        <f t="shared" si="11"/>
        <v>261214</v>
      </c>
      <c r="H34" s="169">
        <f t="shared" si="11"/>
        <v>257974</v>
      </c>
      <c r="I34" s="170">
        <f t="shared" si="9"/>
        <v>-1.2403623082989479E-2</v>
      </c>
      <c r="J34" s="171">
        <f t="shared" si="6"/>
        <v>9.9417846458068837E-2</v>
      </c>
      <c r="K34" s="169">
        <f>H34-G34</f>
        <v>-3240</v>
      </c>
      <c r="L34" s="169">
        <f t="shared" si="8"/>
        <v>23328</v>
      </c>
      <c r="M34" s="170">
        <f t="shared" si="10"/>
        <v>8.7926387971003175E-2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834690</v>
      </c>
      <c r="D36" s="176">
        <v>863408</v>
      </c>
      <c r="E36" s="176">
        <v>118240</v>
      </c>
      <c r="F36" s="176">
        <v>790311</v>
      </c>
      <c r="G36" s="176">
        <v>831777</v>
      </c>
      <c r="H36" s="176">
        <v>834955</v>
      </c>
      <c r="I36" s="177">
        <f>IFERROR(H36/G36-1,"-")</f>
        <v>3.8207356058175268E-3</v>
      </c>
      <c r="J36" s="177">
        <f>IFERROR(H36/D36-1,"-")</f>
        <v>-3.2954292756147696E-2</v>
      </c>
      <c r="K36" s="176">
        <f>H36-G36</f>
        <v>3178</v>
      </c>
      <c r="L36" s="176">
        <f>H36-D36</f>
        <v>-28453</v>
      </c>
      <c r="M36" s="177">
        <f>H36/H$8</f>
        <v>0.28458130380708507</v>
      </c>
      <c r="N36" s="79"/>
    </row>
    <row r="37" spans="1:14" x14ac:dyDescent="0.25">
      <c r="A37" s="161" t="s">
        <v>96</v>
      </c>
      <c r="B37" s="157" t="s">
        <v>97</v>
      </c>
      <c r="C37" s="158">
        <v>41731</v>
      </c>
      <c r="D37" s="158">
        <v>40039</v>
      </c>
      <c r="E37" s="158">
        <v>8464</v>
      </c>
      <c r="F37" s="158">
        <v>36689</v>
      </c>
      <c r="G37" s="158">
        <v>45648</v>
      </c>
      <c r="H37" s="158">
        <v>41448</v>
      </c>
      <c r="I37" s="159">
        <f>IFERROR(H37/G37-1,"-")</f>
        <v>-9.2008412197686629E-2</v>
      </c>
      <c r="J37" s="160">
        <f t="shared" ref="J37:J48" si="12">IFERROR(H37/D37-1,"-")</f>
        <v>3.5190689078148818E-2</v>
      </c>
      <c r="K37" s="158">
        <f t="shared" ref="K37:K47" si="13">H37-G37</f>
        <v>-4200</v>
      </c>
      <c r="L37" s="158">
        <f t="shared" ref="L37:L48" si="14">H37-D37</f>
        <v>1409</v>
      </c>
      <c r="M37" s="159">
        <f>H37/H$8</f>
        <v>1.4126900108623892E-2</v>
      </c>
      <c r="N37" s="79"/>
    </row>
    <row r="38" spans="1:14" x14ac:dyDescent="0.25">
      <c r="A38" s="161" t="s">
        <v>103</v>
      </c>
      <c r="B38" s="162" t="s">
        <v>103</v>
      </c>
      <c r="C38" s="163">
        <v>11405</v>
      </c>
      <c r="D38" s="163">
        <v>12775</v>
      </c>
      <c r="E38" s="163">
        <v>3690</v>
      </c>
      <c r="F38" s="163">
        <v>6329</v>
      </c>
      <c r="G38" s="163">
        <v>14489</v>
      </c>
      <c r="H38" s="163">
        <v>16652</v>
      </c>
      <c r="I38" s="164">
        <f>IFERROR(H38/G38-1,"-")</f>
        <v>0.14928566498723161</v>
      </c>
      <c r="J38" s="165">
        <f t="shared" si="12"/>
        <v>0.3034833659491194</v>
      </c>
      <c r="K38" s="163">
        <f t="shared" si="13"/>
        <v>2163</v>
      </c>
      <c r="L38" s="163">
        <f t="shared" si="14"/>
        <v>3877</v>
      </c>
      <c r="M38" s="164">
        <f>H38/H$8</f>
        <v>5.6755727805637198E-3</v>
      </c>
      <c r="N38" s="79"/>
    </row>
    <row r="39" spans="1:14" x14ac:dyDescent="0.25">
      <c r="A39" s="161" t="s">
        <v>100</v>
      </c>
      <c r="B39" s="162" t="s">
        <v>100</v>
      </c>
      <c r="C39" s="163">
        <v>30326</v>
      </c>
      <c r="D39" s="163">
        <v>27264</v>
      </c>
      <c r="E39" s="163">
        <v>4774</v>
      </c>
      <c r="F39" s="163">
        <v>30360</v>
      </c>
      <c r="G39" s="163">
        <v>31159</v>
      </c>
      <c r="H39" s="163">
        <v>24796</v>
      </c>
      <c r="I39" s="164">
        <f>IFERROR(H39/G39-1,"-")</f>
        <v>-0.20421066144613109</v>
      </c>
      <c r="J39" s="165">
        <f t="shared" si="12"/>
        <v>-9.0522300469483619E-2</v>
      </c>
      <c r="K39" s="163">
        <f t="shared" si="13"/>
        <v>-6363</v>
      </c>
      <c r="L39" s="163">
        <f t="shared" si="14"/>
        <v>-2468</v>
      </c>
      <c r="M39" s="164">
        <f>H39/H$8</f>
        <v>8.4513273280601726E-3</v>
      </c>
      <c r="N39" s="79"/>
    </row>
    <row r="40" spans="1:14" x14ac:dyDescent="0.25">
      <c r="A40" s="161"/>
      <c r="B40" s="157" t="s">
        <v>107</v>
      </c>
      <c r="C40" s="158">
        <v>792959</v>
      </c>
      <c r="D40" s="158">
        <v>823369</v>
      </c>
      <c r="E40" s="158">
        <v>109776</v>
      </c>
      <c r="F40" s="158">
        <v>753622</v>
      </c>
      <c r="G40" s="158">
        <v>786129</v>
      </c>
      <c r="H40" s="158">
        <v>793507</v>
      </c>
      <c r="I40" s="159">
        <f>IFERROR(H40/G40-1,"-")</f>
        <v>9.3852281241373348E-3</v>
      </c>
      <c r="J40" s="160">
        <f t="shared" si="12"/>
        <v>-3.6268064500849517E-2</v>
      </c>
      <c r="K40" s="158">
        <f t="shared" si="13"/>
        <v>7378</v>
      </c>
      <c r="L40" s="158">
        <f t="shared" si="14"/>
        <v>-29862</v>
      </c>
      <c r="M40" s="159">
        <f>H40/H$8</f>
        <v>0.27045440369846119</v>
      </c>
      <c r="N40" s="79"/>
    </row>
    <row r="41" spans="1:14" s="56" customFormat="1" x14ac:dyDescent="0.25">
      <c r="A41" s="161"/>
      <c r="B41" s="162" t="s">
        <v>110</v>
      </c>
      <c r="C41" s="163">
        <v>338687</v>
      </c>
      <c r="D41" s="163">
        <v>375307</v>
      </c>
      <c r="E41" s="163">
        <v>59517</v>
      </c>
      <c r="F41" s="163">
        <v>335204</v>
      </c>
      <c r="G41" s="163">
        <v>352959</v>
      </c>
      <c r="H41" s="163">
        <v>347949</v>
      </c>
      <c r="I41" s="164">
        <f t="shared" ref="I41:I48" si="15">IFERROR(H41/G41-1,"-")</f>
        <v>-1.4194283188698975E-2</v>
      </c>
      <c r="J41" s="165">
        <f t="shared" si="12"/>
        <v>-7.2894989968212642E-2</v>
      </c>
      <c r="K41" s="163">
        <f t="shared" si="13"/>
        <v>-5010</v>
      </c>
      <c r="L41" s="163">
        <f t="shared" si="14"/>
        <v>-27358</v>
      </c>
      <c r="M41" s="164">
        <f t="shared" ref="M41:M48" si="16">H41/H$8</f>
        <v>0.11859295420516248</v>
      </c>
      <c r="N41" s="166"/>
    </row>
    <row r="42" spans="1:14" s="56" customFormat="1" x14ac:dyDescent="0.25">
      <c r="A42" s="161"/>
      <c r="B42" s="162" t="s">
        <v>113</v>
      </c>
      <c r="C42" s="163">
        <v>46598</v>
      </c>
      <c r="D42" s="163">
        <v>41241</v>
      </c>
      <c r="E42" s="163">
        <v>7245</v>
      </c>
      <c r="F42" s="163">
        <v>35573</v>
      </c>
      <c r="G42" s="163">
        <v>37684</v>
      </c>
      <c r="H42" s="163">
        <v>41905</v>
      </c>
      <c r="I42" s="164">
        <f t="shared" si="15"/>
        <v>0.11201040229275017</v>
      </c>
      <c r="J42" s="165">
        <f t="shared" si="12"/>
        <v>1.6100482529521676E-2</v>
      </c>
      <c r="K42" s="163">
        <f t="shared" si="13"/>
        <v>4221</v>
      </c>
      <c r="L42" s="163">
        <f t="shared" si="14"/>
        <v>664</v>
      </c>
      <c r="M42" s="164">
        <f t="shared" si="16"/>
        <v>1.4282661384189446E-2</v>
      </c>
      <c r="N42" s="166"/>
    </row>
    <row r="43" spans="1:14" x14ac:dyDescent="0.25">
      <c r="A43" s="161"/>
      <c r="B43" s="162" t="s">
        <v>116</v>
      </c>
      <c r="C43" s="163">
        <v>10632</v>
      </c>
      <c r="D43" s="163">
        <v>12063</v>
      </c>
      <c r="E43" s="163">
        <v>3667</v>
      </c>
      <c r="F43" s="163">
        <v>20052</v>
      </c>
      <c r="G43" s="163">
        <v>19000</v>
      </c>
      <c r="H43" s="163">
        <v>19682</v>
      </c>
      <c r="I43" s="164">
        <f t="shared" si="15"/>
        <v>3.5894736842105202E-2</v>
      </c>
      <c r="J43" s="165">
        <f t="shared" si="12"/>
        <v>0.63160076266268761</v>
      </c>
      <c r="K43" s="163">
        <f t="shared" si="13"/>
        <v>682</v>
      </c>
      <c r="L43" s="163">
        <f t="shared" si="14"/>
        <v>7619</v>
      </c>
      <c r="M43" s="164">
        <f t="shared" si="16"/>
        <v>6.7083007126504399E-3</v>
      </c>
      <c r="N43" s="79"/>
    </row>
    <row r="44" spans="1:14" x14ac:dyDescent="0.25">
      <c r="A44" s="161"/>
      <c r="B44" s="162" t="s">
        <v>123</v>
      </c>
      <c r="C44" s="163">
        <v>33403</v>
      </c>
      <c r="D44" s="163">
        <v>32174</v>
      </c>
      <c r="E44" s="163">
        <v>4288</v>
      </c>
      <c r="F44" s="163">
        <v>34614</v>
      </c>
      <c r="G44" s="163">
        <v>39875</v>
      </c>
      <c r="H44" s="163">
        <v>39037</v>
      </c>
      <c r="I44" s="164">
        <f t="shared" si="15"/>
        <v>-2.1015673981191196E-2</v>
      </c>
      <c r="J44" s="165">
        <f t="shared" si="12"/>
        <v>0.21330888294896511</v>
      </c>
      <c r="K44" s="163">
        <f t="shared" si="13"/>
        <v>-838</v>
      </c>
      <c r="L44" s="163">
        <f t="shared" si="14"/>
        <v>6863</v>
      </c>
      <c r="M44" s="164">
        <f t="shared" si="16"/>
        <v>1.3305148608867759E-2</v>
      </c>
      <c r="N44" s="79"/>
    </row>
    <row r="45" spans="1:14" x14ac:dyDescent="0.25">
      <c r="A45" s="161"/>
      <c r="B45" s="162" t="s">
        <v>119</v>
      </c>
      <c r="C45" s="163">
        <v>35748</v>
      </c>
      <c r="D45" s="163">
        <v>41860</v>
      </c>
      <c r="E45" s="163">
        <v>4175</v>
      </c>
      <c r="F45" s="163">
        <v>36172</v>
      </c>
      <c r="G45" s="163">
        <v>39946</v>
      </c>
      <c r="H45" s="163">
        <v>40752</v>
      </c>
      <c r="I45" s="164">
        <f t="shared" si="15"/>
        <v>2.0177239273018621E-2</v>
      </c>
      <c r="J45" s="165">
        <f t="shared" si="12"/>
        <v>-2.6469182990922158E-2</v>
      </c>
      <c r="K45" s="163">
        <f t="shared" si="13"/>
        <v>806</v>
      </c>
      <c r="L45" s="163">
        <f t="shared" si="14"/>
        <v>-1108</v>
      </c>
      <c r="M45" s="164">
        <f t="shared" si="16"/>
        <v>1.3889679435114863E-2</v>
      </c>
      <c r="N45" s="79"/>
    </row>
    <row r="46" spans="1:14" x14ac:dyDescent="0.25">
      <c r="A46" s="161"/>
      <c r="B46" s="162" t="s">
        <v>128</v>
      </c>
      <c r="C46" s="163">
        <v>35360</v>
      </c>
      <c r="D46" s="163">
        <v>32438</v>
      </c>
      <c r="E46" s="163">
        <v>305</v>
      </c>
      <c r="F46" s="163">
        <v>22903</v>
      </c>
      <c r="G46" s="163">
        <v>21949</v>
      </c>
      <c r="H46" s="163">
        <v>25573</v>
      </c>
      <c r="I46" s="164">
        <f t="shared" si="15"/>
        <v>0.16511002779169903</v>
      </c>
      <c r="J46" s="165">
        <f t="shared" si="12"/>
        <v>-0.21163450274369566</v>
      </c>
      <c r="K46" s="163">
        <f t="shared" si="13"/>
        <v>3624</v>
      </c>
      <c r="L46" s="163">
        <f t="shared" si="14"/>
        <v>-6865</v>
      </c>
      <c r="M46" s="164">
        <f t="shared" si="16"/>
        <v>8.7161555799517166E-3</v>
      </c>
      <c r="N46" s="79"/>
    </row>
    <row r="47" spans="1:14" x14ac:dyDescent="0.25">
      <c r="A47" s="161" t="s">
        <v>144</v>
      </c>
      <c r="B47" s="162" t="s">
        <v>131</v>
      </c>
      <c r="C47" s="163">
        <v>66365</v>
      </c>
      <c r="D47" s="163">
        <v>59689</v>
      </c>
      <c r="E47" s="163">
        <v>3934</v>
      </c>
      <c r="F47" s="163">
        <v>35181</v>
      </c>
      <c r="G47" s="163">
        <v>38319</v>
      </c>
      <c r="H47" s="163">
        <v>34431</v>
      </c>
      <c r="I47" s="164">
        <f t="shared" si="15"/>
        <v>-0.10146402567916701</v>
      </c>
      <c r="J47" s="165">
        <f t="shared" si="12"/>
        <v>-0.42316004623967562</v>
      </c>
      <c r="K47" s="163">
        <f t="shared" si="13"/>
        <v>-3888</v>
      </c>
      <c r="L47" s="163">
        <f t="shared" si="14"/>
        <v>-25258</v>
      </c>
      <c r="M47" s="164">
        <f t="shared" si="16"/>
        <v>1.1735265818375536E-2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226166</v>
      </c>
      <c r="D48" s="169">
        <f t="shared" si="17"/>
        <v>228597</v>
      </c>
      <c r="E48" s="169">
        <f t="shared" si="17"/>
        <v>26645</v>
      </c>
      <c r="F48" s="169">
        <f t="shared" si="17"/>
        <v>233923</v>
      </c>
      <c r="G48" s="169">
        <f t="shared" si="17"/>
        <v>236397</v>
      </c>
      <c r="H48" s="169">
        <f t="shared" si="17"/>
        <v>244178</v>
      </c>
      <c r="I48" s="170">
        <f t="shared" si="15"/>
        <v>3.2914969310101183E-2</v>
      </c>
      <c r="J48" s="171">
        <f t="shared" si="12"/>
        <v>6.8159249683941603E-2</v>
      </c>
      <c r="K48" s="169">
        <f>H48-G48</f>
        <v>7781</v>
      </c>
      <c r="L48" s="169">
        <f t="shared" si="14"/>
        <v>15581</v>
      </c>
      <c r="M48" s="170">
        <f t="shared" si="16"/>
        <v>8.3224237954148919E-2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22575</v>
      </c>
      <c r="D50" s="176">
        <v>21989</v>
      </c>
      <c r="E50" s="176">
        <v>3004</v>
      </c>
      <c r="F50" s="176">
        <v>18070</v>
      </c>
      <c r="G50" s="176">
        <v>19927</v>
      </c>
      <c r="H50" s="176">
        <v>18514</v>
      </c>
      <c r="I50" s="177">
        <f>IFERROR(H50/G50-1,"-")</f>
        <v>-7.090881718271691E-2</v>
      </c>
      <c r="J50" s="177">
        <f>IFERROR(H50/D50-1,"-")</f>
        <v>-0.15803356223566334</v>
      </c>
      <c r="K50" s="176">
        <f>H50-G50</f>
        <v>-1413</v>
      </c>
      <c r="L50" s="176">
        <f>H50-D50</f>
        <v>-3475</v>
      </c>
      <c r="M50" s="177">
        <f>H50/H$8</f>
        <v>6.3102062490605756E-3</v>
      </c>
      <c r="N50" s="79"/>
    </row>
    <row r="51" spans="1:14" x14ac:dyDescent="0.25">
      <c r="A51" s="161" t="s">
        <v>96</v>
      </c>
      <c r="B51" s="157" t="s">
        <v>97</v>
      </c>
      <c r="C51" s="158">
        <v>2233</v>
      </c>
      <c r="D51" s="158">
        <v>1177</v>
      </c>
      <c r="E51" s="158">
        <v>9</v>
      </c>
      <c r="F51" s="158">
        <v>2919</v>
      </c>
      <c r="G51" s="158">
        <v>4029</v>
      </c>
      <c r="H51" s="158">
        <v>2061</v>
      </c>
      <c r="I51" s="159">
        <f>IFERROR(H51/G51-1,"-")</f>
        <v>-0.4884586746090841</v>
      </c>
      <c r="J51" s="160">
        <f t="shared" ref="J51:J62" si="18">IFERROR(H51/D51-1,"-")</f>
        <v>0.75106202209005946</v>
      </c>
      <c r="K51" s="158">
        <f t="shared" ref="K51:K61" si="19">H51-G51</f>
        <v>-1968</v>
      </c>
      <c r="L51" s="158">
        <f t="shared" ref="L51:L62" si="20">H51-D51</f>
        <v>884</v>
      </c>
      <c r="M51" s="159">
        <f>H51/H$8</f>
        <v>7.0245949439958117E-4</v>
      </c>
      <c r="N51" s="79"/>
    </row>
    <row r="52" spans="1:14" x14ac:dyDescent="0.25">
      <c r="A52" s="161" t="s">
        <v>103</v>
      </c>
      <c r="B52" s="162" t="s">
        <v>103</v>
      </c>
      <c r="C52" s="163">
        <v>856</v>
      </c>
      <c r="D52" s="163">
        <v>551</v>
      </c>
      <c r="E52" s="163">
        <v>0</v>
      </c>
      <c r="F52" s="163">
        <v>1307</v>
      </c>
      <c r="G52" s="163">
        <v>2341</v>
      </c>
      <c r="H52" s="163">
        <v>988</v>
      </c>
      <c r="I52" s="164">
        <f>IFERROR(H52/G52-1,"-")</f>
        <v>-0.57795813754805636</v>
      </c>
      <c r="J52" s="165">
        <f t="shared" si="18"/>
        <v>0.7931034482758621</v>
      </c>
      <c r="K52" s="163">
        <f t="shared" si="19"/>
        <v>-1353</v>
      </c>
      <c r="L52" s="163">
        <f t="shared" si="20"/>
        <v>437</v>
      </c>
      <c r="M52" s="164">
        <f>H52/H$8</f>
        <v>3.3674428940649501E-4</v>
      </c>
      <c r="N52" s="79"/>
    </row>
    <row r="53" spans="1:14" x14ac:dyDescent="0.25">
      <c r="A53" s="161" t="s">
        <v>100</v>
      </c>
      <c r="B53" s="162" t="s">
        <v>100</v>
      </c>
      <c r="C53" s="163">
        <v>1377</v>
      </c>
      <c r="D53" s="163">
        <v>626</v>
      </c>
      <c r="E53" s="163">
        <v>9</v>
      </c>
      <c r="F53" s="163">
        <v>1612</v>
      </c>
      <c r="G53" s="163">
        <v>1688</v>
      </c>
      <c r="H53" s="163">
        <v>1073</v>
      </c>
      <c r="I53" s="164">
        <f>IFERROR(H53/G53-1,"-")</f>
        <v>-0.36433649289099523</v>
      </c>
      <c r="J53" s="165">
        <f t="shared" si="18"/>
        <v>0.71405750798722045</v>
      </c>
      <c r="K53" s="163">
        <f t="shared" si="19"/>
        <v>-615</v>
      </c>
      <c r="L53" s="163">
        <f t="shared" si="20"/>
        <v>447</v>
      </c>
      <c r="M53" s="164">
        <f>H53/H$8</f>
        <v>3.6571520499308616E-4</v>
      </c>
      <c r="N53" s="79"/>
    </row>
    <row r="54" spans="1:14" x14ac:dyDescent="0.25">
      <c r="A54" s="161"/>
      <c r="B54" s="157" t="s">
        <v>107</v>
      </c>
      <c r="C54" s="158">
        <v>20342</v>
      </c>
      <c r="D54" s="158">
        <v>20812</v>
      </c>
      <c r="E54" s="158">
        <v>2995</v>
      </c>
      <c r="F54" s="158">
        <v>15151</v>
      </c>
      <c r="G54" s="158">
        <v>15898</v>
      </c>
      <c r="H54" s="158">
        <v>16453</v>
      </c>
      <c r="I54" s="159">
        <f>IFERROR(H54/G54-1,"-")</f>
        <v>3.4910051578814993E-2</v>
      </c>
      <c r="J54" s="160">
        <f t="shared" si="18"/>
        <v>-0.20944647318854503</v>
      </c>
      <c r="K54" s="158">
        <f t="shared" si="19"/>
        <v>555</v>
      </c>
      <c r="L54" s="158">
        <f t="shared" si="20"/>
        <v>-4359</v>
      </c>
      <c r="M54" s="159">
        <f>H54/H$8</f>
        <v>5.6077467546609945E-3</v>
      </c>
      <c r="N54" s="79"/>
    </row>
    <row r="55" spans="1:14" s="56" customFormat="1" x14ac:dyDescent="0.25">
      <c r="A55" s="161"/>
      <c r="B55" s="162" t="s">
        <v>110</v>
      </c>
      <c r="C55" s="163">
        <v>6513</v>
      </c>
      <c r="D55" s="163">
        <v>5514</v>
      </c>
      <c r="E55" s="163">
        <v>350</v>
      </c>
      <c r="F55" s="163">
        <v>5200</v>
      </c>
      <c r="G55" s="163">
        <v>5463</v>
      </c>
      <c r="H55" s="163">
        <v>5875</v>
      </c>
      <c r="I55" s="164">
        <f t="shared" ref="I55:I62" si="21">IFERROR(H55/G55-1,"-")</f>
        <v>7.541643785465868E-2</v>
      </c>
      <c r="J55" s="165">
        <f t="shared" si="18"/>
        <v>6.5469713456655754E-2</v>
      </c>
      <c r="K55" s="163">
        <f t="shared" si="19"/>
        <v>412</v>
      </c>
      <c r="L55" s="163">
        <f t="shared" si="20"/>
        <v>361</v>
      </c>
      <c r="M55" s="164">
        <f t="shared" ref="M55:M62" si="22">H55/H$8</f>
        <v>2.002401518484978E-3</v>
      </c>
      <c r="N55" s="166"/>
    </row>
    <row r="56" spans="1:14" s="56" customFormat="1" x14ac:dyDescent="0.25">
      <c r="A56" s="161"/>
      <c r="B56" s="162" t="s">
        <v>113</v>
      </c>
      <c r="C56" s="163">
        <v>6527</v>
      </c>
      <c r="D56" s="163">
        <v>9047</v>
      </c>
      <c r="E56" s="163">
        <v>1915</v>
      </c>
      <c r="F56" s="163">
        <v>4554</v>
      </c>
      <c r="G56" s="163">
        <v>4805</v>
      </c>
      <c r="H56" s="163">
        <v>4165</v>
      </c>
      <c r="I56" s="164">
        <f t="shared" si="21"/>
        <v>-0.13319458896982306</v>
      </c>
      <c r="J56" s="165">
        <f t="shared" si="18"/>
        <v>-0.53962639549021774</v>
      </c>
      <c r="K56" s="163">
        <f t="shared" si="19"/>
        <v>-640</v>
      </c>
      <c r="L56" s="163">
        <f t="shared" si="20"/>
        <v>-4882</v>
      </c>
      <c r="M56" s="164">
        <f t="shared" si="22"/>
        <v>1.4195748637429674E-3</v>
      </c>
      <c r="N56" s="166"/>
    </row>
    <row r="57" spans="1:14" x14ac:dyDescent="0.25">
      <c r="A57" s="161"/>
      <c r="B57" s="162" t="s">
        <v>116</v>
      </c>
      <c r="C57" s="163">
        <v>368</v>
      </c>
      <c r="D57" s="163">
        <v>236</v>
      </c>
      <c r="E57" s="163">
        <v>42</v>
      </c>
      <c r="F57" s="163">
        <v>830</v>
      </c>
      <c r="G57" s="163">
        <v>599</v>
      </c>
      <c r="H57" s="163">
        <v>475</v>
      </c>
      <c r="I57" s="164">
        <f t="shared" si="21"/>
        <v>-0.20701168614357257</v>
      </c>
      <c r="J57" s="165">
        <f t="shared" si="18"/>
        <v>1.0127118644067798</v>
      </c>
      <c r="K57" s="163">
        <f t="shared" si="19"/>
        <v>-124</v>
      </c>
      <c r="L57" s="163">
        <f t="shared" si="20"/>
        <v>239</v>
      </c>
      <c r="M57" s="164">
        <f t="shared" si="22"/>
        <v>1.6189629298389184E-4</v>
      </c>
      <c r="N57" s="79"/>
    </row>
    <row r="58" spans="1:14" x14ac:dyDescent="0.25">
      <c r="A58" s="161"/>
      <c r="B58" s="162" t="s">
        <v>123</v>
      </c>
      <c r="C58" s="163">
        <v>210</v>
      </c>
      <c r="D58" s="163">
        <v>85</v>
      </c>
      <c r="E58" s="163">
        <v>45</v>
      </c>
      <c r="F58" s="163">
        <v>267</v>
      </c>
      <c r="G58" s="163">
        <v>264</v>
      </c>
      <c r="H58" s="163">
        <v>470</v>
      </c>
      <c r="I58" s="164">
        <f t="shared" si="21"/>
        <v>0.78030303030303028</v>
      </c>
      <c r="J58" s="165">
        <f t="shared" si="18"/>
        <v>4.5294117647058822</v>
      </c>
      <c r="K58" s="163">
        <f t="shared" si="19"/>
        <v>206</v>
      </c>
      <c r="L58" s="163">
        <f t="shared" si="20"/>
        <v>385</v>
      </c>
      <c r="M58" s="164">
        <f t="shared" si="22"/>
        <v>1.6019212147879824E-4</v>
      </c>
      <c r="N58" s="79"/>
    </row>
    <row r="59" spans="1:14" x14ac:dyDescent="0.25">
      <c r="A59" s="161"/>
      <c r="B59" s="162" t="s">
        <v>119</v>
      </c>
      <c r="C59" s="163">
        <v>354</v>
      </c>
      <c r="D59" s="163">
        <v>138</v>
      </c>
      <c r="E59" s="163">
        <v>213</v>
      </c>
      <c r="F59" s="163">
        <v>223</v>
      </c>
      <c r="G59" s="163">
        <v>254</v>
      </c>
      <c r="H59" s="163">
        <v>363</v>
      </c>
      <c r="I59" s="164">
        <f t="shared" si="21"/>
        <v>0.42913385826771644</v>
      </c>
      <c r="J59" s="165">
        <f t="shared" si="18"/>
        <v>1.6304347826086958</v>
      </c>
      <c r="K59" s="163">
        <f t="shared" si="19"/>
        <v>109</v>
      </c>
      <c r="L59" s="163">
        <f t="shared" si="20"/>
        <v>225</v>
      </c>
      <c r="M59" s="164">
        <f t="shared" si="22"/>
        <v>1.2372285126979523E-4</v>
      </c>
      <c r="N59" s="79"/>
    </row>
    <row r="60" spans="1:14" x14ac:dyDescent="0.25">
      <c r="A60" s="161"/>
      <c r="B60" s="162" t="s">
        <v>128</v>
      </c>
      <c r="C60" s="163">
        <v>587</v>
      </c>
      <c r="D60" s="163">
        <v>282</v>
      </c>
      <c r="E60" s="163">
        <v>0</v>
      </c>
      <c r="F60" s="163">
        <v>177</v>
      </c>
      <c r="G60" s="163">
        <v>139</v>
      </c>
      <c r="H60" s="163">
        <v>145</v>
      </c>
      <c r="I60" s="164">
        <f t="shared" si="21"/>
        <v>4.3165467625899234E-2</v>
      </c>
      <c r="J60" s="165">
        <f t="shared" si="18"/>
        <v>-0.48581560283687941</v>
      </c>
      <c r="K60" s="163">
        <f t="shared" si="19"/>
        <v>6</v>
      </c>
      <c r="L60" s="163">
        <f t="shared" si="20"/>
        <v>-137</v>
      </c>
      <c r="M60" s="164">
        <f t="shared" si="22"/>
        <v>4.9420973647714351E-5</v>
      </c>
      <c r="N60" s="79"/>
    </row>
    <row r="61" spans="1:14" x14ac:dyDescent="0.25">
      <c r="A61" s="161" t="s">
        <v>144</v>
      </c>
      <c r="B61" s="162" t="s">
        <v>131</v>
      </c>
      <c r="C61" s="163">
        <v>930</v>
      </c>
      <c r="D61" s="163">
        <v>1016</v>
      </c>
      <c r="E61" s="163">
        <v>19</v>
      </c>
      <c r="F61" s="163">
        <v>131</v>
      </c>
      <c r="G61" s="163">
        <v>73</v>
      </c>
      <c r="H61" s="163">
        <v>164</v>
      </c>
      <c r="I61" s="164">
        <f t="shared" si="21"/>
        <v>1.2465753424657535</v>
      </c>
      <c r="J61" s="165">
        <f t="shared" si="18"/>
        <v>-0.8385826771653544</v>
      </c>
      <c r="K61" s="163">
        <f t="shared" si="19"/>
        <v>91</v>
      </c>
      <c r="L61" s="163">
        <f t="shared" si="20"/>
        <v>-852</v>
      </c>
      <c r="M61" s="164">
        <f t="shared" si="22"/>
        <v>5.589682536707002E-5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4853</v>
      </c>
      <c r="D62" s="169">
        <f t="shared" si="23"/>
        <v>4494</v>
      </c>
      <c r="E62" s="169">
        <f t="shared" si="23"/>
        <v>411</v>
      </c>
      <c r="F62" s="169">
        <f t="shared" si="23"/>
        <v>3769</v>
      </c>
      <c r="G62" s="169">
        <f t="shared" si="23"/>
        <v>4301</v>
      </c>
      <c r="H62" s="169">
        <f t="shared" si="23"/>
        <v>4796</v>
      </c>
      <c r="I62" s="170">
        <f t="shared" si="21"/>
        <v>0.11508951406649626</v>
      </c>
      <c r="J62" s="171">
        <f t="shared" si="18"/>
        <v>6.7200712060525136E-2</v>
      </c>
      <c r="K62" s="169">
        <f>H62-G62</f>
        <v>495</v>
      </c>
      <c r="L62" s="169">
        <f t="shared" si="20"/>
        <v>302</v>
      </c>
      <c r="M62" s="170">
        <f t="shared" si="22"/>
        <v>1.6346413076857795E-3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66607</v>
      </c>
      <c r="D64" s="176">
        <v>65669</v>
      </c>
      <c r="E64" s="176">
        <v>61856</v>
      </c>
      <c r="F64" s="176">
        <v>92826</v>
      </c>
      <c r="G64" s="176">
        <v>71642</v>
      </c>
      <c r="H64" s="176">
        <v>86200</v>
      </c>
      <c r="I64" s="177">
        <f>IFERROR(H64/G64-1,"-")</f>
        <v>0.20320482398593009</v>
      </c>
      <c r="J64" s="177">
        <f>IFERROR(H64/D64-1,"-")</f>
        <v>0.31264371316755235</v>
      </c>
      <c r="K64" s="176">
        <f>H64-G64</f>
        <v>14558</v>
      </c>
      <c r="L64" s="176">
        <f>H64-D64</f>
        <v>20531</v>
      </c>
      <c r="M64" s="177">
        <f>H64/H$8</f>
        <v>2.9379916747813633E-2</v>
      </c>
      <c r="N64" s="79"/>
    </row>
    <row r="65" spans="1:14" x14ac:dyDescent="0.25">
      <c r="A65" s="161" t="s">
        <v>96</v>
      </c>
      <c r="B65" s="157" t="s">
        <v>97</v>
      </c>
      <c r="C65" s="158">
        <v>9163</v>
      </c>
      <c r="D65" s="158">
        <v>10284</v>
      </c>
      <c r="E65" s="158">
        <v>8944</v>
      </c>
      <c r="F65" s="158">
        <v>4602</v>
      </c>
      <c r="G65" s="158">
        <v>15115</v>
      </c>
      <c r="H65" s="158">
        <v>16204</v>
      </c>
      <c r="I65" s="159">
        <f>IFERROR(H65/G65-1,"-")</f>
        <v>7.2047634799867755E-2</v>
      </c>
      <c r="J65" s="160">
        <f t="shared" ref="J65:J76" si="24">IFERROR(H65/D65-1,"-")</f>
        <v>0.57565149747180078</v>
      </c>
      <c r="K65" s="158">
        <f t="shared" ref="K65:K75" si="25">H65-G65</f>
        <v>1089</v>
      </c>
      <c r="L65" s="158">
        <f t="shared" ref="L65:L76" si="26">H65-D65</f>
        <v>5920</v>
      </c>
      <c r="M65" s="159">
        <f>H65/H$8</f>
        <v>5.5228790137073335E-3</v>
      </c>
      <c r="N65" s="79"/>
    </row>
    <row r="66" spans="1:14" x14ac:dyDescent="0.25">
      <c r="A66" s="161" t="s">
        <v>103</v>
      </c>
      <c r="B66" s="162" t="s">
        <v>103</v>
      </c>
      <c r="C66" s="163">
        <v>2478</v>
      </c>
      <c r="D66" s="163">
        <v>3007</v>
      </c>
      <c r="E66" s="163">
        <v>1121</v>
      </c>
      <c r="F66" s="163">
        <v>969</v>
      </c>
      <c r="G66" s="163">
        <v>6204</v>
      </c>
      <c r="H66" s="163">
        <v>4275</v>
      </c>
      <c r="I66" s="164">
        <f>IFERROR(H66/G66-1,"-")</f>
        <v>-0.31092843326885877</v>
      </c>
      <c r="J66" s="165">
        <f t="shared" si="24"/>
        <v>0.42168274027269703</v>
      </c>
      <c r="K66" s="163">
        <f t="shared" si="25"/>
        <v>-1929</v>
      </c>
      <c r="L66" s="163">
        <f t="shared" si="26"/>
        <v>1268</v>
      </c>
      <c r="M66" s="164">
        <f>H66/H$8</f>
        <v>1.4570666368550265E-3</v>
      </c>
      <c r="N66" s="79"/>
    </row>
    <row r="67" spans="1:14" x14ac:dyDescent="0.25">
      <c r="A67" s="161" t="s">
        <v>100</v>
      </c>
      <c r="B67" s="162" t="s">
        <v>100</v>
      </c>
      <c r="C67" s="163">
        <v>6685</v>
      </c>
      <c r="D67" s="163">
        <v>7277</v>
      </c>
      <c r="E67" s="163">
        <v>7823</v>
      </c>
      <c r="F67" s="163">
        <v>3633</v>
      </c>
      <c r="G67" s="163">
        <v>8911</v>
      </c>
      <c r="H67" s="163">
        <v>11929</v>
      </c>
      <c r="I67" s="164">
        <f>IFERROR(H67/G67-1,"-")</f>
        <v>0.33868252721355629</v>
      </c>
      <c r="J67" s="165">
        <f t="shared" si="24"/>
        <v>0.63927442627456377</v>
      </c>
      <c r="K67" s="163">
        <f t="shared" si="25"/>
        <v>3018</v>
      </c>
      <c r="L67" s="163">
        <f t="shared" si="26"/>
        <v>4652</v>
      </c>
      <c r="M67" s="164">
        <f>H67/H$8</f>
        <v>4.0658123768523066E-3</v>
      </c>
      <c r="N67" s="79"/>
    </row>
    <row r="68" spans="1:14" x14ac:dyDescent="0.25">
      <c r="A68" s="161"/>
      <c r="B68" s="157" t="s">
        <v>107</v>
      </c>
      <c r="C68" s="158">
        <v>57444</v>
      </c>
      <c r="D68" s="158">
        <v>55385</v>
      </c>
      <c r="E68" s="158">
        <v>52912</v>
      </c>
      <c r="F68" s="158">
        <v>88224</v>
      </c>
      <c r="G68" s="158">
        <v>56527</v>
      </c>
      <c r="H68" s="158">
        <v>69996</v>
      </c>
      <c r="I68" s="159">
        <f>IFERROR(H68/G68-1,"-")</f>
        <v>0.23827551435597139</v>
      </c>
      <c r="J68" s="160">
        <f t="shared" si="24"/>
        <v>0.26380789022298456</v>
      </c>
      <c r="K68" s="158">
        <f t="shared" si="25"/>
        <v>13469</v>
      </c>
      <c r="L68" s="158">
        <f t="shared" si="26"/>
        <v>14611</v>
      </c>
      <c r="M68" s="159">
        <f>H68/H$8</f>
        <v>2.3857037734106301E-2</v>
      </c>
      <c r="N68" s="79"/>
    </row>
    <row r="69" spans="1:14" s="56" customFormat="1" x14ac:dyDescent="0.25">
      <c r="A69" s="161"/>
      <c r="B69" s="162" t="s">
        <v>110</v>
      </c>
      <c r="C69" s="163">
        <v>25694</v>
      </c>
      <c r="D69" s="163">
        <v>24154</v>
      </c>
      <c r="E69" s="163">
        <v>35775</v>
      </c>
      <c r="F69" s="163">
        <v>29417</v>
      </c>
      <c r="G69" s="163">
        <v>25945</v>
      </c>
      <c r="H69" s="163">
        <v>25089</v>
      </c>
      <c r="I69" s="164">
        <f t="shared" ref="I69:I76" si="27">IFERROR(H69/G69-1,"-")</f>
        <v>-3.2992869531701663E-2</v>
      </c>
      <c r="J69" s="165">
        <f t="shared" si="24"/>
        <v>3.8709944522646422E-2</v>
      </c>
      <c r="K69" s="163">
        <f t="shared" si="25"/>
        <v>-856</v>
      </c>
      <c r="L69" s="163">
        <f t="shared" si="26"/>
        <v>935</v>
      </c>
      <c r="M69" s="164">
        <f t="shared" ref="M69:M76" si="28">H69/H$8</f>
        <v>8.5511917782586568E-3</v>
      </c>
      <c r="N69" s="166"/>
    </row>
    <row r="70" spans="1:14" s="56" customFormat="1" x14ac:dyDescent="0.25">
      <c r="A70" s="161"/>
      <c r="B70" s="162" t="s">
        <v>113</v>
      </c>
      <c r="C70" s="163">
        <v>9151</v>
      </c>
      <c r="D70" s="163">
        <v>6869</v>
      </c>
      <c r="E70" s="163">
        <v>3201</v>
      </c>
      <c r="F70" s="163">
        <v>3771</v>
      </c>
      <c r="G70" s="163">
        <v>8580</v>
      </c>
      <c r="H70" s="163">
        <v>7575</v>
      </c>
      <c r="I70" s="164">
        <f t="shared" si="27"/>
        <v>-0.11713286713286708</v>
      </c>
      <c r="J70" s="165">
        <f t="shared" si="24"/>
        <v>0.10278060853108162</v>
      </c>
      <c r="K70" s="163">
        <f t="shared" si="25"/>
        <v>-1005</v>
      </c>
      <c r="L70" s="163">
        <f t="shared" si="26"/>
        <v>706</v>
      </c>
      <c r="M70" s="164">
        <f t="shared" si="28"/>
        <v>2.5818198302168011E-3</v>
      </c>
      <c r="N70" s="166"/>
    </row>
    <row r="71" spans="1:14" x14ac:dyDescent="0.25">
      <c r="A71" s="161"/>
      <c r="B71" s="162" t="s">
        <v>116</v>
      </c>
      <c r="C71" s="163">
        <v>3582</v>
      </c>
      <c r="D71" s="163">
        <v>4847</v>
      </c>
      <c r="E71" s="163">
        <v>3211</v>
      </c>
      <c r="F71" s="163">
        <v>13150</v>
      </c>
      <c r="G71" s="163">
        <v>3264</v>
      </c>
      <c r="H71" s="163">
        <v>4141</v>
      </c>
      <c r="I71" s="164">
        <f t="shared" si="27"/>
        <v>0.26868872549019618</v>
      </c>
      <c r="J71" s="165">
        <f t="shared" si="24"/>
        <v>-0.1456571074891686</v>
      </c>
      <c r="K71" s="163">
        <f t="shared" si="25"/>
        <v>877</v>
      </c>
      <c r="L71" s="163">
        <f t="shared" si="26"/>
        <v>-706</v>
      </c>
      <c r="M71" s="164">
        <f t="shared" si="28"/>
        <v>1.4113948405185181E-3</v>
      </c>
      <c r="N71" s="79"/>
    </row>
    <row r="72" spans="1:14" x14ac:dyDescent="0.25">
      <c r="A72" s="161"/>
      <c r="B72" s="162" t="s">
        <v>123</v>
      </c>
      <c r="C72" s="163">
        <v>1364</v>
      </c>
      <c r="D72" s="163">
        <v>1259</v>
      </c>
      <c r="E72" s="163">
        <v>1850</v>
      </c>
      <c r="F72" s="163">
        <v>2289</v>
      </c>
      <c r="G72" s="163">
        <v>2188</v>
      </c>
      <c r="H72" s="163">
        <v>3001</v>
      </c>
      <c r="I72" s="164">
        <f t="shared" si="27"/>
        <v>0.37157221206581359</v>
      </c>
      <c r="J72" s="165">
        <f t="shared" si="24"/>
        <v>1.3836378077839555</v>
      </c>
      <c r="K72" s="163">
        <f t="shared" si="25"/>
        <v>813</v>
      </c>
      <c r="L72" s="163">
        <f t="shared" si="26"/>
        <v>1742</v>
      </c>
      <c r="M72" s="164">
        <f t="shared" si="28"/>
        <v>1.0228437373571775E-3</v>
      </c>
      <c r="N72" s="79"/>
    </row>
    <row r="73" spans="1:14" x14ac:dyDescent="0.25">
      <c r="A73" s="161"/>
      <c r="B73" s="162" t="s">
        <v>119</v>
      </c>
      <c r="C73" s="163">
        <v>1647</v>
      </c>
      <c r="D73" s="163">
        <v>2341</v>
      </c>
      <c r="E73" s="163">
        <v>1687</v>
      </c>
      <c r="F73" s="163">
        <v>1644</v>
      </c>
      <c r="G73" s="163">
        <v>698</v>
      </c>
      <c r="H73" s="163">
        <v>1706</v>
      </c>
      <c r="I73" s="164">
        <f t="shared" si="27"/>
        <v>1.4441260744985671</v>
      </c>
      <c r="J73" s="165">
        <f t="shared" si="24"/>
        <v>-0.27125160187953867</v>
      </c>
      <c r="K73" s="163">
        <f t="shared" si="25"/>
        <v>1008</v>
      </c>
      <c r="L73" s="163">
        <f t="shared" si="26"/>
        <v>-635</v>
      </c>
      <c r="M73" s="164">
        <f t="shared" si="28"/>
        <v>5.8146331753793567E-4</v>
      </c>
      <c r="N73" s="79"/>
    </row>
    <row r="74" spans="1:14" x14ac:dyDescent="0.25">
      <c r="A74" s="161"/>
      <c r="B74" s="162" t="s">
        <v>128</v>
      </c>
      <c r="C74" s="163">
        <v>1198</v>
      </c>
      <c r="D74" s="163">
        <v>2322</v>
      </c>
      <c r="E74" s="163">
        <v>60</v>
      </c>
      <c r="F74" s="163">
        <v>5705</v>
      </c>
      <c r="G74" s="163">
        <v>1190</v>
      </c>
      <c r="H74" s="163">
        <v>2710</v>
      </c>
      <c r="I74" s="164">
        <f t="shared" si="27"/>
        <v>1.2773109243697478</v>
      </c>
      <c r="J74" s="165">
        <f t="shared" si="24"/>
        <v>0.16709732988802761</v>
      </c>
      <c r="K74" s="163">
        <f t="shared" si="25"/>
        <v>1520</v>
      </c>
      <c r="L74" s="163">
        <f t="shared" si="26"/>
        <v>388</v>
      </c>
      <c r="M74" s="164">
        <f t="shared" si="28"/>
        <v>9.2366095576073019E-4</v>
      </c>
      <c r="N74" s="79"/>
    </row>
    <row r="75" spans="1:14" x14ac:dyDescent="0.25">
      <c r="A75" s="161" t="s">
        <v>144</v>
      </c>
      <c r="B75" s="162" t="s">
        <v>131</v>
      </c>
      <c r="C75" s="163">
        <v>1536</v>
      </c>
      <c r="D75" s="163">
        <v>2081</v>
      </c>
      <c r="E75" s="163">
        <v>132</v>
      </c>
      <c r="F75" s="163">
        <v>1948</v>
      </c>
      <c r="G75" s="163">
        <v>291</v>
      </c>
      <c r="H75" s="163">
        <v>5685</v>
      </c>
      <c r="I75" s="164">
        <f t="shared" si="27"/>
        <v>18.536082474226806</v>
      </c>
      <c r="J75" s="165">
        <f t="shared" si="24"/>
        <v>1.7318596828447861</v>
      </c>
      <c r="K75" s="163">
        <f t="shared" si="25"/>
        <v>5394</v>
      </c>
      <c r="L75" s="163">
        <f t="shared" si="26"/>
        <v>3604</v>
      </c>
      <c r="M75" s="164">
        <f t="shared" si="28"/>
        <v>1.9376430012914211E-3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13272</v>
      </c>
      <c r="D76" s="169">
        <f t="shared" si="29"/>
        <v>11512</v>
      </c>
      <c r="E76" s="169">
        <f t="shared" si="29"/>
        <v>6996</v>
      </c>
      <c r="F76" s="169">
        <f t="shared" si="29"/>
        <v>30300</v>
      </c>
      <c r="G76" s="169">
        <f t="shared" si="29"/>
        <v>14371</v>
      </c>
      <c r="H76" s="169">
        <f t="shared" si="29"/>
        <v>20089</v>
      </c>
      <c r="I76" s="170">
        <f t="shared" si="27"/>
        <v>0.3978846287662654</v>
      </c>
      <c r="J76" s="171">
        <f t="shared" si="24"/>
        <v>0.74504864489228639</v>
      </c>
      <c r="K76" s="169">
        <f>H76-G76</f>
        <v>5718</v>
      </c>
      <c r="L76" s="169">
        <f t="shared" si="26"/>
        <v>8577</v>
      </c>
      <c r="M76" s="170">
        <f t="shared" si="28"/>
        <v>6.8470202731650588E-3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473719</v>
      </c>
      <c r="D78" s="176">
        <v>461041</v>
      </c>
      <c r="E78" s="176">
        <v>44846</v>
      </c>
      <c r="F78" s="176">
        <v>410037</v>
      </c>
      <c r="G78" s="176">
        <v>440835</v>
      </c>
      <c r="H78" s="176">
        <v>468874</v>
      </c>
      <c r="I78" s="177">
        <f>IFERROR(H78/G78-1,"-")</f>
        <v>6.3604296392074211E-2</v>
      </c>
      <c r="J78" s="177">
        <f>IFERROR(H78/D78-1,"-")</f>
        <v>1.6989812185901121E-2</v>
      </c>
      <c r="K78" s="176">
        <f>H78-G78</f>
        <v>28039</v>
      </c>
      <c r="L78" s="176">
        <f>H78-D78</f>
        <v>7833</v>
      </c>
      <c r="M78" s="177">
        <f>H78/H$8</f>
        <v>0.15980834205585115</v>
      </c>
      <c r="N78" s="79"/>
    </row>
    <row r="79" spans="1:14" x14ac:dyDescent="0.25">
      <c r="A79" s="161" t="s">
        <v>96</v>
      </c>
      <c r="B79" s="157" t="s">
        <v>97</v>
      </c>
      <c r="C79" s="158">
        <v>104972</v>
      </c>
      <c r="D79" s="158">
        <v>112849</v>
      </c>
      <c r="E79" s="158">
        <v>14280</v>
      </c>
      <c r="F79" s="158">
        <v>109752</v>
      </c>
      <c r="G79" s="158">
        <v>84951</v>
      </c>
      <c r="H79" s="158">
        <v>89457</v>
      </c>
      <c r="I79" s="159">
        <f>IFERROR(H79/G79-1,"-")</f>
        <v>5.3042342056008662E-2</v>
      </c>
      <c r="J79" s="160">
        <f t="shared" ref="J79:J90" si="30">IFERROR(H79/D79-1,"-")</f>
        <v>-0.20728584214304069</v>
      </c>
      <c r="K79" s="158">
        <f t="shared" ref="K79:K89" si="31">H79-G79</f>
        <v>4506</v>
      </c>
      <c r="L79" s="158">
        <f t="shared" ref="L79:L90" si="32">H79-D79</f>
        <v>-23392</v>
      </c>
      <c r="M79" s="159">
        <f>H79/H$8</f>
        <v>3.0490014066231603E-2</v>
      </c>
      <c r="N79" s="79"/>
    </row>
    <row r="80" spans="1:14" x14ac:dyDescent="0.25">
      <c r="A80" s="161" t="s">
        <v>103</v>
      </c>
      <c r="B80" s="162" t="s">
        <v>103</v>
      </c>
      <c r="C80" s="163">
        <v>12189</v>
      </c>
      <c r="D80" s="163">
        <v>10667</v>
      </c>
      <c r="E80" s="163">
        <v>7287</v>
      </c>
      <c r="F80" s="163">
        <v>14999</v>
      </c>
      <c r="G80" s="163">
        <v>13117</v>
      </c>
      <c r="H80" s="163">
        <v>15554</v>
      </c>
      <c r="I80" s="164">
        <f>IFERROR(H80/G80-1,"-")</f>
        <v>0.18578943355950295</v>
      </c>
      <c r="J80" s="165">
        <f t="shared" si="30"/>
        <v>0.45814193306459172</v>
      </c>
      <c r="K80" s="163">
        <f t="shared" si="31"/>
        <v>2437</v>
      </c>
      <c r="L80" s="163">
        <f t="shared" si="32"/>
        <v>4887</v>
      </c>
      <c r="M80" s="164">
        <f>H80/H$8</f>
        <v>5.3013367180451652E-3</v>
      </c>
      <c r="N80" s="79"/>
    </row>
    <row r="81" spans="1:14" x14ac:dyDescent="0.25">
      <c r="A81" s="161" t="s">
        <v>100</v>
      </c>
      <c r="B81" s="162" t="s">
        <v>100</v>
      </c>
      <c r="C81" s="163">
        <v>92783</v>
      </c>
      <c r="D81" s="163">
        <v>102182</v>
      </c>
      <c r="E81" s="163">
        <v>6993</v>
      </c>
      <c r="F81" s="163">
        <v>94753</v>
      </c>
      <c r="G81" s="163">
        <v>71834</v>
      </c>
      <c r="H81" s="163">
        <v>73903</v>
      </c>
      <c r="I81" s="164">
        <f>IFERROR(H81/G81-1,"-")</f>
        <v>2.8802516913996268E-2</v>
      </c>
      <c r="J81" s="165">
        <f t="shared" si="30"/>
        <v>-0.2767512869194183</v>
      </c>
      <c r="K81" s="163">
        <f t="shared" si="31"/>
        <v>2069</v>
      </c>
      <c r="L81" s="163">
        <f t="shared" si="32"/>
        <v>-28279</v>
      </c>
      <c r="M81" s="164">
        <f>H81/H$8</f>
        <v>2.5188677348186438E-2</v>
      </c>
      <c r="N81" s="79"/>
    </row>
    <row r="82" spans="1:14" x14ac:dyDescent="0.25">
      <c r="A82" s="161"/>
      <c r="B82" s="157" t="s">
        <v>107</v>
      </c>
      <c r="C82" s="158">
        <v>368747</v>
      </c>
      <c r="D82" s="158">
        <v>348192</v>
      </c>
      <c r="E82" s="158">
        <v>30566</v>
      </c>
      <c r="F82" s="158">
        <v>300285</v>
      </c>
      <c r="G82" s="158">
        <v>355884</v>
      </c>
      <c r="H82" s="158">
        <v>379417</v>
      </c>
      <c r="I82" s="159">
        <f>IFERROR(H82/G82-1,"-")</f>
        <v>6.6125479088691819E-2</v>
      </c>
      <c r="J82" s="160">
        <f t="shared" si="30"/>
        <v>8.9677534233985945E-2</v>
      </c>
      <c r="K82" s="158">
        <f t="shared" si="31"/>
        <v>23533</v>
      </c>
      <c r="L82" s="158">
        <f t="shared" si="32"/>
        <v>31225</v>
      </c>
      <c r="M82" s="159">
        <f>H82/H$8</f>
        <v>0.12931832798961956</v>
      </c>
      <c r="N82" s="79"/>
    </row>
    <row r="83" spans="1:14" s="56" customFormat="1" x14ac:dyDescent="0.25">
      <c r="A83" s="161"/>
      <c r="B83" s="162" t="s">
        <v>110</v>
      </c>
      <c r="C83" s="163">
        <v>47703</v>
      </c>
      <c r="D83" s="163">
        <v>53911</v>
      </c>
      <c r="E83" s="163">
        <v>6245</v>
      </c>
      <c r="F83" s="163">
        <v>47781</v>
      </c>
      <c r="G83" s="163">
        <v>62747</v>
      </c>
      <c r="H83" s="163">
        <v>67375</v>
      </c>
      <c r="I83" s="164">
        <f t="shared" ref="I83:I90" si="33">IFERROR(H83/G83-1,"-")</f>
        <v>7.3756514255661543E-2</v>
      </c>
      <c r="J83" s="165">
        <f t="shared" si="30"/>
        <v>0.24974495001020203</v>
      </c>
      <c r="K83" s="163">
        <f t="shared" si="31"/>
        <v>4628</v>
      </c>
      <c r="L83" s="163">
        <f t="shared" si="32"/>
        <v>13464</v>
      </c>
      <c r="M83" s="164">
        <f t="shared" ref="M83:M90" si="34">H83/H$8</f>
        <v>2.2963711031136237E-2</v>
      </c>
      <c r="N83" s="166"/>
    </row>
    <row r="84" spans="1:14" s="56" customFormat="1" x14ac:dyDescent="0.25">
      <c r="A84" s="161"/>
      <c r="B84" s="162" t="s">
        <v>113</v>
      </c>
      <c r="C84" s="163">
        <v>173343</v>
      </c>
      <c r="D84" s="163">
        <v>151824</v>
      </c>
      <c r="E84" s="163">
        <v>12813</v>
      </c>
      <c r="F84" s="163">
        <v>120073</v>
      </c>
      <c r="G84" s="163">
        <v>136634</v>
      </c>
      <c r="H84" s="163">
        <v>141819</v>
      </c>
      <c r="I84" s="164">
        <f t="shared" si="33"/>
        <v>3.7948094910490893E-2</v>
      </c>
      <c r="J84" s="165">
        <f t="shared" si="30"/>
        <v>-6.5898672146696202E-2</v>
      </c>
      <c r="K84" s="163">
        <f t="shared" si="31"/>
        <v>5185</v>
      </c>
      <c r="L84" s="163">
        <f t="shared" si="32"/>
        <v>-10005</v>
      </c>
      <c r="M84" s="164">
        <f t="shared" si="34"/>
        <v>4.8336779736173799E-2</v>
      </c>
      <c r="N84" s="166"/>
    </row>
    <row r="85" spans="1:14" x14ac:dyDescent="0.25">
      <c r="A85" s="161"/>
      <c r="B85" s="162" t="s">
        <v>116</v>
      </c>
      <c r="C85" s="163">
        <v>7921</v>
      </c>
      <c r="D85" s="163">
        <v>10701</v>
      </c>
      <c r="E85" s="163">
        <v>2033</v>
      </c>
      <c r="F85" s="163">
        <v>14877</v>
      </c>
      <c r="G85" s="163">
        <v>23544</v>
      </c>
      <c r="H85" s="163">
        <v>25480</v>
      </c>
      <c r="I85" s="164">
        <f t="shared" si="33"/>
        <v>8.2229018008834531E-2</v>
      </c>
      <c r="J85" s="165">
        <f t="shared" si="30"/>
        <v>1.3810858798243153</v>
      </c>
      <c r="K85" s="163">
        <f t="shared" si="31"/>
        <v>1936</v>
      </c>
      <c r="L85" s="163">
        <f t="shared" si="32"/>
        <v>14779</v>
      </c>
      <c r="M85" s="164">
        <f t="shared" si="34"/>
        <v>8.6844579899569771E-3</v>
      </c>
      <c r="N85" s="79"/>
    </row>
    <row r="86" spans="1:14" x14ac:dyDescent="0.25">
      <c r="A86" s="161"/>
      <c r="B86" s="162" t="s">
        <v>123</v>
      </c>
      <c r="C86" s="163">
        <v>5232</v>
      </c>
      <c r="D86" s="163">
        <v>4718</v>
      </c>
      <c r="E86" s="163">
        <v>553</v>
      </c>
      <c r="F86" s="163">
        <v>6873</v>
      </c>
      <c r="G86" s="163">
        <v>7535</v>
      </c>
      <c r="H86" s="163">
        <v>12303</v>
      </c>
      <c r="I86" s="164">
        <f t="shared" si="33"/>
        <v>0.63278035832780355</v>
      </c>
      <c r="J86" s="165">
        <f t="shared" si="30"/>
        <v>1.6076727426875794</v>
      </c>
      <c r="K86" s="163">
        <f t="shared" si="31"/>
        <v>4768</v>
      </c>
      <c r="L86" s="163">
        <f t="shared" si="32"/>
        <v>7585</v>
      </c>
      <c r="M86" s="164">
        <f t="shared" si="34"/>
        <v>4.1932844054333078E-3</v>
      </c>
      <c r="N86" s="79"/>
    </row>
    <row r="87" spans="1:14" x14ac:dyDescent="0.25">
      <c r="A87" s="161"/>
      <c r="B87" s="162" t="s">
        <v>119</v>
      </c>
      <c r="C87" s="163">
        <v>3196</v>
      </c>
      <c r="D87" s="163">
        <v>2949</v>
      </c>
      <c r="E87" s="163">
        <v>337</v>
      </c>
      <c r="F87" s="163">
        <v>3870</v>
      </c>
      <c r="G87" s="163">
        <v>3615</v>
      </c>
      <c r="H87" s="163">
        <v>4832</v>
      </c>
      <c r="I87" s="164">
        <f t="shared" si="33"/>
        <v>0.33665283540802204</v>
      </c>
      <c r="J87" s="165">
        <f t="shared" si="30"/>
        <v>0.63852153272295697</v>
      </c>
      <c r="K87" s="163">
        <f t="shared" si="31"/>
        <v>1217</v>
      </c>
      <c r="L87" s="163">
        <f t="shared" si="32"/>
        <v>1883</v>
      </c>
      <c r="M87" s="164">
        <f t="shared" si="34"/>
        <v>1.6469113425224534E-3</v>
      </c>
      <c r="N87" s="79"/>
    </row>
    <row r="88" spans="1:14" x14ac:dyDescent="0.25">
      <c r="A88" s="161"/>
      <c r="B88" s="162" t="s">
        <v>128</v>
      </c>
      <c r="C88" s="163">
        <v>9307</v>
      </c>
      <c r="D88" s="163">
        <v>8476</v>
      </c>
      <c r="E88" s="163">
        <v>120</v>
      </c>
      <c r="F88" s="163">
        <v>10183</v>
      </c>
      <c r="G88" s="163">
        <v>9612</v>
      </c>
      <c r="H88" s="163">
        <v>6874</v>
      </c>
      <c r="I88" s="164">
        <f t="shared" si="33"/>
        <v>-0.28485226799833541</v>
      </c>
      <c r="J88" s="165">
        <f t="shared" si="30"/>
        <v>-0.18900424728645593</v>
      </c>
      <c r="K88" s="163">
        <f t="shared" si="31"/>
        <v>-2738</v>
      </c>
      <c r="L88" s="163">
        <f t="shared" si="32"/>
        <v>-1602</v>
      </c>
      <c r="M88" s="164">
        <f t="shared" si="34"/>
        <v>2.3428949852026789E-3</v>
      </c>
      <c r="N88" s="79"/>
    </row>
    <row r="89" spans="1:14" x14ac:dyDescent="0.25">
      <c r="A89" s="161" t="s">
        <v>144</v>
      </c>
      <c r="B89" s="162" t="s">
        <v>131</v>
      </c>
      <c r="C89" s="163">
        <v>18112</v>
      </c>
      <c r="D89" s="163">
        <v>19271</v>
      </c>
      <c r="E89" s="163">
        <v>490</v>
      </c>
      <c r="F89" s="163">
        <v>13657</v>
      </c>
      <c r="G89" s="163">
        <v>14110</v>
      </c>
      <c r="H89" s="163">
        <v>12135</v>
      </c>
      <c r="I89" s="164">
        <f t="shared" si="33"/>
        <v>-0.13997165131112688</v>
      </c>
      <c r="J89" s="165">
        <f t="shared" si="30"/>
        <v>-0.37029733796896891</v>
      </c>
      <c r="K89" s="163">
        <f t="shared" si="31"/>
        <v>-1975</v>
      </c>
      <c r="L89" s="163">
        <f t="shared" si="32"/>
        <v>-7136</v>
      </c>
      <c r="M89" s="164">
        <f t="shared" si="34"/>
        <v>4.136024242862163E-3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103933</v>
      </c>
      <c r="D90" s="169">
        <f t="shared" si="35"/>
        <v>96342</v>
      </c>
      <c r="E90" s="169">
        <f t="shared" si="35"/>
        <v>7975</v>
      </c>
      <c r="F90" s="169">
        <f t="shared" si="35"/>
        <v>82971</v>
      </c>
      <c r="G90" s="169">
        <f t="shared" si="35"/>
        <v>98087</v>
      </c>
      <c r="H90" s="169">
        <f t="shared" si="35"/>
        <v>108599</v>
      </c>
      <c r="I90" s="170">
        <f t="shared" si="33"/>
        <v>0.10717016526145162</v>
      </c>
      <c r="J90" s="171">
        <f t="shared" si="30"/>
        <v>0.12722384837350265</v>
      </c>
      <c r="K90" s="169">
        <f>H90-G90</f>
        <v>10512</v>
      </c>
      <c r="L90" s="169">
        <f t="shared" si="32"/>
        <v>12257</v>
      </c>
      <c r="M90" s="170">
        <f t="shared" si="34"/>
        <v>3.7014264256331933E-2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12922</v>
      </c>
      <c r="D92" s="176">
        <v>13020</v>
      </c>
      <c r="E92" s="176">
        <v>4049</v>
      </c>
      <c r="F92" s="176">
        <v>12114</v>
      </c>
      <c r="G92" s="176">
        <v>11864</v>
      </c>
      <c r="H92" s="176">
        <v>13319</v>
      </c>
      <c r="I92" s="177">
        <f>IFERROR(H92/G92-1,"-")</f>
        <v>0.12263991908293992</v>
      </c>
      <c r="J92" s="177">
        <f>IFERROR(H92/D92-1,"-")</f>
        <v>2.2964669738863241E-2</v>
      </c>
      <c r="K92" s="176">
        <f>H92-G92</f>
        <v>1455</v>
      </c>
      <c r="L92" s="176">
        <f>H92-D92</f>
        <v>299</v>
      </c>
      <c r="M92" s="177">
        <f>H92/H$8</f>
        <v>4.5395720552683268E-3</v>
      </c>
      <c r="N92" s="79"/>
    </row>
    <row r="93" spans="1:14" x14ac:dyDescent="0.25">
      <c r="A93" s="161" t="s">
        <v>96</v>
      </c>
      <c r="B93" s="157" t="s">
        <v>97</v>
      </c>
      <c r="C93" s="158">
        <v>6379</v>
      </c>
      <c r="D93" s="158">
        <v>6906</v>
      </c>
      <c r="E93" s="158">
        <v>2474</v>
      </c>
      <c r="F93" s="158">
        <v>6120</v>
      </c>
      <c r="G93" s="158">
        <v>4800</v>
      </c>
      <c r="H93" s="158">
        <v>6283</v>
      </c>
      <c r="I93" s="159">
        <f>IFERROR(H93/G93-1,"-")</f>
        <v>0.30895833333333322</v>
      </c>
      <c r="J93" s="160">
        <f t="shared" ref="J93:J104" si="36">IFERROR(H93/D93-1,"-")</f>
        <v>-9.0211410367796119E-2</v>
      </c>
      <c r="K93" s="158">
        <f t="shared" ref="K93:K103" si="37">H93-G93</f>
        <v>1483</v>
      </c>
      <c r="L93" s="158">
        <f t="shared" ref="L93:L104" si="38">H93-D93</f>
        <v>-623</v>
      </c>
      <c r="M93" s="159">
        <f>H93/H$8</f>
        <v>2.1414619133006156E-3</v>
      </c>
      <c r="N93" s="79"/>
    </row>
    <row r="94" spans="1:14" x14ac:dyDescent="0.25">
      <c r="A94" s="161" t="s">
        <v>103</v>
      </c>
      <c r="B94" s="162" t="s">
        <v>103</v>
      </c>
      <c r="C94" s="163">
        <v>2989</v>
      </c>
      <c r="D94" s="163">
        <v>4113</v>
      </c>
      <c r="E94" s="163">
        <v>1793</v>
      </c>
      <c r="F94" s="163">
        <v>2999</v>
      </c>
      <c r="G94" s="163">
        <v>1914</v>
      </c>
      <c r="H94" s="163">
        <v>2574</v>
      </c>
      <c r="I94" s="164">
        <f>IFERROR(H94/G94-1,"-")</f>
        <v>0.34482758620689657</v>
      </c>
      <c r="J94" s="165">
        <f t="shared" si="36"/>
        <v>-0.37417943107221008</v>
      </c>
      <c r="K94" s="163">
        <f t="shared" si="37"/>
        <v>660</v>
      </c>
      <c r="L94" s="163">
        <f t="shared" si="38"/>
        <v>-1539</v>
      </c>
      <c r="M94" s="164">
        <f>H94/H$8</f>
        <v>8.7730749082218435E-4</v>
      </c>
      <c r="N94" s="79"/>
    </row>
    <row r="95" spans="1:14" x14ac:dyDescent="0.25">
      <c r="A95" s="161" t="s">
        <v>100</v>
      </c>
      <c r="B95" s="162" t="s">
        <v>100</v>
      </c>
      <c r="C95" s="163">
        <v>3390</v>
      </c>
      <c r="D95" s="163">
        <v>2793</v>
      </c>
      <c r="E95" s="163">
        <v>681</v>
      </c>
      <c r="F95" s="163">
        <v>3121</v>
      </c>
      <c r="G95" s="163">
        <v>2886</v>
      </c>
      <c r="H95" s="163">
        <v>3709</v>
      </c>
      <c r="I95" s="164">
        <f>IFERROR(H95/G95-1,"-")</f>
        <v>0.28516978516978519</v>
      </c>
      <c r="J95" s="165">
        <f t="shared" si="36"/>
        <v>0.32796276405298963</v>
      </c>
      <c r="K95" s="163">
        <f t="shared" si="37"/>
        <v>823</v>
      </c>
      <c r="L95" s="163">
        <f t="shared" si="38"/>
        <v>916</v>
      </c>
      <c r="M95" s="164">
        <f>H95/H$8</f>
        <v>1.2641544224784311E-3</v>
      </c>
      <c r="N95" s="79"/>
    </row>
    <row r="96" spans="1:14" x14ac:dyDescent="0.25">
      <c r="A96" s="161"/>
      <c r="B96" s="157" t="s">
        <v>107</v>
      </c>
      <c r="C96" s="158">
        <v>6543</v>
      </c>
      <c r="D96" s="158">
        <v>6114</v>
      </c>
      <c r="E96" s="158">
        <v>1575</v>
      </c>
      <c r="F96" s="158">
        <v>5994</v>
      </c>
      <c r="G96" s="158">
        <v>7064</v>
      </c>
      <c r="H96" s="158">
        <v>7036</v>
      </c>
      <c r="I96" s="159">
        <f>IFERROR(H96/G96-1,"-")</f>
        <v>-3.9637599093997888E-3</v>
      </c>
      <c r="J96" s="160">
        <f t="shared" si="36"/>
        <v>0.15080143931959444</v>
      </c>
      <c r="K96" s="158">
        <f t="shared" si="37"/>
        <v>-28</v>
      </c>
      <c r="L96" s="158">
        <f t="shared" si="38"/>
        <v>922</v>
      </c>
      <c r="M96" s="159">
        <f>H96/H$8</f>
        <v>2.3981101419677112E-3</v>
      </c>
      <c r="N96" s="79"/>
    </row>
    <row r="97" spans="1:14" s="56" customFormat="1" x14ac:dyDescent="0.25">
      <c r="A97" s="161"/>
      <c r="B97" s="162" t="s">
        <v>110</v>
      </c>
      <c r="C97" s="163">
        <v>601</v>
      </c>
      <c r="D97" s="163">
        <v>767</v>
      </c>
      <c r="E97" s="163">
        <v>136</v>
      </c>
      <c r="F97" s="163">
        <v>948</v>
      </c>
      <c r="G97" s="163">
        <v>1233</v>
      </c>
      <c r="H97" s="163">
        <v>859</v>
      </c>
      <c r="I97" s="164">
        <f t="shared" ref="I97:I104" si="39">IFERROR(H97/G97-1,"-")</f>
        <v>-0.30332522303325227</v>
      </c>
      <c r="J97" s="165">
        <f t="shared" si="36"/>
        <v>0.11994784876140807</v>
      </c>
      <c r="K97" s="163">
        <f t="shared" si="37"/>
        <v>-374</v>
      </c>
      <c r="L97" s="163">
        <f t="shared" si="38"/>
        <v>92</v>
      </c>
      <c r="M97" s="164">
        <f t="shared" ref="M97:M104" si="40">H97/H$8</f>
        <v>2.9277666457508015E-4</v>
      </c>
      <c r="N97" s="166"/>
    </row>
    <row r="98" spans="1:14" s="56" customFormat="1" x14ac:dyDescent="0.25">
      <c r="A98" s="161"/>
      <c r="B98" s="162" t="s">
        <v>113</v>
      </c>
      <c r="C98" s="163">
        <v>2525</v>
      </c>
      <c r="D98" s="163">
        <v>2257</v>
      </c>
      <c r="E98" s="163">
        <v>199</v>
      </c>
      <c r="F98" s="163">
        <v>1833</v>
      </c>
      <c r="G98" s="163">
        <v>2036</v>
      </c>
      <c r="H98" s="163">
        <v>2476</v>
      </c>
      <c r="I98" s="164">
        <f t="shared" si="39"/>
        <v>0.21611001964636545</v>
      </c>
      <c r="J98" s="165">
        <f t="shared" si="36"/>
        <v>9.7031457687195344E-2</v>
      </c>
      <c r="K98" s="163">
        <f t="shared" si="37"/>
        <v>440</v>
      </c>
      <c r="L98" s="163">
        <f t="shared" si="38"/>
        <v>219</v>
      </c>
      <c r="M98" s="164">
        <f t="shared" si="40"/>
        <v>8.4390572932234985E-4</v>
      </c>
      <c r="N98" s="166"/>
    </row>
    <row r="99" spans="1:14" x14ac:dyDescent="0.25">
      <c r="A99" s="161"/>
      <c r="B99" s="162" t="s">
        <v>116</v>
      </c>
      <c r="C99" s="163">
        <v>752</v>
      </c>
      <c r="D99" s="163">
        <v>835</v>
      </c>
      <c r="E99" s="163">
        <v>445</v>
      </c>
      <c r="F99" s="163">
        <v>717</v>
      </c>
      <c r="G99" s="163">
        <v>679</v>
      </c>
      <c r="H99" s="163">
        <v>714</v>
      </c>
      <c r="I99" s="164">
        <f t="shared" si="39"/>
        <v>5.1546391752577359E-2</v>
      </c>
      <c r="J99" s="165">
        <f t="shared" si="36"/>
        <v>-0.14491017964071862</v>
      </c>
      <c r="K99" s="163">
        <f t="shared" si="37"/>
        <v>35</v>
      </c>
      <c r="L99" s="163">
        <f t="shared" si="38"/>
        <v>-121</v>
      </c>
      <c r="M99" s="164">
        <f t="shared" si="40"/>
        <v>2.4335569092736583E-4</v>
      </c>
      <c r="N99" s="79"/>
    </row>
    <row r="100" spans="1:14" x14ac:dyDescent="0.25">
      <c r="A100" s="161"/>
      <c r="B100" s="162" t="s">
        <v>123</v>
      </c>
      <c r="C100" s="163">
        <v>156</v>
      </c>
      <c r="D100" s="163">
        <v>197</v>
      </c>
      <c r="E100" s="163">
        <v>14</v>
      </c>
      <c r="F100" s="163">
        <v>374</v>
      </c>
      <c r="G100" s="163">
        <v>365</v>
      </c>
      <c r="H100" s="163">
        <v>215</v>
      </c>
      <c r="I100" s="164">
        <f t="shared" si="39"/>
        <v>-0.41095890410958902</v>
      </c>
      <c r="J100" s="165">
        <f t="shared" si="36"/>
        <v>9.137055837563457E-2</v>
      </c>
      <c r="K100" s="163">
        <f t="shared" si="37"/>
        <v>-150</v>
      </c>
      <c r="L100" s="163">
        <f t="shared" si="38"/>
        <v>18</v>
      </c>
      <c r="M100" s="164">
        <f t="shared" si="40"/>
        <v>7.3279374719024718E-5</v>
      </c>
      <c r="N100" s="79"/>
    </row>
    <row r="101" spans="1:14" x14ac:dyDescent="0.25">
      <c r="A101" s="161"/>
      <c r="B101" s="162" t="s">
        <v>119</v>
      </c>
      <c r="C101" s="163">
        <v>184</v>
      </c>
      <c r="D101" s="163">
        <v>114</v>
      </c>
      <c r="E101" s="163">
        <v>36</v>
      </c>
      <c r="F101" s="163">
        <v>112</v>
      </c>
      <c r="G101" s="163">
        <v>162</v>
      </c>
      <c r="H101" s="163">
        <v>348</v>
      </c>
      <c r="I101" s="164">
        <f t="shared" si="39"/>
        <v>1.1481481481481484</v>
      </c>
      <c r="J101" s="165">
        <f t="shared" si="36"/>
        <v>2.0526315789473686</v>
      </c>
      <c r="K101" s="163">
        <f t="shared" si="37"/>
        <v>186</v>
      </c>
      <c r="L101" s="163">
        <f t="shared" si="38"/>
        <v>234</v>
      </c>
      <c r="M101" s="164">
        <f t="shared" si="40"/>
        <v>1.1861033675451444E-4</v>
      </c>
      <c r="N101" s="79"/>
    </row>
    <row r="102" spans="1:14" x14ac:dyDescent="0.25">
      <c r="A102" s="161"/>
      <c r="B102" s="162" t="s">
        <v>128</v>
      </c>
      <c r="C102" s="163">
        <v>115</v>
      </c>
      <c r="D102" s="163">
        <v>74</v>
      </c>
      <c r="E102" s="163">
        <v>2</v>
      </c>
      <c r="F102" s="163">
        <v>101</v>
      </c>
      <c r="G102" s="163">
        <v>34</v>
      </c>
      <c r="H102" s="163">
        <v>10</v>
      </c>
      <c r="I102" s="164">
        <f t="shared" si="39"/>
        <v>-0.70588235294117641</v>
      </c>
      <c r="J102" s="165">
        <f t="shared" si="36"/>
        <v>-0.86486486486486491</v>
      </c>
      <c r="K102" s="163">
        <f t="shared" si="37"/>
        <v>-24</v>
      </c>
      <c r="L102" s="163">
        <f t="shared" si="38"/>
        <v>-64</v>
      </c>
      <c r="M102" s="164">
        <f t="shared" si="40"/>
        <v>3.4083430101871964E-6</v>
      </c>
      <c r="N102" s="79"/>
    </row>
    <row r="103" spans="1:14" x14ac:dyDescent="0.25">
      <c r="A103" s="161" t="s">
        <v>144</v>
      </c>
      <c r="B103" s="162" t="s">
        <v>131</v>
      </c>
      <c r="C103" s="163">
        <v>97</v>
      </c>
      <c r="D103" s="163">
        <v>110</v>
      </c>
      <c r="E103" s="163">
        <v>10</v>
      </c>
      <c r="F103" s="163">
        <v>94</v>
      </c>
      <c r="G103" s="163">
        <v>147</v>
      </c>
      <c r="H103" s="163">
        <v>160</v>
      </c>
      <c r="I103" s="164">
        <f t="shared" si="39"/>
        <v>8.8435374149659962E-2</v>
      </c>
      <c r="J103" s="165">
        <f t="shared" si="36"/>
        <v>0.45454545454545459</v>
      </c>
      <c r="K103" s="163">
        <f t="shared" si="37"/>
        <v>13</v>
      </c>
      <c r="L103" s="163">
        <f t="shared" si="38"/>
        <v>50</v>
      </c>
      <c r="M103" s="164">
        <f t="shared" si="40"/>
        <v>5.4533488162995142E-5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2113</v>
      </c>
      <c r="D104" s="169">
        <f t="shared" si="41"/>
        <v>1760</v>
      </c>
      <c r="E104" s="169">
        <f t="shared" si="41"/>
        <v>733</v>
      </c>
      <c r="F104" s="169">
        <f t="shared" si="41"/>
        <v>1815</v>
      </c>
      <c r="G104" s="169">
        <f t="shared" si="41"/>
        <v>2408</v>
      </c>
      <c r="H104" s="169">
        <f t="shared" si="41"/>
        <v>2254</v>
      </c>
      <c r="I104" s="170">
        <f t="shared" si="39"/>
        <v>-6.3953488372093026E-2</v>
      </c>
      <c r="J104" s="171">
        <f t="shared" si="36"/>
        <v>0.28068181818181825</v>
      </c>
      <c r="K104" s="169">
        <f>H104-G104</f>
        <v>-154</v>
      </c>
      <c r="L104" s="169">
        <f t="shared" si="38"/>
        <v>494</v>
      </c>
      <c r="M104" s="170">
        <f t="shared" si="40"/>
        <v>7.6824051449619402E-4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86481</v>
      </c>
      <c r="D106" s="176">
        <v>89250</v>
      </c>
      <c r="E106" s="176">
        <v>41809</v>
      </c>
      <c r="F106" s="176">
        <v>108987</v>
      </c>
      <c r="G106" s="176">
        <v>119696</v>
      </c>
      <c r="H106" s="176">
        <v>97837</v>
      </c>
      <c r="I106" s="177">
        <f>IFERROR(H106/G106-1,"-")</f>
        <v>-0.18262097313193426</v>
      </c>
      <c r="J106" s="177">
        <f>IFERROR(H106/D106-1,"-")</f>
        <v>9.6212885154061567E-2</v>
      </c>
      <c r="K106" s="176">
        <f>H106-G106</f>
        <v>-21859</v>
      </c>
      <c r="L106" s="176">
        <f>H106-D106</f>
        <v>8587</v>
      </c>
      <c r="M106" s="177">
        <f>H106/H$8</f>
        <v>3.3346205508768476E-2</v>
      </c>
      <c r="N106" s="79"/>
    </row>
    <row r="107" spans="1:14" x14ac:dyDescent="0.25">
      <c r="A107" s="161" t="s">
        <v>96</v>
      </c>
      <c r="B107" s="157" t="s">
        <v>97</v>
      </c>
      <c r="C107" s="158">
        <v>6216</v>
      </c>
      <c r="D107" s="158">
        <v>15050</v>
      </c>
      <c r="E107" s="158">
        <v>7870</v>
      </c>
      <c r="F107" s="158">
        <v>21520</v>
      </c>
      <c r="G107" s="158">
        <v>15397</v>
      </c>
      <c r="H107" s="158">
        <v>13481</v>
      </c>
      <c r="I107" s="159">
        <f>IFERROR(H107/G107-1,"-")</f>
        <v>-0.12443982594011815</v>
      </c>
      <c r="J107" s="160">
        <f t="shared" ref="J107:J118" si="42">IFERROR(H107/D107-1,"-")</f>
        <v>-0.10425249169435213</v>
      </c>
      <c r="K107" s="158">
        <f t="shared" ref="K107:K117" si="43">H107-G107</f>
        <v>-1916</v>
      </c>
      <c r="L107" s="158">
        <f t="shared" ref="L107:L118" si="44">H107-D107</f>
        <v>-1569</v>
      </c>
      <c r="M107" s="159">
        <f>H107/H$8</f>
        <v>4.5947872120333591E-3</v>
      </c>
      <c r="N107" s="79"/>
    </row>
    <row r="108" spans="1:14" x14ac:dyDescent="0.25">
      <c r="A108" s="161" t="s">
        <v>103</v>
      </c>
      <c r="B108" s="162" t="s">
        <v>103</v>
      </c>
      <c r="C108" s="163">
        <v>1712</v>
      </c>
      <c r="D108" s="163">
        <v>2428</v>
      </c>
      <c r="E108" s="163">
        <v>5267</v>
      </c>
      <c r="F108" s="163">
        <v>5365</v>
      </c>
      <c r="G108" s="163">
        <v>2175</v>
      </c>
      <c r="H108" s="163">
        <v>3501</v>
      </c>
      <c r="I108" s="164">
        <f>IFERROR(H108/G108-1,"-")</f>
        <v>0.60965517241379308</v>
      </c>
      <c r="J108" s="165">
        <f t="shared" si="42"/>
        <v>0.44192751235584837</v>
      </c>
      <c r="K108" s="163">
        <f t="shared" si="43"/>
        <v>1326</v>
      </c>
      <c r="L108" s="163">
        <f t="shared" si="44"/>
        <v>1073</v>
      </c>
      <c r="M108" s="164">
        <f>H108/H$8</f>
        <v>1.1932608878665375E-3</v>
      </c>
      <c r="N108" s="79"/>
    </row>
    <row r="109" spans="1:14" x14ac:dyDescent="0.25">
      <c r="A109" s="161" t="s">
        <v>100</v>
      </c>
      <c r="B109" s="162" t="s">
        <v>100</v>
      </c>
      <c r="C109" s="163">
        <v>4504</v>
      </c>
      <c r="D109" s="163">
        <v>12622</v>
      </c>
      <c r="E109" s="163">
        <v>2603</v>
      </c>
      <c r="F109" s="163">
        <v>16155</v>
      </c>
      <c r="G109" s="163">
        <v>13222</v>
      </c>
      <c r="H109" s="163">
        <v>9980</v>
      </c>
      <c r="I109" s="164">
        <f>IFERROR(H109/G109-1,"-")</f>
        <v>-0.24519739827560127</v>
      </c>
      <c r="J109" s="165">
        <f t="shared" si="42"/>
        <v>-0.20931706544129303</v>
      </c>
      <c r="K109" s="163">
        <f t="shared" si="43"/>
        <v>-3242</v>
      </c>
      <c r="L109" s="163">
        <f t="shared" si="44"/>
        <v>-2642</v>
      </c>
      <c r="M109" s="164">
        <f>H109/H$8</f>
        <v>3.4015263241668221E-3</v>
      </c>
      <c r="N109" s="79"/>
    </row>
    <row r="110" spans="1:14" x14ac:dyDescent="0.25">
      <c r="A110" s="161"/>
      <c r="B110" s="157" t="s">
        <v>107</v>
      </c>
      <c r="C110" s="158">
        <v>80265</v>
      </c>
      <c r="D110" s="158">
        <v>74200</v>
      </c>
      <c r="E110" s="158">
        <v>33939</v>
      </c>
      <c r="F110" s="158">
        <v>87467</v>
      </c>
      <c r="G110" s="158">
        <v>104299</v>
      </c>
      <c r="H110" s="158">
        <v>84356</v>
      </c>
      <c r="I110" s="159">
        <f>IFERROR(H110/G110-1,"-")</f>
        <v>-0.1912098869596065</v>
      </c>
      <c r="J110" s="160">
        <f t="shared" si="42"/>
        <v>0.13687331536388148</v>
      </c>
      <c r="K110" s="158">
        <f t="shared" si="43"/>
        <v>-19943</v>
      </c>
      <c r="L110" s="158">
        <f t="shared" si="44"/>
        <v>10156</v>
      </c>
      <c r="M110" s="159">
        <f>H110/H$8</f>
        <v>2.8751418296735113E-2</v>
      </c>
      <c r="N110" s="79"/>
    </row>
    <row r="111" spans="1:14" s="56" customFormat="1" x14ac:dyDescent="0.25">
      <c r="A111" s="161"/>
      <c r="B111" s="162" t="s">
        <v>110</v>
      </c>
      <c r="C111" s="163">
        <v>40569</v>
      </c>
      <c r="D111" s="163">
        <v>36576</v>
      </c>
      <c r="E111" s="163">
        <v>28677</v>
      </c>
      <c r="F111" s="163">
        <v>53949</v>
      </c>
      <c r="G111" s="163">
        <v>62797</v>
      </c>
      <c r="H111" s="163">
        <v>44607</v>
      </c>
      <c r="I111" s="164">
        <f t="shared" ref="I111:I118" si="45">IFERROR(H111/G111-1,"-")</f>
        <v>-0.28966351895791198</v>
      </c>
      <c r="J111" s="165">
        <f t="shared" si="42"/>
        <v>0.21957020997375332</v>
      </c>
      <c r="K111" s="163">
        <f t="shared" si="43"/>
        <v>-18190</v>
      </c>
      <c r="L111" s="163">
        <f t="shared" si="44"/>
        <v>8031</v>
      </c>
      <c r="M111" s="164">
        <f t="shared" ref="M111:M118" si="46">H111/H$8</f>
        <v>1.5203595665542026E-2</v>
      </c>
      <c r="N111" s="166"/>
    </row>
    <row r="112" spans="1:14" s="56" customFormat="1" x14ac:dyDescent="0.25">
      <c r="A112" s="161"/>
      <c r="B112" s="162" t="s">
        <v>113</v>
      </c>
      <c r="C112" s="163">
        <v>10172</v>
      </c>
      <c r="D112" s="163">
        <v>11143</v>
      </c>
      <c r="E112" s="163">
        <v>1685</v>
      </c>
      <c r="F112" s="163">
        <v>4905</v>
      </c>
      <c r="G112" s="163">
        <v>6500</v>
      </c>
      <c r="H112" s="163">
        <v>6382</v>
      </c>
      <c r="I112" s="164">
        <f t="shared" si="45"/>
        <v>-1.8153846153846187E-2</v>
      </c>
      <c r="J112" s="165">
        <f t="shared" si="42"/>
        <v>-0.42726375302880737</v>
      </c>
      <c r="K112" s="163">
        <f t="shared" si="43"/>
        <v>-118</v>
      </c>
      <c r="L112" s="163">
        <f t="shared" si="44"/>
        <v>-4761</v>
      </c>
      <c r="M112" s="164">
        <f t="shared" si="46"/>
        <v>2.1752045091014689E-3</v>
      </c>
      <c r="N112" s="166"/>
    </row>
    <row r="113" spans="1:14" x14ac:dyDescent="0.25">
      <c r="A113" s="161"/>
      <c r="B113" s="162" t="s">
        <v>116</v>
      </c>
      <c r="C113" s="163">
        <v>7552</v>
      </c>
      <c r="D113" s="163">
        <v>2509</v>
      </c>
      <c r="E113" s="163">
        <v>803</v>
      </c>
      <c r="F113" s="163">
        <v>4838</v>
      </c>
      <c r="G113" s="163">
        <v>4128</v>
      </c>
      <c r="H113" s="163">
        <v>6510</v>
      </c>
      <c r="I113" s="164">
        <f t="shared" si="45"/>
        <v>0.57703488372093026</v>
      </c>
      <c r="J113" s="165">
        <f t="shared" si="42"/>
        <v>1.5946592267835791</v>
      </c>
      <c r="K113" s="163">
        <f t="shared" si="43"/>
        <v>2382</v>
      </c>
      <c r="L113" s="163">
        <f t="shared" si="44"/>
        <v>4001</v>
      </c>
      <c r="M113" s="164">
        <f t="shared" si="46"/>
        <v>2.218831299631865E-3</v>
      </c>
      <c r="N113" s="79"/>
    </row>
    <row r="114" spans="1:14" x14ac:dyDescent="0.25">
      <c r="A114" s="161"/>
      <c r="B114" s="162" t="s">
        <v>123</v>
      </c>
      <c r="C114" s="163">
        <v>1776</v>
      </c>
      <c r="D114" s="163">
        <v>1577</v>
      </c>
      <c r="E114" s="163">
        <v>466</v>
      </c>
      <c r="F114" s="163">
        <v>2693</v>
      </c>
      <c r="G114" s="163">
        <v>3659</v>
      </c>
      <c r="H114" s="163">
        <v>3130</v>
      </c>
      <c r="I114" s="164">
        <f t="shared" si="45"/>
        <v>-0.14457502049740367</v>
      </c>
      <c r="J114" s="165">
        <f t="shared" si="42"/>
        <v>0.98478123018389341</v>
      </c>
      <c r="K114" s="163">
        <f t="shared" si="43"/>
        <v>-529</v>
      </c>
      <c r="L114" s="163">
        <f t="shared" si="44"/>
        <v>1553</v>
      </c>
      <c r="M114" s="164">
        <f t="shared" si="46"/>
        <v>1.0668113621885925E-3</v>
      </c>
      <c r="N114" s="79"/>
    </row>
    <row r="115" spans="1:14" x14ac:dyDescent="0.25">
      <c r="A115" s="161"/>
      <c r="B115" s="162" t="s">
        <v>119</v>
      </c>
      <c r="C115" s="163">
        <v>2736</v>
      </c>
      <c r="D115" s="163">
        <v>1760</v>
      </c>
      <c r="E115" s="163">
        <v>447</v>
      </c>
      <c r="F115" s="163">
        <v>2033</v>
      </c>
      <c r="G115" s="163">
        <v>3386</v>
      </c>
      <c r="H115" s="163">
        <v>2445</v>
      </c>
      <c r="I115" s="164">
        <f t="shared" si="45"/>
        <v>-0.27790903721204963</v>
      </c>
      <c r="J115" s="165">
        <f t="shared" si="42"/>
        <v>0.38920454545454541</v>
      </c>
      <c r="K115" s="163">
        <f t="shared" si="43"/>
        <v>-941</v>
      </c>
      <c r="L115" s="163">
        <f t="shared" si="44"/>
        <v>685</v>
      </c>
      <c r="M115" s="164">
        <f t="shared" si="46"/>
        <v>8.3333986599076954E-4</v>
      </c>
      <c r="N115" s="79"/>
    </row>
    <row r="116" spans="1:14" x14ac:dyDescent="0.25">
      <c r="A116" s="161"/>
      <c r="B116" s="162" t="s">
        <v>128</v>
      </c>
      <c r="C116" s="163">
        <v>367</v>
      </c>
      <c r="D116" s="163">
        <v>728</v>
      </c>
      <c r="E116" s="163">
        <v>14</v>
      </c>
      <c r="F116" s="163">
        <v>835</v>
      </c>
      <c r="G116" s="163">
        <v>2134</v>
      </c>
      <c r="H116" s="163">
        <v>883</v>
      </c>
      <c r="I116" s="164">
        <f t="shared" si="45"/>
        <v>-0.58622305529522023</v>
      </c>
      <c r="J116" s="165">
        <f t="shared" si="42"/>
        <v>0.21291208791208782</v>
      </c>
      <c r="K116" s="163">
        <f t="shared" si="43"/>
        <v>-1251</v>
      </c>
      <c r="L116" s="163">
        <f t="shared" si="44"/>
        <v>155</v>
      </c>
      <c r="M116" s="164">
        <f t="shared" si="46"/>
        <v>3.0095668779952942E-4</v>
      </c>
      <c r="N116" s="79"/>
    </row>
    <row r="117" spans="1:14" x14ac:dyDescent="0.25">
      <c r="A117" s="161" t="s">
        <v>144</v>
      </c>
      <c r="B117" s="162" t="s">
        <v>131</v>
      </c>
      <c r="C117" s="163">
        <v>2482</v>
      </c>
      <c r="D117" s="163">
        <v>2713</v>
      </c>
      <c r="E117" s="163">
        <v>32</v>
      </c>
      <c r="F117" s="163">
        <v>908</v>
      </c>
      <c r="G117" s="163">
        <v>1500</v>
      </c>
      <c r="H117" s="163">
        <v>1223</v>
      </c>
      <c r="I117" s="164">
        <f t="shared" si="45"/>
        <v>-0.18466666666666665</v>
      </c>
      <c r="J117" s="165">
        <f t="shared" si="42"/>
        <v>-0.54920751935127166</v>
      </c>
      <c r="K117" s="163">
        <f t="shared" si="43"/>
        <v>-277</v>
      </c>
      <c r="L117" s="163">
        <f t="shared" si="44"/>
        <v>-1490</v>
      </c>
      <c r="M117" s="164">
        <f t="shared" si="46"/>
        <v>4.1684035014589413E-4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14611</v>
      </c>
      <c r="D118" s="169">
        <f t="shared" si="47"/>
        <v>17194</v>
      </c>
      <c r="E118" s="169">
        <f t="shared" si="47"/>
        <v>1815</v>
      </c>
      <c r="F118" s="169">
        <f t="shared" si="47"/>
        <v>17306</v>
      </c>
      <c r="G118" s="169">
        <f t="shared" si="47"/>
        <v>20195</v>
      </c>
      <c r="H118" s="169">
        <f t="shared" si="47"/>
        <v>19176</v>
      </c>
      <c r="I118" s="170">
        <f t="shared" si="45"/>
        <v>-5.0458034166873E-2</v>
      </c>
      <c r="J118" s="171">
        <f t="shared" si="42"/>
        <v>0.11527276957078048</v>
      </c>
      <c r="K118" s="169">
        <f>H118-G118</f>
        <v>-1019</v>
      </c>
      <c r="L118" s="169">
        <f t="shared" si="44"/>
        <v>1982</v>
      </c>
      <c r="M118" s="170">
        <f t="shared" si="46"/>
        <v>6.5358385563349681E-3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48795</v>
      </c>
      <c r="D120" s="176">
        <v>48947</v>
      </c>
      <c r="E120" s="176">
        <v>13546</v>
      </c>
      <c r="F120" s="176">
        <v>54058</v>
      </c>
      <c r="G120" s="176">
        <v>53126</v>
      </c>
      <c r="H120" s="176">
        <v>55215</v>
      </c>
      <c r="I120" s="177">
        <f>IFERROR(H120/G120-1,"-")</f>
        <v>3.9321612769642078E-2</v>
      </c>
      <c r="J120" s="177">
        <f>IFERROR(H120/D120-1,"-")</f>
        <v>0.12805687784746778</v>
      </c>
      <c r="K120" s="176">
        <f>H120-G120</f>
        <v>2089</v>
      </c>
      <c r="L120" s="176">
        <f>H120-D120</f>
        <v>6268</v>
      </c>
      <c r="M120" s="177">
        <f>H120/H$8</f>
        <v>1.8819165930748605E-2</v>
      </c>
      <c r="N120" s="79"/>
    </row>
    <row r="121" spans="1:14" x14ac:dyDescent="0.25">
      <c r="A121" s="161" t="s">
        <v>96</v>
      </c>
      <c r="B121" s="157" t="s">
        <v>97</v>
      </c>
      <c r="C121" s="158">
        <v>19074</v>
      </c>
      <c r="D121" s="158">
        <v>20535</v>
      </c>
      <c r="E121" s="158">
        <v>7829</v>
      </c>
      <c r="F121" s="158">
        <v>20862</v>
      </c>
      <c r="G121" s="158">
        <v>22180</v>
      </c>
      <c r="H121" s="158">
        <v>25047</v>
      </c>
      <c r="I121" s="159">
        <f>IFERROR(H121/G121-1,"-")</f>
        <v>0.12926059513074839</v>
      </c>
      <c r="J121" s="160">
        <f t="shared" ref="J121:J132" si="48">IFERROR(H121/D121-1,"-")</f>
        <v>0.21972242512783047</v>
      </c>
      <c r="K121" s="158">
        <f t="shared" ref="K121:K131" si="49">H121-G121</f>
        <v>2867</v>
      </c>
      <c r="L121" s="158">
        <f t="shared" ref="L121:L132" si="50">H121-D121</f>
        <v>4512</v>
      </c>
      <c r="M121" s="159">
        <f>H121/H$8</f>
        <v>8.5368767376158717E-3</v>
      </c>
      <c r="N121" s="79"/>
    </row>
    <row r="122" spans="1:14" x14ac:dyDescent="0.25">
      <c r="A122" s="161" t="s">
        <v>103</v>
      </c>
      <c r="B122" s="162" t="s">
        <v>103</v>
      </c>
      <c r="C122" s="163">
        <v>9402</v>
      </c>
      <c r="D122" s="163">
        <v>10747</v>
      </c>
      <c r="E122" s="163">
        <v>3366</v>
      </c>
      <c r="F122" s="163">
        <v>10227</v>
      </c>
      <c r="G122" s="163">
        <v>10477</v>
      </c>
      <c r="H122" s="163">
        <v>11822</v>
      </c>
      <c r="I122" s="164">
        <f>IFERROR(H122/G122-1,"-")</f>
        <v>0.12837644363844603</v>
      </c>
      <c r="J122" s="165">
        <f t="shared" si="48"/>
        <v>0.10002791476691164</v>
      </c>
      <c r="K122" s="163">
        <f t="shared" si="49"/>
        <v>1345</v>
      </c>
      <c r="L122" s="163">
        <f t="shared" si="50"/>
        <v>1075</v>
      </c>
      <c r="M122" s="164">
        <f>H122/H$8</f>
        <v>4.0293431066433039E-3</v>
      </c>
      <c r="N122" s="79"/>
    </row>
    <row r="123" spans="1:14" x14ac:dyDescent="0.25">
      <c r="A123" s="161" t="s">
        <v>100</v>
      </c>
      <c r="B123" s="162" t="s">
        <v>100</v>
      </c>
      <c r="C123" s="163">
        <v>9672</v>
      </c>
      <c r="D123" s="163">
        <v>9788</v>
      </c>
      <c r="E123" s="163">
        <v>4463</v>
      </c>
      <c r="F123" s="163">
        <v>10635</v>
      </c>
      <c r="G123" s="163">
        <v>11703</v>
      </c>
      <c r="H123" s="163">
        <v>13225</v>
      </c>
      <c r="I123" s="164">
        <f>IFERROR(H123/G123-1,"-")</f>
        <v>0.13005212338716565</v>
      </c>
      <c r="J123" s="165">
        <f t="shared" si="48"/>
        <v>0.35114425827543938</v>
      </c>
      <c r="K123" s="163">
        <f t="shared" si="49"/>
        <v>1522</v>
      </c>
      <c r="L123" s="163">
        <f t="shared" si="50"/>
        <v>3437</v>
      </c>
      <c r="M123" s="164">
        <f>H123/H$8</f>
        <v>4.5075336309725669E-3</v>
      </c>
      <c r="N123" s="79"/>
    </row>
    <row r="124" spans="1:14" x14ac:dyDescent="0.25">
      <c r="A124" s="161"/>
      <c r="B124" s="157" t="s">
        <v>107</v>
      </c>
      <c r="C124" s="158">
        <v>29721</v>
      </c>
      <c r="D124" s="158">
        <v>28412</v>
      </c>
      <c r="E124" s="158">
        <v>5717</v>
      </c>
      <c r="F124" s="158">
        <v>33196</v>
      </c>
      <c r="G124" s="158">
        <v>30946</v>
      </c>
      <c r="H124" s="158">
        <v>30168</v>
      </c>
      <c r="I124" s="159">
        <f>IFERROR(H124/G124-1,"-")</f>
        <v>-2.5140567440056882E-2</v>
      </c>
      <c r="J124" s="160">
        <f t="shared" si="48"/>
        <v>6.1804871181191157E-2</v>
      </c>
      <c r="K124" s="158">
        <f t="shared" si="49"/>
        <v>-778</v>
      </c>
      <c r="L124" s="158">
        <f t="shared" si="50"/>
        <v>1756</v>
      </c>
      <c r="M124" s="159">
        <f>H124/H$8</f>
        <v>1.0282289193132734E-2</v>
      </c>
      <c r="N124" s="79"/>
    </row>
    <row r="125" spans="1:14" s="56" customFormat="1" x14ac:dyDescent="0.25">
      <c r="A125" s="161"/>
      <c r="B125" s="162" t="s">
        <v>110</v>
      </c>
      <c r="C125" s="163">
        <v>3634</v>
      </c>
      <c r="D125" s="163">
        <v>3601</v>
      </c>
      <c r="E125" s="163">
        <v>669</v>
      </c>
      <c r="F125" s="163">
        <v>3617</v>
      </c>
      <c r="G125" s="163">
        <v>3687</v>
      </c>
      <c r="H125" s="163">
        <v>3685</v>
      </c>
      <c r="I125" s="164">
        <f t="shared" ref="I125:I132" si="51">IFERROR(H125/G125-1,"-")</f>
        <v>-5.4244643341472276E-4</v>
      </c>
      <c r="J125" s="165">
        <f t="shared" si="48"/>
        <v>2.3326853651763457E-2</v>
      </c>
      <c r="K125" s="163">
        <f t="shared" si="49"/>
        <v>-2</v>
      </c>
      <c r="L125" s="163">
        <f t="shared" si="50"/>
        <v>84</v>
      </c>
      <c r="M125" s="164">
        <f t="shared" ref="M125:M132" si="52">H125/H$8</f>
        <v>1.2559743992539819E-3</v>
      </c>
      <c r="N125" s="166"/>
    </row>
    <row r="126" spans="1:14" s="56" customFormat="1" x14ac:dyDescent="0.25">
      <c r="A126" s="161"/>
      <c r="B126" s="162" t="s">
        <v>113</v>
      </c>
      <c r="C126" s="163">
        <v>4716</v>
      </c>
      <c r="D126" s="163">
        <v>3783</v>
      </c>
      <c r="E126" s="163">
        <v>611</v>
      </c>
      <c r="F126" s="163">
        <v>5291</v>
      </c>
      <c r="G126" s="163">
        <v>6047</v>
      </c>
      <c r="H126" s="163">
        <v>5549</v>
      </c>
      <c r="I126" s="164">
        <f t="shared" si="51"/>
        <v>-8.2354886720687914E-2</v>
      </c>
      <c r="J126" s="165">
        <f t="shared" si="48"/>
        <v>0.46682527094898219</v>
      </c>
      <c r="K126" s="163">
        <f t="shared" si="49"/>
        <v>-498</v>
      </c>
      <c r="L126" s="163">
        <f t="shared" si="50"/>
        <v>1766</v>
      </c>
      <c r="M126" s="164">
        <f t="shared" si="52"/>
        <v>1.8912895363528753E-3</v>
      </c>
      <c r="N126" s="166"/>
    </row>
    <row r="127" spans="1:14" x14ac:dyDescent="0.25">
      <c r="A127" s="161"/>
      <c r="B127" s="162" t="s">
        <v>116</v>
      </c>
      <c r="C127" s="163">
        <v>1602</v>
      </c>
      <c r="D127" s="163">
        <v>1917</v>
      </c>
      <c r="E127" s="163">
        <v>597</v>
      </c>
      <c r="F127" s="163">
        <v>2595</v>
      </c>
      <c r="G127" s="163">
        <v>2270</v>
      </c>
      <c r="H127" s="163">
        <v>2368</v>
      </c>
      <c r="I127" s="164">
        <f t="shared" si="51"/>
        <v>4.3171806167400906E-2</v>
      </c>
      <c r="J127" s="165">
        <f t="shared" si="48"/>
        <v>0.23526343244653103</v>
      </c>
      <c r="K127" s="163">
        <f t="shared" si="49"/>
        <v>98</v>
      </c>
      <c r="L127" s="163">
        <f t="shared" si="50"/>
        <v>451</v>
      </c>
      <c r="M127" s="164">
        <f t="shared" si="52"/>
        <v>8.0709562481232815E-4</v>
      </c>
      <c r="N127" s="79"/>
    </row>
    <row r="128" spans="1:14" x14ac:dyDescent="0.25">
      <c r="A128" s="161"/>
      <c r="B128" s="162" t="s">
        <v>123</v>
      </c>
      <c r="C128" s="163">
        <v>603</v>
      </c>
      <c r="D128" s="163">
        <v>768</v>
      </c>
      <c r="E128" s="163">
        <v>101</v>
      </c>
      <c r="F128" s="163">
        <v>835</v>
      </c>
      <c r="G128" s="163">
        <v>981</v>
      </c>
      <c r="H128" s="163">
        <v>744</v>
      </c>
      <c r="I128" s="164">
        <f t="shared" si="51"/>
        <v>-0.24159021406727832</v>
      </c>
      <c r="J128" s="165">
        <f t="shared" si="48"/>
        <v>-3.125E-2</v>
      </c>
      <c r="K128" s="163">
        <f t="shared" si="49"/>
        <v>-237</v>
      </c>
      <c r="L128" s="163">
        <f t="shared" si="50"/>
        <v>-24</v>
      </c>
      <c r="M128" s="164">
        <f t="shared" si="52"/>
        <v>2.5358071995792742E-4</v>
      </c>
      <c r="N128" s="79"/>
    </row>
    <row r="129" spans="1:14" x14ac:dyDescent="0.25">
      <c r="A129" s="161"/>
      <c r="B129" s="162" t="s">
        <v>119</v>
      </c>
      <c r="C129" s="163">
        <v>483</v>
      </c>
      <c r="D129" s="163">
        <v>366</v>
      </c>
      <c r="E129" s="163">
        <v>193</v>
      </c>
      <c r="F129" s="163">
        <v>662</v>
      </c>
      <c r="G129" s="163">
        <v>674</v>
      </c>
      <c r="H129" s="163">
        <v>812</v>
      </c>
      <c r="I129" s="164">
        <f t="shared" si="51"/>
        <v>0.20474777448071224</v>
      </c>
      <c r="J129" s="165">
        <f t="shared" si="48"/>
        <v>1.2185792349726774</v>
      </c>
      <c r="K129" s="163">
        <f t="shared" si="49"/>
        <v>138</v>
      </c>
      <c r="L129" s="163">
        <f t="shared" si="50"/>
        <v>446</v>
      </c>
      <c r="M129" s="164">
        <f t="shared" si="52"/>
        <v>2.7675745242720034E-4</v>
      </c>
      <c r="N129" s="79"/>
    </row>
    <row r="130" spans="1:14" x14ac:dyDescent="0.25">
      <c r="A130" s="161"/>
      <c r="B130" s="162" t="s">
        <v>128</v>
      </c>
      <c r="C130" s="163">
        <v>687</v>
      </c>
      <c r="D130" s="163">
        <v>448</v>
      </c>
      <c r="E130" s="163">
        <v>13</v>
      </c>
      <c r="F130" s="163">
        <v>400</v>
      </c>
      <c r="G130" s="163">
        <v>442</v>
      </c>
      <c r="H130" s="163">
        <v>377</v>
      </c>
      <c r="I130" s="164">
        <f t="shared" si="51"/>
        <v>-0.1470588235294118</v>
      </c>
      <c r="J130" s="165">
        <f t="shared" si="48"/>
        <v>-0.1584821428571429</v>
      </c>
      <c r="K130" s="163">
        <f t="shared" si="49"/>
        <v>-65</v>
      </c>
      <c r="L130" s="163">
        <f t="shared" si="50"/>
        <v>-71</v>
      </c>
      <c r="M130" s="164">
        <f t="shared" si="52"/>
        <v>1.2849453148405731E-4</v>
      </c>
      <c r="N130" s="79"/>
    </row>
    <row r="131" spans="1:14" x14ac:dyDescent="0.25">
      <c r="A131" s="161" t="s">
        <v>144</v>
      </c>
      <c r="B131" s="162" t="s">
        <v>131</v>
      </c>
      <c r="C131" s="163">
        <v>1156</v>
      </c>
      <c r="D131" s="163">
        <v>837</v>
      </c>
      <c r="E131" s="163">
        <v>47</v>
      </c>
      <c r="F131" s="163">
        <v>662</v>
      </c>
      <c r="G131" s="163">
        <v>656</v>
      </c>
      <c r="H131" s="163">
        <v>889</v>
      </c>
      <c r="I131" s="164">
        <f t="shared" si="51"/>
        <v>0.35518292682926833</v>
      </c>
      <c r="J131" s="165">
        <f t="shared" si="48"/>
        <v>6.212664277180413E-2</v>
      </c>
      <c r="K131" s="163">
        <f t="shared" si="49"/>
        <v>233</v>
      </c>
      <c r="L131" s="163">
        <f t="shared" si="50"/>
        <v>52</v>
      </c>
      <c r="M131" s="164">
        <f t="shared" si="52"/>
        <v>3.0300169360564179E-4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16840</v>
      </c>
      <c r="D132" s="169">
        <f t="shared" si="53"/>
        <v>16692</v>
      </c>
      <c r="E132" s="169">
        <f t="shared" si="53"/>
        <v>3486</v>
      </c>
      <c r="F132" s="169">
        <f t="shared" si="53"/>
        <v>19134</v>
      </c>
      <c r="G132" s="169">
        <f t="shared" si="53"/>
        <v>16189</v>
      </c>
      <c r="H132" s="169">
        <f t="shared" si="53"/>
        <v>15744</v>
      </c>
      <c r="I132" s="170">
        <f t="shared" si="51"/>
        <v>-2.7487800358267922E-2</v>
      </c>
      <c r="J132" s="171">
        <f t="shared" si="48"/>
        <v>-5.6793673616103546E-2</v>
      </c>
      <c r="K132" s="169">
        <f>H132-G132</f>
        <v>-445</v>
      </c>
      <c r="L132" s="169">
        <f t="shared" si="50"/>
        <v>-948</v>
      </c>
      <c r="M132" s="170">
        <f t="shared" si="52"/>
        <v>5.3660952352387221E-3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155325</v>
      </c>
      <c r="D134" s="176">
        <v>149462</v>
      </c>
      <c r="E134" s="176">
        <v>33192</v>
      </c>
      <c r="F134" s="176">
        <v>156141</v>
      </c>
      <c r="G134" s="176">
        <v>158524</v>
      </c>
      <c r="H134" s="176">
        <v>160539</v>
      </c>
      <c r="I134" s="177">
        <f>IFERROR(H134/G134-1,"-")</f>
        <v>1.271100905856537E-2</v>
      </c>
      <c r="J134" s="177">
        <f>IFERROR(H134/D134-1,"-")</f>
        <v>7.4112483440607058E-2</v>
      </c>
      <c r="K134" s="176">
        <f>H134-G134</f>
        <v>2015</v>
      </c>
      <c r="L134" s="176">
        <f>H134-D134</f>
        <v>11077</v>
      </c>
      <c r="M134" s="177">
        <f>H134/H$8</f>
        <v>5.471719785124423E-2</v>
      </c>
      <c r="N134" s="79"/>
    </row>
    <row r="135" spans="1:14" x14ac:dyDescent="0.25">
      <c r="A135" s="161" t="s">
        <v>96</v>
      </c>
      <c r="B135" s="157" t="s">
        <v>97</v>
      </c>
      <c r="C135" s="158">
        <v>12016</v>
      </c>
      <c r="D135" s="158">
        <v>8030</v>
      </c>
      <c r="E135" s="158">
        <v>4505</v>
      </c>
      <c r="F135" s="158">
        <v>7585</v>
      </c>
      <c r="G135" s="158">
        <v>6411</v>
      </c>
      <c r="H135" s="158">
        <v>5544</v>
      </c>
      <c r="I135" s="159">
        <f>IFERROR(H135/G135-1,"-")</f>
        <v>-0.13523631258773983</v>
      </c>
      <c r="J135" s="160">
        <f t="shared" ref="J135:J146" si="54">IFERROR(H135/D135-1,"-")</f>
        <v>-0.30958904109589036</v>
      </c>
      <c r="K135" s="158">
        <f t="shared" ref="K135:K145" si="55">H135-G135</f>
        <v>-867</v>
      </c>
      <c r="L135" s="158">
        <f t="shared" ref="L135:L146" si="56">H135-D135</f>
        <v>-2486</v>
      </c>
      <c r="M135" s="159">
        <f>H135/H$8</f>
        <v>1.8895853648477816E-3</v>
      </c>
      <c r="N135" s="79"/>
    </row>
    <row r="136" spans="1:14" x14ac:dyDescent="0.25">
      <c r="A136" s="161" t="s">
        <v>103</v>
      </c>
      <c r="B136" s="162" t="s">
        <v>103</v>
      </c>
      <c r="C136" s="163">
        <v>7079</v>
      </c>
      <c r="D136" s="163">
        <v>2284</v>
      </c>
      <c r="E136" s="163">
        <v>3275</v>
      </c>
      <c r="F136" s="163">
        <v>3782</v>
      </c>
      <c r="G136" s="163">
        <v>2294</v>
      </c>
      <c r="H136" s="163">
        <v>954</v>
      </c>
      <c r="I136" s="164">
        <f>IFERROR(H136/G136-1,"-")</f>
        <v>-0.58413251961639057</v>
      </c>
      <c r="J136" s="165">
        <f t="shared" si="54"/>
        <v>-0.58231173380035028</v>
      </c>
      <c r="K136" s="163">
        <f t="shared" si="55"/>
        <v>-1340</v>
      </c>
      <c r="L136" s="163">
        <f t="shared" si="56"/>
        <v>-1330</v>
      </c>
      <c r="M136" s="164">
        <f>H136/H$8</f>
        <v>3.2515592317185855E-4</v>
      </c>
      <c r="N136" s="79"/>
    </row>
    <row r="137" spans="1:14" x14ac:dyDescent="0.25">
      <c r="A137" s="161" t="s">
        <v>100</v>
      </c>
      <c r="B137" s="162" t="s">
        <v>100</v>
      </c>
      <c r="C137" s="163">
        <v>4937</v>
      </c>
      <c r="D137" s="163">
        <v>5746</v>
      </c>
      <c r="E137" s="163">
        <v>1230</v>
      </c>
      <c r="F137" s="163">
        <v>3803</v>
      </c>
      <c r="G137" s="163">
        <v>4117</v>
      </c>
      <c r="H137" s="163">
        <v>4590</v>
      </c>
      <c r="I137" s="164">
        <f>IFERROR(H137/G137-1,"-")</f>
        <v>0.11488948263298515</v>
      </c>
      <c r="J137" s="165">
        <f t="shared" si="54"/>
        <v>-0.20118343195266275</v>
      </c>
      <c r="K137" s="163">
        <f t="shared" si="55"/>
        <v>473</v>
      </c>
      <c r="L137" s="163">
        <f t="shared" si="56"/>
        <v>-1156</v>
      </c>
      <c r="M137" s="164">
        <f>H137/H$8</f>
        <v>1.5644294416759233E-3</v>
      </c>
      <c r="N137" s="79"/>
    </row>
    <row r="138" spans="1:14" x14ac:dyDescent="0.25">
      <c r="A138" s="161"/>
      <c r="B138" s="157" t="s">
        <v>107</v>
      </c>
      <c r="C138" s="158">
        <v>143309</v>
      </c>
      <c r="D138" s="158">
        <v>141432</v>
      </c>
      <c r="E138" s="158">
        <v>28687</v>
      </c>
      <c r="F138" s="158">
        <v>148556</v>
      </c>
      <c r="G138" s="158">
        <v>152113</v>
      </c>
      <c r="H138" s="158">
        <v>154995</v>
      </c>
      <c r="I138" s="159">
        <f>IFERROR(H138/G138-1,"-")</f>
        <v>1.8946441132579039E-2</v>
      </c>
      <c r="J138" s="160">
        <f t="shared" si="54"/>
        <v>9.5897675207873734E-2</v>
      </c>
      <c r="K138" s="158">
        <f t="shared" si="55"/>
        <v>2882</v>
      </c>
      <c r="L138" s="158">
        <f t="shared" si="56"/>
        <v>13563</v>
      </c>
      <c r="M138" s="159">
        <f>H138/H$8</f>
        <v>5.2827612486396454E-2</v>
      </c>
      <c r="N138" s="79"/>
    </row>
    <row r="139" spans="1:14" s="56" customFormat="1" x14ac:dyDescent="0.25">
      <c r="A139" s="161"/>
      <c r="B139" s="162" t="s">
        <v>110</v>
      </c>
      <c r="C139" s="163">
        <v>68138</v>
      </c>
      <c r="D139" s="163">
        <v>66981</v>
      </c>
      <c r="E139" s="163">
        <v>8843</v>
      </c>
      <c r="F139" s="163">
        <v>61422</v>
      </c>
      <c r="G139" s="163">
        <v>58399</v>
      </c>
      <c r="H139" s="163">
        <v>63488</v>
      </c>
      <c r="I139" s="164">
        <f t="shared" ref="I139:I146" si="57">IFERROR(H139/G139-1,"-")</f>
        <v>8.7141903114779318E-2</v>
      </c>
      <c r="J139" s="165">
        <f t="shared" si="54"/>
        <v>-5.2149116913751681E-2</v>
      </c>
      <c r="K139" s="163">
        <f t="shared" si="55"/>
        <v>5089</v>
      </c>
      <c r="L139" s="163">
        <f t="shared" si="56"/>
        <v>-3493</v>
      </c>
      <c r="M139" s="164">
        <f t="shared" ref="M139:M146" si="58">H139/H$8</f>
        <v>2.1638888103076473E-2</v>
      </c>
      <c r="N139" s="166"/>
    </row>
    <row r="140" spans="1:14" s="56" customFormat="1" x14ac:dyDescent="0.25">
      <c r="A140" s="161"/>
      <c r="B140" s="162" t="s">
        <v>113</v>
      </c>
      <c r="C140" s="163">
        <v>9589</v>
      </c>
      <c r="D140" s="163">
        <v>10575</v>
      </c>
      <c r="E140" s="163">
        <v>3478</v>
      </c>
      <c r="F140" s="163">
        <v>13422</v>
      </c>
      <c r="G140" s="163">
        <v>16292</v>
      </c>
      <c r="H140" s="163">
        <v>15069</v>
      </c>
      <c r="I140" s="164">
        <f t="shared" si="57"/>
        <v>-7.506751780014731E-2</v>
      </c>
      <c r="J140" s="165">
        <f t="shared" si="54"/>
        <v>0.42496453900709219</v>
      </c>
      <c r="K140" s="163">
        <f t="shared" si="55"/>
        <v>-1223</v>
      </c>
      <c r="L140" s="163">
        <f t="shared" si="56"/>
        <v>4494</v>
      </c>
      <c r="M140" s="164">
        <f t="shared" si="58"/>
        <v>5.136032082051086E-3</v>
      </c>
      <c r="N140" s="166"/>
    </row>
    <row r="141" spans="1:14" x14ac:dyDescent="0.25">
      <c r="A141" s="161"/>
      <c r="B141" s="162" t="s">
        <v>116</v>
      </c>
      <c r="C141" s="163">
        <v>8198</v>
      </c>
      <c r="D141" s="163">
        <v>6997</v>
      </c>
      <c r="E141" s="163">
        <v>3888</v>
      </c>
      <c r="F141" s="163">
        <v>11919</v>
      </c>
      <c r="G141" s="163">
        <v>10446</v>
      </c>
      <c r="H141" s="163">
        <v>9423</v>
      </c>
      <c r="I141" s="164">
        <f t="shared" si="57"/>
        <v>-9.7932222860425022E-2</v>
      </c>
      <c r="J141" s="165">
        <f t="shared" si="54"/>
        <v>0.34672002286694292</v>
      </c>
      <c r="K141" s="163">
        <f t="shared" si="55"/>
        <v>-1023</v>
      </c>
      <c r="L141" s="163">
        <f t="shared" si="56"/>
        <v>2426</v>
      </c>
      <c r="M141" s="164">
        <f t="shared" si="58"/>
        <v>3.211681618499395E-3</v>
      </c>
      <c r="N141" s="79"/>
    </row>
    <row r="142" spans="1:14" x14ac:dyDescent="0.25">
      <c r="A142" s="161"/>
      <c r="B142" s="162" t="s">
        <v>123</v>
      </c>
      <c r="C142" s="163">
        <v>2563</v>
      </c>
      <c r="D142" s="163">
        <v>3220</v>
      </c>
      <c r="E142" s="163">
        <v>515</v>
      </c>
      <c r="F142" s="163">
        <v>3879</v>
      </c>
      <c r="G142" s="163">
        <v>5808</v>
      </c>
      <c r="H142" s="163">
        <v>3856</v>
      </c>
      <c r="I142" s="164">
        <f t="shared" si="57"/>
        <v>-0.33608815426997241</v>
      </c>
      <c r="J142" s="165">
        <f t="shared" si="54"/>
        <v>0.19751552795031047</v>
      </c>
      <c r="K142" s="163">
        <f t="shared" si="55"/>
        <v>-1952</v>
      </c>
      <c r="L142" s="163">
        <f t="shared" si="56"/>
        <v>636</v>
      </c>
      <c r="M142" s="164">
        <f t="shared" si="58"/>
        <v>1.314257064728183E-3</v>
      </c>
      <c r="N142" s="79"/>
    </row>
    <row r="143" spans="1:14" x14ac:dyDescent="0.25">
      <c r="A143" s="161"/>
      <c r="B143" s="162" t="s">
        <v>119</v>
      </c>
      <c r="C143" s="163">
        <v>3807</v>
      </c>
      <c r="D143" s="163">
        <v>3777</v>
      </c>
      <c r="E143" s="163">
        <v>659</v>
      </c>
      <c r="F143" s="163">
        <v>3054</v>
      </c>
      <c r="G143" s="163">
        <v>3610</v>
      </c>
      <c r="H143" s="163">
        <v>3325</v>
      </c>
      <c r="I143" s="164">
        <f t="shared" si="57"/>
        <v>-7.8947368421052655E-2</v>
      </c>
      <c r="J143" s="165">
        <f t="shared" si="54"/>
        <v>-0.11967169711411174</v>
      </c>
      <c r="K143" s="163">
        <f t="shared" si="55"/>
        <v>-285</v>
      </c>
      <c r="L143" s="163">
        <f t="shared" si="56"/>
        <v>-452</v>
      </c>
      <c r="M143" s="164">
        <f t="shared" si="58"/>
        <v>1.1332740508872429E-3</v>
      </c>
      <c r="N143" s="79"/>
    </row>
    <row r="144" spans="1:14" x14ac:dyDescent="0.25">
      <c r="A144" s="161"/>
      <c r="B144" s="162" t="s">
        <v>128</v>
      </c>
      <c r="C144" s="163">
        <v>1973</v>
      </c>
      <c r="D144" s="163">
        <v>2487</v>
      </c>
      <c r="E144" s="163">
        <v>51</v>
      </c>
      <c r="F144" s="163">
        <v>4094</v>
      </c>
      <c r="G144" s="163">
        <v>4075</v>
      </c>
      <c r="H144" s="163">
        <v>4912</v>
      </c>
      <c r="I144" s="164">
        <f t="shared" si="57"/>
        <v>0.20539877300613507</v>
      </c>
      <c r="J144" s="165">
        <f t="shared" si="54"/>
        <v>0.97507036590269403</v>
      </c>
      <c r="K144" s="163">
        <f t="shared" si="55"/>
        <v>837</v>
      </c>
      <c r="L144" s="163">
        <f t="shared" si="56"/>
        <v>2425</v>
      </c>
      <c r="M144" s="164">
        <f t="shared" si="58"/>
        <v>1.6741780866039509E-3</v>
      </c>
      <c r="N144" s="79"/>
    </row>
    <row r="145" spans="1:14" x14ac:dyDescent="0.25">
      <c r="A145" s="161" t="s">
        <v>144</v>
      </c>
      <c r="B145" s="162" t="s">
        <v>131</v>
      </c>
      <c r="C145" s="163">
        <v>11936</v>
      </c>
      <c r="D145" s="163">
        <v>6080</v>
      </c>
      <c r="E145" s="163">
        <v>55</v>
      </c>
      <c r="F145" s="163">
        <v>4086</v>
      </c>
      <c r="G145" s="163">
        <v>3911</v>
      </c>
      <c r="H145" s="163">
        <v>3681</v>
      </c>
      <c r="I145" s="164">
        <f t="shared" si="57"/>
        <v>-5.8808488877524878E-2</v>
      </c>
      <c r="J145" s="165">
        <f t="shared" si="54"/>
        <v>-0.39457236842105259</v>
      </c>
      <c r="K145" s="163">
        <f t="shared" si="55"/>
        <v>-230</v>
      </c>
      <c r="L145" s="163">
        <f t="shared" si="56"/>
        <v>-2399</v>
      </c>
      <c r="M145" s="164">
        <f t="shared" si="58"/>
        <v>1.254611062049907E-3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37105</v>
      </c>
      <c r="D146" s="169">
        <f t="shared" si="59"/>
        <v>41315</v>
      </c>
      <c r="E146" s="169">
        <f t="shared" si="59"/>
        <v>11198</v>
      </c>
      <c r="F146" s="169">
        <f t="shared" si="59"/>
        <v>46680</v>
      </c>
      <c r="G146" s="169">
        <f t="shared" si="59"/>
        <v>49572</v>
      </c>
      <c r="H146" s="169">
        <f t="shared" si="59"/>
        <v>51241</v>
      </c>
      <c r="I146" s="170">
        <f t="shared" si="57"/>
        <v>3.366819979020419E-2</v>
      </c>
      <c r="J146" s="171">
        <f t="shared" si="54"/>
        <v>0.24025172455524624</v>
      </c>
      <c r="K146" s="169">
        <f>H146-G146</f>
        <v>1669</v>
      </c>
      <c r="L146" s="169">
        <f t="shared" si="56"/>
        <v>9926</v>
      </c>
      <c r="M146" s="170">
        <f t="shared" si="58"/>
        <v>1.7464690418500212E-2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65768</v>
      </c>
      <c r="D148" s="176">
        <v>67450</v>
      </c>
      <c r="E148" s="176">
        <v>9201</v>
      </c>
      <c r="F148" s="176">
        <v>67054</v>
      </c>
      <c r="G148" s="176">
        <v>69277</v>
      </c>
      <c r="H148" s="176">
        <v>57912</v>
      </c>
      <c r="I148" s="177">
        <f>IFERROR(H148/G148-1,"-")</f>
        <v>-0.16405156112418262</v>
      </c>
      <c r="J148" s="177">
        <f>IFERROR(H148/D148-1,"-")</f>
        <v>-0.14140845070422536</v>
      </c>
      <c r="K148" s="176">
        <f>H148-G148</f>
        <v>-11365</v>
      </c>
      <c r="L148" s="176">
        <f>H148-D148</f>
        <v>-9538</v>
      </c>
      <c r="M148" s="177">
        <f>H148/H$8</f>
        <v>1.9738396040596091E-2</v>
      </c>
      <c r="N148" s="79"/>
    </row>
    <row r="149" spans="1:14" x14ac:dyDescent="0.25">
      <c r="A149" s="161" t="s">
        <v>96</v>
      </c>
      <c r="B149" s="157" t="s">
        <v>97</v>
      </c>
      <c r="C149" s="158">
        <v>21414</v>
      </c>
      <c r="D149" s="158">
        <v>24743</v>
      </c>
      <c r="E149" s="158">
        <v>4341</v>
      </c>
      <c r="F149" s="158">
        <v>22325</v>
      </c>
      <c r="G149" s="158">
        <v>20535</v>
      </c>
      <c r="H149" s="158">
        <v>14679</v>
      </c>
      <c r="I149" s="159">
        <f>IFERROR(H149/G149-1,"-")</f>
        <v>-0.28517165814463108</v>
      </c>
      <c r="J149" s="160">
        <f t="shared" ref="J149:J160" si="60">IFERROR(H149/D149-1,"-")</f>
        <v>-0.40674130056985813</v>
      </c>
      <c r="K149" s="158">
        <f t="shared" ref="K149:K159" si="61">H149-G149</f>
        <v>-5856</v>
      </c>
      <c r="L149" s="158">
        <f t="shared" ref="L149:L160" si="62">H149-D149</f>
        <v>-10064</v>
      </c>
      <c r="M149" s="159">
        <f>H149/H$8</f>
        <v>5.0031067046537861E-3</v>
      </c>
      <c r="N149" s="79"/>
    </row>
    <row r="150" spans="1:14" x14ac:dyDescent="0.25">
      <c r="A150" s="161" t="s">
        <v>103</v>
      </c>
      <c r="B150" s="162" t="s">
        <v>103</v>
      </c>
      <c r="C150" s="163">
        <v>8557</v>
      </c>
      <c r="D150" s="163">
        <v>12647</v>
      </c>
      <c r="E150" s="163">
        <v>3687</v>
      </c>
      <c r="F150" s="163">
        <v>15069</v>
      </c>
      <c r="G150" s="163">
        <v>15996</v>
      </c>
      <c r="H150" s="163">
        <v>9408</v>
      </c>
      <c r="I150" s="164">
        <f>IFERROR(H150/G150-1,"-")</f>
        <v>-0.41185296324081022</v>
      </c>
      <c r="J150" s="165">
        <f t="shared" si="60"/>
        <v>-0.25610816794496716</v>
      </c>
      <c r="K150" s="163">
        <f t="shared" si="61"/>
        <v>-6588</v>
      </c>
      <c r="L150" s="163">
        <f t="shared" si="62"/>
        <v>-3239</v>
      </c>
      <c r="M150" s="164">
        <f>H150/H$8</f>
        <v>3.2065691039841145E-3</v>
      </c>
      <c r="N150" s="79"/>
    </row>
    <row r="151" spans="1:14" x14ac:dyDescent="0.25">
      <c r="A151" s="161" t="s">
        <v>100</v>
      </c>
      <c r="B151" s="162" t="s">
        <v>100</v>
      </c>
      <c r="C151" s="163">
        <v>12857</v>
      </c>
      <c r="D151" s="163">
        <v>12096</v>
      </c>
      <c r="E151" s="163">
        <v>654</v>
      </c>
      <c r="F151" s="163">
        <v>7256</v>
      </c>
      <c r="G151" s="163">
        <v>4539</v>
      </c>
      <c r="H151" s="163">
        <v>5271</v>
      </c>
      <c r="I151" s="164">
        <f>IFERROR(H151/G151-1,"-")</f>
        <v>0.16126900198281557</v>
      </c>
      <c r="J151" s="165">
        <f t="shared" si="60"/>
        <v>-0.56423611111111116</v>
      </c>
      <c r="K151" s="163">
        <f t="shared" si="61"/>
        <v>732</v>
      </c>
      <c r="L151" s="163">
        <f t="shared" si="62"/>
        <v>-6825</v>
      </c>
      <c r="M151" s="164">
        <f>H151/H$8</f>
        <v>1.7965376006696713E-3</v>
      </c>
      <c r="N151" s="79"/>
    </row>
    <row r="152" spans="1:14" x14ac:dyDescent="0.25">
      <c r="A152" s="161"/>
      <c r="B152" s="157" t="s">
        <v>107</v>
      </c>
      <c r="C152" s="158">
        <v>44354</v>
      </c>
      <c r="D152" s="158">
        <v>42707</v>
      </c>
      <c r="E152" s="158">
        <v>4860</v>
      </c>
      <c r="F152" s="158">
        <v>44729</v>
      </c>
      <c r="G152" s="158">
        <v>48742</v>
      </c>
      <c r="H152" s="158">
        <v>43233</v>
      </c>
      <c r="I152" s="159">
        <f>IFERROR(H152/G152-1,"-")</f>
        <v>-0.11302367568011162</v>
      </c>
      <c r="J152" s="160">
        <f t="shared" si="60"/>
        <v>1.2316482075537927E-2</v>
      </c>
      <c r="K152" s="158">
        <f t="shared" si="61"/>
        <v>-5509</v>
      </c>
      <c r="L152" s="158">
        <f t="shared" si="62"/>
        <v>526</v>
      </c>
      <c r="M152" s="159">
        <f>H152/H$8</f>
        <v>1.4735289335942306E-2</v>
      </c>
      <c r="N152" s="79"/>
    </row>
    <row r="153" spans="1:14" s="56" customFormat="1" x14ac:dyDescent="0.25">
      <c r="A153" s="161"/>
      <c r="B153" s="162" t="s">
        <v>110</v>
      </c>
      <c r="C153" s="163">
        <v>13475</v>
      </c>
      <c r="D153" s="163">
        <v>11188</v>
      </c>
      <c r="E153" s="163">
        <v>1172</v>
      </c>
      <c r="F153" s="163">
        <v>16435</v>
      </c>
      <c r="G153" s="163">
        <v>16781</v>
      </c>
      <c r="H153" s="163">
        <v>8810</v>
      </c>
      <c r="I153" s="164">
        <f t="shared" ref="I153:I160" si="63">IFERROR(H153/G153-1,"-")</f>
        <v>-0.47500148978010848</v>
      </c>
      <c r="J153" s="165">
        <f t="shared" si="60"/>
        <v>-0.21254915981408651</v>
      </c>
      <c r="K153" s="163">
        <f t="shared" si="61"/>
        <v>-7971</v>
      </c>
      <c r="L153" s="163">
        <f t="shared" si="62"/>
        <v>-2378</v>
      </c>
      <c r="M153" s="164">
        <f t="shared" ref="M153:M160" si="64">H153/H$8</f>
        <v>3.0027501919749201E-3</v>
      </c>
      <c r="N153" s="166"/>
    </row>
    <row r="154" spans="1:14" s="56" customFormat="1" x14ac:dyDescent="0.25">
      <c r="A154" s="161"/>
      <c r="B154" s="162" t="s">
        <v>113</v>
      </c>
      <c r="C154" s="163">
        <v>14634</v>
      </c>
      <c r="D154" s="163">
        <v>15707</v>
      </c>
      <c r="E154" s="163">
        <v>1924</v>
      </c>
      <c r="F154" s="163">
        <v>12087</v>
      </c>
      <c r="G154" s="163">
        <v>12106</v>
      </c>
      <c r="H154" s="163">
        <v>11872</v>
      </c>
      <c r="I154" s="164">
        <f t="shared" si="63"/>
        <v>-1.9329258219064949E-2</v>
      </c>
      <c r="J154" s="165">
        <f t="shared" si="60"/>
        <v>-0.24415865537658366</v>
      </c>
      <c r="K154" s="163">
        <f t="shared" si="61"/>
        <v>-234</v>
      </c>
      <c r="L154" s="163">
        <f t="shared" si="62"/>
        <v>-3835</v>
      </c>
      <c r="M154" s="164">
        <f t="shared" si="64"/>
        <v>4.0463848216942397E-3</v>
      </c>
      <c r="N154" s="166"/>
    </row>
    <row r="155" spans="1:14" x14ac:dyDescent="0.25">
      <c r="A155" s="161"/>
      <c r="B155" s="162" t="s">
        <v>116</v>
      </c>
      <c r="C155" s="163">
        <v>4832</v>
      </c>
      <c r="D155" s="163">
        <v>3363</v>
      </c>
      <c r="E155" s="163">
        <v>708</v>
      </c>
      <c r="F155" s="163">
        <v>5916</v>
      </c>
      <c r="G155" s="163">
        <v>6319</v>
      </c>
      <c r="H155" s="163">
        <v>10132</v>
      </c>
      <c r="I155" s="164">
        <f t="shared" si="63"/>
        <v>0.60341826238328844</v>
      </c>
      <c r="J155" s="165">
        <f t="shared" si="60"/>
        <v>2.0127862027951235</v>
      </c>
      <c r="K155" s="163">
        <f t="shared" si="61"/>
        <v>3813</v>
      </c>
      <c r="L155" s="163">
        <f t="shared" si="62"/>
        <v>6769</v>
      </c>
      <c r="M155" s="164">
        <f t="shared" si="64"/>
        <v>3.4533331379216674E-3</v>
      </c>
      <c r="N155" s="79"/>
    </row>
    <row r="156" spans="1:14" x14ac:dyDescent="0.25">
      <c r="A156" s="161"/>
      <c r="B156" s="162" t="s">
        <v>123</v>
      </c>
      <c r="C156" s="163">
        <v>678</v>
      </c>
      <c r="D156" s="163">
        <v>824</v>
      </c>
      <c r="E156" s="163">
        <v>39</v>
      </c>
      <c r="F156" s="163">
        <v>1552</v>
      </c>
      <c r="G156" s="163">
        <v>1272</v>
      </c>
      <c r="H156" s="163">
        <v>1178</v>
      </c>
      <c r="I156" s="164">
        <f t="shared" si="63"/>
        <v>-7.3899371069182429E-2</v>
      </c>
      <c r="J156" s="165">
        <f t="shared" si="60"/>
        <v>0.42961165048543681</v>
      </c>
      <c r="K156" s="163">
        <f t="shared" si="61"/>
        <v>-94</v>
      </c>
      <c r="L156" s="163">
        <f t="shared" si="62"/>
        <v>354</v>
      </c>
      <c r="M156" s="164">
        <f t="shared" si="64"/>
        <v>4.0150280660005176E-4</v>
      </c>
      <c r="N156" s="79"/>
    </row>
    <row r="157" spans="1:14" x14ac:dyDescent="0.25">
      <c r="A157" s="161"/>
      <c r="B157" s="162" t="s">
        <v>119</v>
      </c>
      <c r="C157" s="163">
        <v>1709</v>
      </c>
      <c r="D157" s="163">
        <v>2812</v>
      </c>
      <c r="E157" s="163">
        <v>84</v>
      </c>
      <c r="F157" s="163">
        <v>1815</v>
      </c>
      <c r="G157" s="163">
        <v>1323</v>
      </c>
      <c r="H157" s="163">
        <v>1611</v>
      </c>
      <c r="I157" s="164">
        <f t="shared" si="63"/>
        <v>0.21768707482993199</v>
      </c>
      <c r="J157" s="165">
        <f t="shared" si="60"/>
        <v>-0.42709815078236135</v>
      </c>
      <c r="K157" s="163">
        <f t="shared" si="61"/>
        <v>288</v>
      </c>
      <c r="L157" s="163">
        <f t="shared" si="62"/>
        <v>-1201</v>
      </c>
      <c r="M157" s="164">
        <f t="shared" si="64"/>
        <v>5.4908405894115732E-4</v>
      </c>
      <c r="N157" s="79"/>
    </row>
    <row r="158" spans="1:14" x14ac:dyDescent="0.25">
      <c r="A158" s="161"/>
      <c r="B158" s="162" t="s">
        <v>128</v>
      </c>
      <c r="C158" s="163">
        <v>386</v>
      </c>
      <c r="D158" s="163">
        <v>275</v>
      </c>
      <c r="E158" s="163">
        <v>19</v>
      </c>
      <c r="F158" s="163">
        <v>354</v>
      </c>
      <c r="G158" s="163">
        <v>730</v>
      </c>
      <c r="H158" s="163">
        <v>750</v>
      </c>
      <c r="I158" s="164">
        <f t="shared" si="63"/>
        <v>2.7397260273972712E-2</v>
      </c>
      <c r="J158" s="165">
        <f t="shared" si="60"/>
        <v>1.7272727272727271</v>
      </c>
      <c r="K158" s="163">
        <f t="shared" si="61"/>
        <v>20</v>
      </c>
      <c r="L158" s="163">
        <f t="shared" si="62"/>
        <v>475</v>
      </c>
      <c r="M158" s="164">
        <f t="shared" si="64"/>
        <v>2.5562572576403973E-4</v>
      </c>
      <c r="N158" s="79"/>
    </row>
    <row r="159" spans="1:14" x14ac:dyDescent="0.25">
      <c r="A159" s="161" t="s">
        <v>144</v>
      </c>
      <c r="B159" s="162" t="s">
        <v>131</v>
      </c>
      <c r="C159" s="163">
        <v>885</v>
      </c>
      <c r="D159" s="163">
        <v>996</v>
      </c>
      <c r="E159" s="163">
        <v>8</v>
      </c>
      <c r="F159" s="163">
        <v>532</v>
      </c>
      <c r="G159" s="163">
        <v>1191</v>
      </c>
      <c r="H159" s="163">
        <v>866</v>
      </c>
      <c r="I159" s="164">
        <f t="shared" si="63"/>
        <v>-0.27287993282955503</v>
      </c>
      <c r="J159" s="165">
        <f t="shared" si="60"/>
        <v>-0.13052208835341361</v>
      </c>
      <c r="K159" s="163">
        <f t="shared" si="61"/>
        <v>-325</v>
      </c>
      <c r="L159" s="163">
        <f t="shared" si="62"/>
        <v>-130</v>
      </c>
      <c r="M159" s="164">
        <f t="shared" si="64"/>
        <v>2.9516250468221119E-4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7755</v>
      </c>
      <c r="D160" s="169">
        <f t="shared" si="65"/>
        <v>7542</v>
      </c>
      <c r="E160" s="169">
        <f t="shared" si="65"/>
        <v>906</v>
      </c>
      <c r="F160" s="169">
        <f t="shared" si="65"/>
        <v>6038</v>
      </c>
      <c r="G160" s="169">
        <f t="shared" si="65"/>
        <v>9020</v>
      </c>
      <c r="H160" s="169">
        <f t="shared" si="65"/>
        <v>8014</v>
      </c>
      <c r="I160" s="170">
        <f t="shared" si="63"/>
        <v>-0.11152993348115303</v>
      </c>
      <c r="J160" s="171">
        <f t="shared" si="60"/>
        <v>6.2582869265446872E-2</v>
      </c>
      <c r="K160" s="169">
        <f>H160-G160</f>
        <v>-1006</v>
      </c>
      <c r="L160" s="169">
        <f t="shared" si="62"/>
        <v>472</v>
      </c>
      <c r="M160" s="170">
        <f t="shared" si="64"/>
        <v>2.731446088364019E-3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7887B-191B-4D2E-AA90-43F07D32550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</row>
    <row r="4" spans="1:14" ht="6" customHeight="1" x14ac:dyDescent="0.25"/>
    <row r="5" spans="1:14" ht="15.75" x14ac:dyDescent="0.25">
      <c r="B5" s="143"/>
      <c r="C5" s="301" t="s">
        <v>43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</row>
    <row r="6" spans="1:14" s="144" customFormat="1" ht="72" customHeight="1" x14ac:dyDescent="0.25">
      <c r="B6" s="145"/>
      <c r="C6" s="172" t="s">
        <v>254</v>
      </c>
      <c r="D6" s="172" t="s">
        <v>255</v>
      </c>
      <c r="E6" s="172" t="s">
        <v>256</v>
      </c>
      <c r="F6" s="172" t="s">
        <v>257</v>
      </c>
      <c r="G6" s="172" t="s">
        <v>258</v>
      </c>
      <c r="H6" s="172" t="s">
        <v>259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34510831</v>
      </c>
      <c r="D8" s="176">
        <v>34034766</v>
      </c>
      <c r="E8" s="176">
        <v>10242762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IFERROR(H8/D8-1,"-")</f>
        <v>5.9996945476281427E-2</v>
      </c>
      <c r="K8" s="176">
        <f>H8-G8</f>
        <v>1566825</v>
      </c>
      <c r="L8" s="176">
        <f>H8-D8</f>
        <v>2041982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1666315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60">
        <f t="shared" ref="J9:J20" si="0">IFERROR(H9/D9-1,"-")</f>
        <v>-8.4842801141672419E-2</v>
      </c>
      <c r="K9" s="158">
        <f t="shared" ref="K9:K19" si="1">H9-G9</f>
        <v>-33722</v>
      </c>
      <c r="L9" s="158">
        <f t="shared" ref="L9:L20" si="2">H9-D9</f>
        <v>-391459</v>
      </c>
      <c r="M9" s="159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65">
        <f t="shared" si="0"/>
        <v>1.9188723310890499E-2</v>
      </c>
      <c r="K10" s="163">
        <f t="shared" si="1"/>
        <v>8509</v>
      </c>
      <c r="L10" s="163">
        <f t="shared" si="2"/>
        <v>24969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1101523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65">
        <f t="shared" si="0"/>
        <v>-0.12570652337972044</v>
      </c>
      <c r="K11" s="163">
        <f t="shared" si="1"/>
        <v>-42231</v>
      </c>
      <c r="L11" s="163">
        <f t="shared" si="2"/>
        <v>-416428</v>
      </c>
      <c r="M11" s="164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8576447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60">
        <f t="shared" si="0"/>
        <v>8.271149222729357E-2</v>
      </c>
      <c r="K12" s="158">
        <f t="shared" si="1"/>
        <v>1600547</v>
      </c>
      <c r="L12" s="158">
        <f t="shared" si="2"/>
        <v>2433441</v>
      </c>
      <c r="M12" s="159">
        <f>H12/H$8</f>
        <v>0.88295857486933138</v>
      </c>
      <c r="N12" s="79"/>
    </row>
    <row r="13" spans="1:14" s="56" customFormat="1" x14ac:dyDescent="0.25">
      <c r="A13" s="161"/>
      <c r="B13" s="162" t="s">
        <v>110</v>
      </c>
      <c r="C13" s="163">
        <v>12789312</v>
      </c>
      <c r="D13" s="163">
        <v>13160030</v>
      </c>
      <c r="E13" s="163">
        <v>3390676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65">
        <f t="shared" si="0"/>
        <v>0.11501751895702372</v>
      </c>
      <c r="K13" s="163">
        <f t="shared" si="1"/>
        <v>790563</v>
      </c>
      <c r="L13" s="163">
        <f t="shared" si="2"/>
        <v>1513634</v>
      </c>
      <c r="M13" s="164">
        <f t="shared" ref="M13:M20" si="4">H13/H$8</f>
        <v>0.40673466466545155</v>
      </c>
      <c r="N13" s="166"/>
    </row>
    <row r="14" spans="1:14" s="56" customFormat="1" x14ac:dyDescent="0.25">
      <c r="A14" s="161"/>
      <c r="B14" s="162" t="s">
        <v>113</v>
      </c>
      <c r="C14" s="163">
        <v>5171883</v>
      </c>
      <c r="D14" s="163">
        <v>4424103</v>
      </c>
      <c r="E14" s="163">
        <v>1278287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65">
        <f t="shared" si="0"/>
        <v>-0.1508393904933949</v>
      </c>
      <c r="K14" s="163">
        <f t="shared" si="1"/>
        <v>158720</v>
      </c>
      <c r="L14" s="163">
        <f t="shared" si="2"/>
        <v>-667329</v>
      </c>
      <c r="M14" s="164">
        <f t="shared" si="4"/>
        <v>0.10413283370219512</v>
      </c>
      <c r="N14" s="166"/>
    </row>
    <row r="15" spans="1:14" x14ac:dyDescent="0.25">
      <c r="A15" s="16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65">
        <f t="shared" si="0"/>
        <v>0.34697863014069852</v>
      </c>
      <c r="K15" s="163">
        <f t="shared" si="1"/>
        <v>70092</v>
      </c>
      <c r="L15" s="163">
        <f t="shared" si="2"/>
        <v>409720</v>
      </c>
      <c r="M15" s="164">
        <f t="shared" si="4"/>
        <v>4.408773207607293E-2</v>
      </c>
      <c r="N15" s="79"/>
    </row>
    <row r="16" spans="1:14" x14ac:dyDescent="0.25">
      <c r="A16" s="161"/>
      <c r="B16" s="162" t="s">
        <v>123</v>
      </c>
      <c r="C16" s="163">
        <v>1190551</v>
      </c>
      <c r="D16" s="163">
        <v>1116998</v>
      </c>
      <c r="E16" s="163">
        <v>302671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65">
        <f t="shared" si="0"/>
        <v>0.23159754986132475</v>
      </c>
      <c r="K16" s="163">
        <f t="shared" si="1"/>
        <v>57335</v>
      </c>
      <c r="L16" s="163">
        <f t="shared" si="2"/>
        <v>258694</v>
      </c>
      <c r="M16" s="164">
        <f t="shared" si="4"/>
        <v>3.8132372685032473E-2</v>
      </c>
      <c r="N16" s="79"/>
    </row>
    <row r="17" spans="1:14" x14ac:dyDescent="0.25">
      <c r="A17" s="161"/>
      <c r="B17" s="162" t="s">
        <v>119</v>
      </c>
      <c r="C17" s="163">
        <v>1113956</v>
      </c>
      <c r="D17" s="163">
        <v>1084813</v>
      </c>
      <c r="E17" s="163">
        <v>443709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65">
        <f t="shared" si="0"/>
        <v>0.1089118585415183</v>
      </c>
      <c r="K17" s="163">
        <f t="shared" si="1"/>
        <v>30275</v>
      </c>
      <c r="L17" s="163">
        <f t="shared" si="2"/>
        <v>118149</v>
      </c>
      <c r="M17" s="164">
        <f t="shared" si="4"/>
        <v>3.3344524290271398E-2</v>
      </c>
      <c r="N17" s="79"/>
    </row>
    <row r="18" spans="1:14" x14ac:dyDescent="0.25">
      <c r="A18" s="161"/>
      <c r="B18" s="162" t="s">
        <v>128</v>
      </c>
      <c r="C18" s="163">
        <v>561907</v>
      </c>
      <c r="D18" s="163">
        <v>594834</v>
      </c>
      <c r="E18" s="163">
        <v>241428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65">
        <f t="shared" si="0"/>
        <v>-0.13965408836751092</v>
      </c>
      <c r="K18" s="163">
        <f t="shared" si="1"/>
        <v>-11918</v>
      </c>
      <c r="L18" s="163">
        <f t="shared" si="2"/>
        <v>-83071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65">
        <f t="shared" si="0"/>
        <v>-0.37684506417306662</v>
      </c>
      <c r="K19" s="163">
        <f t="shared" si="1"/>
        <v>-15190</v>
      </c>
      <c r="L19" s="163">
        <f t="shared" si="2"/>
        <v>-319337</v>
      </c>
      <c r="M19" s="164">
        <f t="shared" si="4"/>
        <v>1.463710088281793E-2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6949173</v>
      </c>
      <c r="D20" s="169">
        <f t="shared" si="5"/>
        <v>7011837</v>
      </c>
      <c r="E20" s="169">
        <f t="shared" si="5"/>
        <v>2168238</v>
      </c>
      <c r="F20" s="169">
        <f t="shared" si="5"/>
        <v>6800013</v>
      </c>
      <c r="G20" s="169">
        <f t="shared" si="5"/>
        <v>7694148</v>
      </c>
      <c r="H20" s="169">
        <f t="shared" si="5"/>
        <v>8214818</v>
      </c>
      <c r="I20" s="170">
        <f t="shared" si="3"/>
        <v>6.7670910411393281E-2</v>
      </c>
      <c r="J20" s="171">
        <f t="shared" si="0"/>
        <v>0.17156431331760857</v>
      </c>
      <c r="K20" s="169">
        <f>H20-G20</f>
        <v>520670</v>
      </c>
      <c r="L20" s="169">
        <f t="shared" si="2"/>
        <v>1202981</v>
      </c>
      <c r="M20" s="170">
        <f t="shared" si="4"/>
        <v>0.22770394936927241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12780955</v>
      </c>
      <c r="D22" s="176">
        <v>13105945</v>
      </c>
      <c r="E22" s="176">
        <v>3719501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IFERROR(H22/D22-1,"-")</f>
        <v>5.5979786272565724E-2</v>
      </c>
      <c r="K22" s="176">
        <f>H22-G22</f>
        <v>249096</v>
      </c>
      <c r="L22" s="176">
        <f>H22-D22</f>
        <v>733668</v>
      </c>
      <c r="M22" s="177">
        <f>H22/H$8</f>
        <v>0.38361586803777326</v>
      </c>
      <c r="N22" s="79"/>
    </row>
    <row r="23" spans="1:14" x14ac:dyDescent="0.25">
      <c r="A23" s="161" t="s">
        <v>96</v>
      </c>
      <c r="B23" s="157" t="s">
        <v>97</v>
      </c>
      <c r="C23" s="158">
        <v>881685</v>
      </c>
      <c r="D23" s="158">
        <v>1013579</v>
      </c>
      <c r="E23" s="158">
        <v>368684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60">
        <f t="shared" ref="J23:J34" si="6">IFERROR(H23/D23-1,"-")</f>
        <v>-0.26733880634859242</v>
      </c>
      <c r="K23" s="158">
        <f t="shared" ref="K23:K33" si="7">H23-G23</f>
        <v>-74632</v>
      </c>
      <c r="L23" s="158">
        <f t="shared" ref="L23:L34" si="8">H23-D23</f>
        <v>-270969</v>
      </c>
      <c r="M23" s="159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171857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65">
        <f t="shared" si="6"/>
        <v>-0.46449754734311788</v>
      </c>
      <c r="K24" s="163">
        <f t="shared" si="7"/>
        <v>-37297</v>
      </c>
      <c r="L24" s="163">
        <f t="shared" si="8"/>
        <v>-190143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196827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65">
        <f t="shared" si="6"/>
        <v>-0.13376760720722514</v>
      </c>
      <c r="K25" s="163">
        <f t="shared" si="7"/>
        <v>-37335</v>
      </c>
      <c r="L25" s="163">
        <f t="shared" si="8"/>
        <v>-80826</v>
      </c>
      <c r="M25" s="164">
        <f>H25/H$8</f>
        <v>1.4507987249848572E-2</v>
      </c>
      <c r="N25" s="79"/>
    </row>
    <row r="26" spans="1:14" x14ac:dyDescent="0.25">
      <c r="A26" s="161"/>
      <c r="B26" s="157" t="s">
        <v>107</v>
      </c>
      <c r="C26" s="158">
        <v>11899270</v>
      </c>
      <c r="D26" s="158">
        <v>12092366</v>
      </c>
      <c r="E26" s="158">
        <v>3350817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60">
        <f t="shared" si="6"/>
        <v>8.3080267335606584E-2</v>
      </c>
      <c r="K26" s="158">
        <f t="shared" si="7"/>
        <v>323728</v>
      </c>
      <c r="L26" s="158">
        <f t="shared" si="8"/>
        <v>1004637</v>
      </c>
      <c r="M26" s="159">
        <f>H26/H$8</f>
        <v>0.36303169565061683</v>
      </c>
      <c r="N26" s="79"/>
    </row>
    <row r="27" spans="1:14" s="56" customFormat="1" x14ac:dyDescent="0.25">
      <c r="A27" s="161"/>
      <c r="B27" s="162" t="s">
        <v>110</v>
      </c>
      <c r="C27" s="163">
        <v>5384111</v>
      </c>
      <c r="D27" s="163">
        <v>5650065</v>
      </c>
      <c r="E27" s="163">
        <v>1431730</v>
      </c>
      <c r="F27" s="163">
        <v>5839663</v>
      </c>
      <c r="G27" s="163">
        <v>6456134</v>
      </c>
      <c r="H27" s="163">
        <v>6689570</v>
      </c>
      <c r="I27" s="164">
        <f t="shared" ref="I27:I34" si="9">IFERROR(H27/G27-1,"-")</f>
        <v>3.6157242089460917E-2</v>
      </c>
      <c r="J27" s="165">
        <f t="shared" si="6"/>
        <v>0.18398106924433622</v>
      </c>
      <c r="K27" s="163">
        <f t="shared" si="7"/>
        <v>233436</v>
      </c>
      <c r="L27" s="163">
        <f t="shared" si="8"/>
        <v>1039505</v>
      </c>
      <c r="M27" s="164">
        <f t="shared" ref="M27:M34" si="10">H27/H$8</f>
        <v>0.1854260810869095</v>
      </c>
      <c r="N27" s="166"/>
    </row>
    <row r="28" spans="1:14" s="56" customFormat="1" x14ac:dyDescent="0.25">
      <c r="A28" s="161"/>
      <c r="B28" s="162" t="s">
        <v>113</v>
      </c>
      <c r="C28" s="163">
        <v>1974764</v>
      </c>
      <c r="D28" s="163">
        <v>1813831</v>
      </c>
      <c r="E28" s="163">
        <v>473917</v>
      </c>
      <c r="F28" s="163">
        <v>1420539</v>
      </c>
      <c r="G28" s="163">
        <v>1496214</v>
      </c>
      <c r="H28" s="163">
        <v>1483358</v>
      </c>
      <c r="I28" s="164">
        <f t="shared" si="9"/>
        <v>-8.5923537675760553E-3</v>
      </c>
      <c r="J28" s="165">
        <f t="shared" si="6"/>
        <v>-0.18219613624422559</v>
      </c>
      <c r="K28" s="163">
        <f t="shared" si="7"/>
        <v>-12856</v>
      </c>
      <c r="L28" s="163">
        <f t="shared" si="8"/>
        <v>-330473</v>
      </c>
      <c r="M28" s="164">
        <f t="shared" si="10"/>
        <v>4.111673258354661E-2</v>
      </c>
      <c r="N28" s="166"/>
    </row>
    <row r="29" spans="1:14" x14ac:dyDescent="0.25">
      <c r="A29" s="161"/>
      <c r="B29" s="162" t="s">
        <v>116</v>
      </c>
      <c r="C29" s="163">
        <v>402743</v>
      </c>
      <c r="D29" s="163">
        <v>428540</v>
      </c>
      <c r="E29" s="163">
        <v>167803</v>
      </c>
      <c r="F29" s="163">
        <v>466813</v>
      </c>
      <c r="G29" s="163">
        <v>535409</v>
      </c>
      <c r="H29" s="163">
        <v>462244</v>
      </c>
      <c r="I29" s="164">
        <f t="shared" si="9"/>
        <v>-0.13665254039435271</v>
      </c>
      <c r="J29" s="165">
        <f t="shared" si="6"/>
        <v>7.8648434218509422E-2</v>
      </c>
      <c r="K29" s="163">
        <f t="shared" si="7"/>
        <v>-73165</v>
      </c>
      <c r="L29" s="163">
        <f t="shared" si="8"/>
        <v>33704</v>
      </c>
      <c r="M29" s="164">
        <f t="shared" si="10"/>
        <v>1.281279565441985E-2</v>
      </c>
      <c r="N29" s="79"/>
    </row>
    <row r="30" spans="1:14" x14ac:dyDescent="0.25">
      <c r="A30" s="161"/>
      <c r="B30" s="162" t="s">
        <v>123</v>
      </c>
      <c r="C30" s="163">
        <v>530274</v>
      </c>
      <c r="D30" s="163">
        <v>502164</v>
      </c>
      <c r="E30" s="163">
        <v>128807</v>
      </c>
      <c r="F30" s="163">
        <v>583899</v>
      </c>
      <c r="G30" s="163">
        <v>553235</v>
      </c>
      <c r="H30" s="163">
        <v>562616</v>
      </c>
      <c r="I30" s="164">
        <f t="shared" si="9"/>
        <v>1.695662783446461E-2</v>
      </c>
      <c r="J30" s="165">
        <f t="shared" si="6"/>
        <v>0.12038298245194801</v>
      </c>
      <c r="K30" s="163">
        <f t="shared" si="7"/>
        <v>9381</v>
      </c>
      <c r="L30" s="163">
        <f t="shared" si="8"/>
        <v>60452</v>
      </c>
      <c r="M30" s="164">
        <f t="shared" si="10"/>
        <v>1.5594975467300988E-2</v>
      </c>
      <c r="N30" s="79"/>
    </row>
    <row r="31" spans="1:14" x14ac:dyDescent="0.25">
      <c r="A31" s="161"/>
      <c r="B31" s="162" t="s">
        <v>119</v>
      </c>
      <c r="C31" s="163">
        <v>589767</v>
      </c>
      <c r="D31" s="163">
        <v>566275</v>
      </c>
      <c r="E31" s="163">
        <v>224222</v>
      </c>
      <c r="F31" s="163">
        <v>639629</v>
      </c>
      <c r="G31" s="163">
        <v>619738</v>
      </c>
      <c r="H31" s="163">
        <v>632422</v>
      </c>
      <c r="I31" s="164">
        <f t="shared" si="9"/>
        <v>2.0466713353062049E-2</v>
      </c>
      <c r="J31" s="165">
        <f t="shared" si="6"/>
        <v>0.11681073683281085</v>
      </c>
      <c r="K31" s="163">
        <f t="shared" si="7"/>
        <v>12684</v>
      </c>
      <c r="L31" s="163">
        <f t="shared" si="8"/>
        <v>66147</v>
      </c>
      <c r="M31" s="164">
        <f t="shared" si="10"/>
        <v>1.7529905966025539E-2</v>
      </c>
      <c r="N31" s="79"/>
    </row>
    <row r="32" spans="1:14" x14ac:dyDescent="0.25">
      <c r="A32" s="161"/>
      <c r="B32" s="162" t="s">
        <v>128</v>
      </c>
      <c r="C32" s="163">
        <v>208902</v>
      </c>
      <c r="D32" s="163">
        <v>242464</v>
      </c>
      <c r="E32" s="163">
        <v>94786</v>
      </c>
      <c r="F32" s="163">
        <v>177706</v>
      </c>
      <c r="G32" s="163">
        <v>184473</v>
      </c>
      <c r="H32" s="163">
        <v>184792</v>
      </c>
      <c r="I32" s="164">
        <f t="shared" si="9"/>
        <v>1.7292503509998003E-3</v>
      </c>
      <c r="J32" s="165">
        <f t="shared" si="6"/>
        <v>-0.23785799128942853</v>
      </c>
      <c r="K32" s="163">
        <f t="shared" si="7"/>
        <v>319</v>
      </c>
      <c r="L32" s="163">
        <f t="shared" si="8"/>
        <v>-57672</v>
      </c>
      <c r="M32" s="164">
        <f t="shared" si="10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106541</v>
      </c>
      <c r="F33" s="163">
        <v>147837</v>
      </c>
      <c r="G33" s="163">
        <v>187545</v>
      </c>
      <c r="H33" s="163">
        <v>166807</v>
      </c>
      <c r="I33" s="164">
        <f t="shared" si="9"/>
        <v>-0.11057612839585163</v>
      </c>
      <c r="J33" s="165">
        <f t="shared" si="6"/>
        <v>-0.3966171464950643</v>
      </c>
      <c r="K33" s="163">
        <f t="shared" si="7"/>
        <v>-20738</v>
      </c>
      <c r="L33" s="163">
        <f t="shared" si="8"/>
        <v>-109646</v>
      </c>
      <c r="M33" s="164">
        <f t="shared" si="10"/>
        <v>4.6236706257448707E-3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2518263</v>
      </c>
      <c r="D34" s="169">
        <f t="shared" si="11"/>
        <v>2612574</v>
      </c>
      <c r="E34" s="169">
        <f t="shared" si="11"/>
        <v>723011</v>
      </c>
      <c r="F34" s="169">
        <f t="shared" si="11"/>
        <v>2432177</v>
      </c>
      <c r="G34" s="169">
        <f t="shared" si="11"/>
        <v>2740527</v>
      </c>
      <c r="H34" s="169">
        <f t="shared" si="11"/>
        <v>2915194</v>
      </c>
      <c r="I34" s="170">
        <f t="shared" si="9"/>
        <v>6.3734821806170849E-2</v>
      </c>
      <c r="J34" s="171">
        <f t="shared" si="6"/>
        <v>0.11583212571203716</v>
      </c>
      <c r="K34" s="169">
        <f>H34-G34</f>
        <v>174667</v>
      </c>
      <c r="L34" s="169">
        <f t="shared" si="8"/>
        <v>302620</v>
      </c>
      <c r="M34" s="170">
        <f t="shared" si="10"/>
        <v>8.0805343097997639E-2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10182826</v>
      </c>
      <c r="D36" s="176">
        <v>10093577</v>
      </c>
      <c r="E36" s="176">
        <v>2735482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IFERROR(H36/D36-1,"-")</f>
        <v>-7.7867340785134909E-3</v>
      </c>
      <c r="K36" s="176">
        <f>H36-G36</f>
        <v>275673</v>
      </c>
      <c r="L36" s="176">
        <f>H36-D36</f>
        <v>-78596</v>
      </c>
      <c r="M36" s="177">
        <f>H36/H$8</f>
        <v>0.2776020998344973</v>
      </c>
      <c r="N36" s="79"/>
    </row>
    <row r="37" spans="1:14" x14ac:dyDescent="0.25">
      <c r="A37" s="161" t="s">
        <v>96</v>
      </c>
      <c r="B37" s="157" t="s">
        <v>97</v>
      </c>
      <c r="C37" s="158">
        <v>676860</v>
      </c>
      <c r="D37" s="158">
        <v>614530</v>
      </c>
      <c r="E37" s="158">
        <v>222488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60">
        <f t="shared" ref="J37:J48" si="12">IFERROR(H37/D37-1,"-")</f>
        <v>-0.10216425560997833</v>
      </c>
      <c r="K37" s="158">
        <f t="shared" ref="K37:K47" si="13">H37-G37</f>
        <v>-25116</v>
      </c>
      <c r="L37" s="158">
        <f t="shared" ref="L37:L48" si="14">H37-D37</f>
        <v>-62783</v>
      </c>
      <c r="M37" s="159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87809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65">
        <f t="shared" si="12"/>
        <v>0.13530252727471348</v>
      </c>
      <c r="K38" s="163">
        <f t="shared" si="13"/>
        <v>20829</v>
      </c>
      <c r="L38" s="163">
        <f t="shared" si="14"/>
        <v>28487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134679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65">
        <f t="shared" si="12"/>
        <v>-0.22592311138724763</v>
      </c>
      <c r="K39" s="163">
        <f t="shared" si="13"/>
        <v>-45945</v>
      </c>
      <c r="L39" s="163">
        <f t="shared" si="14"/>
        <v>-91270</v>
      </c>
      <c r="M39" s="164">
        <f>H39/H$8</f>
        <v>8.6681038989434422E-3</v>
      </c>
      <c r="N39" s="79"/>
    </row>
    <row r="40" spans="1:14" x14ac:dyDescent="0.25">
      <c r="A40" s="161"/>
      <c r="B40" s="157" t="s">
        <v>107</v>
      </c>
      <c r="C40" s="158">
        <v>9505966</v>
      </c>
      <c r="D40" s="158">
        <v>9479047</v>
      </c>
      <c r="E40" s="158">
        <v>2512994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60">
        <f t="shared" si="12"/>
        <v>-1.6682056751063934E-3</v>
      </c>
      <c r="K40" s="158">
        <f t="shared" si="13"/>
        <v>300789</v>
      </c>
      <c r="L40" s="158">
        <f t="shared" si="14"/>
        <v>-15813</v>
      </c>
      <c r="M40" s="159">
        <f>H40/H$8</f>
        <v>0.262308398750353</v>
      </c>
      <c r="N40" s="79"/>
    </row>
    <row r="41" spans="1:14" s="56" customFormat="1" x14ac:dyDescent="0.25">
      <c r="A41" s="161"/>
      <c r="B41" s="162" t="s">
        <v>110</v>
      </c>
      <c r="C41" s="163">
        <v>4765036</v>
      </c>
      <c r="D41" s="163">
        <v>5094935</v>
      </c>
      <c r="E41" s="163">
        <v>1123413</v>
      </c>
      <c r="F41" s="163">
        <v>4256430</v>
      </c>
      <c r="G41" s="163">
        <v>4628153</v>
      </c>
      <c r="H41" s="163">
        <v>4858902</v>
      </c>
      <c r="I41" s="164">
        <f t="shared" ref="I41:I48" si="15">IFERROR(H41/G41-1,"-")</f>
        <v>4.9857686208731655E-2</v>
      </c>
      <c r="J41" s="165">
        <f t="shared" si="12"/>
        <v>-4.6326989451288436E-2</v>
      </c>
      <c r="K41" s="163">
        <f t="shared" si="13"/>
        <v>230749</v>
      </c>
      <c r="L41" s="163">
        <f t="shared" si="14"/>
        <v>-236033</v>
      </c>
      <c r="M41" s="164">
        <f t="shared" ref="M41:M48" si="16">H41/H$8</f>
        <v>0.13468237214728998</v>
      </c>
      <c r="N41" s="166"/>
    </row>
    <row r="42" spans="1:14" s="56" customFormat="1" x14ac:dyDescent="0.25">
      <c r="A42" s="161"/>
      <c r="B42" s="162" t="s">
        <v>113</v>
      </c>
      <c r="C42" s="163">
        <v>637223</v>
      </c>
      <c r="D42" s="163">
        <v>470924</v>
      </c>
      <c r="E42" s="163">
        <v>132792</v>
      </c>
      <c r="F42" s="163">
        <v>311196</v>
      </c>
      <c r="G42" s="163">
        <v>358380</v>
      </c>
      <c r="H42" s="163">
        <v>358116</v>
      </c>
      <c r="I42" s="164">
        <f t="shared" si="15"/>
        <v>-7.3664825046038107E-4</v>
      </c>
      <c r="J42" s="165">
        <f t="shared" si="12"/>
        <v>-0.23954608386915932</v>
      </c>
      <c r="K42" s="163">
        <f t="shared" si="13"/>
        <v>-264</v>
      </c>
      <c r="L42" s="163">
        <f t="shared" si="14"/>
        <v>-112808</v>
      </c>
      <c r="M42" s="164">
        <f t="shared" si="16"/>
        <v>9.9265044620984125E-3</v>
      </c>
      <c r="N42" s="166"/>
    </row>
    <row r="43" spans="1:14" x14ac:dyDescent="0.25">
      <c r="A43" s="161"/>
      <c r="B43" s="162" t="s">
        <v>116</v>
      </c>
      <c r="C43" s="163">
        <v>179800</v>
      </c>
      <c r="D43" s="163">
        <v>178407</v>
      </c>
      <c r="E43" s="163">
        <v>66140</v>
      </c>
      <c r="F43" s="163">
        <v>198903</v>
      </c>
      <c r="G43" s="163">
        <v>247793</v>
      </c>
      <c r="H43" s="163">
        <v>245648</v>
      </c>
      <c r="I43" s="164">
        <f t="shared" si="15"/>
        <v>-8.6564188657468621E-3</v>
      </c>
      <c r="J43" s="165">
        <f t="shared" si="12"/>
        <v>0.37689664643203469</v>
      </c>
      <c r="K43" s="163">
        <f t="shared" si="13"/>
        <v>-2145</v>
      </c>
      <c r="L43" s="163">
        <f t="shared" si="14"/>
        <v>67241</v>
      </c>
      <c r="M43" s="164">
        <f t="shared" si="16"/>
        <v>6.8090394400293509E-3</v>
      </c>
      <c r="N43" s="79"/>
    </row>
    <row r="44" spans="1:14" x14ac:dyDescent="0.25">
      <c r="A44" s="161"/>
      <c r="B44" s="162" t="s">
        <v>123</v>
      </c>
      <c r="C44" s="163">
        <v>472273</v>
      </c>
      <c r="D44" s="163">
        <v>451476</v>
      </c>
      <c r="E44" s="163">
        <v>111688</v>
      </c>
      <c r="F44" s="163">
        <v>477050</v>
      </c>
      <c r="G44" s="163">
        <v>501096</v>
      </c>
      <c r="H44" s="163">
        <v>499671</v>
      </c>
      <c r="I44" s="164">
        <f t="shared" si="15"/>
        <v>-2.8437664639111571E-3</v>
      </c>
      <c r="J44" s="165">
        <f t="shared" si="12"/>
        <v>0.10674986045769885</v>
      </c>
      <c r="K44" s="163">
        <f t="shared" si="13"/>
        <v>-1425</v>
      </c>
      <c r="L44" s="163">
        <f t="shared" si="14"/>
        <v>48195</v>
      </c>
      <c r="M44" s="164">
        <f t="shared" si="16"/>
        <v>1.3850222863768098E-2</v>
      </c>
      <c r="N44" s="79"/>
    </row>
    <row r="45" spans="1:14" x14ac:dyDescent="0.25">
      <c r="A45" s="161"/>
      <c r="B45" s="162" t="s">
        <v>119</v>
      </c>
      <c r="C45" s="163">
        <v>354256</v>
      </c>
      <c r="D45" s="163">
        <v>353625</v>
      </c>
      <c r="E45" s="163">
        <v>124783</v>
      </c>
      <c r="F45" s="163">
        <v>318686</v>
      </c>
      <c r="G45" s="163">
        <v>374932</v>
      </c>
      <c r="H45" s="163">
        <v>372782</v>
      </c>
      <c r="I45" s="164">
        <f t="shared" si="15"/>
        <v>-5.7343731663341835E-3</v>
      </c>
      <c r="J45" s="165">
        <f t="shared" si="12"/>
        <v>5.417320607988696E-2</v>
      </c>
      <c r="K45" s="163">
        <f t="shared" si="13"/>
        <v>-2150</v>
      </c>
      <c r="L45" s="163">
        <f t="shared" si="14"/>
        <v>19157</v>
      </c>
      <c r="M45" s="164">
        <f t="shared" si="16"/>
        <v>1.0333026690764921E-2</v>
      </c>
      <c r="N45" s="79"/>
    </row>
    <row r="46" spans="1:14" x14ac:dyDescent="0.25">
      <c r="A46" s="161"/>
      <c r="B46" s="162" t="s">
        <v>128</v>
      </c>
      <c r="C46" s="163">
        <v>243705</v>
      </c>
      <c r="D46" s="163">
        <v>227686</v>
      </c>
      <c r="E46" s="163">
        <v>86530</v>
      </c>
      <c r="F46" s="163">
        <v>185692</v>
      </c>
      <c r="G46" s="163">
        <v>188339</v>
      </c>
      <c r="H46" s="163">
        <v>187108</v>
      </c>
      <c r="I46" s="164">
        <f t="shared" si="15"/>
        <v>-6.5360865248301758E-3</v>
      </c>
      <c r="J46" s="165">
        <f t="shared" si="12"/>
        <v>-0.17821912634066217</v>
      </c>
      <c r="K46" s="163">
        <f t="shared" si="13"/>
        <v>-1231</v>
      </c>
      <c r="L46" s="163">
        <f t="shared" si="14"/>
        <v>-40578</v>
      </c>
      <c r="M46" s="164">
        <f t="shared" si="16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149965</v>
      </c>
      <c r="F47" s="163">
        <v>188228</v>
      </c>
      <c r="G47" s="163">
        <v>224522</v>
      </c>
      <c r="H47" s="163">
        <v>217369</v>
      </c>
      <c r="I47" s="164">
        <f t="shared" si="15"/>
        <v>-3.1858793347645187E-2</v>
      </c>
      <c r="J47" s="165">
        <f t="shared" si="12"/>
        <v>-0.40717922704128251</v>
      </c>
      <c r="K47" s="163">
        <f t="shared" si="13"/>
        <v>-7153</v>
      </c>
      <c r="L47" s="163">
        <f t="shared" si="14"/>
        <v>-149300</v>
      </c>
      <c r="M47" s="164">
        <f t="shared" si="16"/>
        <v>6.0251827576033182E-3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2435063</v>
      </c>
      <c r="D48" s="169">
        <f t="shared" si="17"/>
        <v>2335325</v>
      </c>
      <c r="E48" s="169">
        <f t="shared" si="17"/>
        <v>717683</v>
      </c>
      <c r="F48" s="169">
        <f t="shared" si="17"/>
        <v>2415840</v>
      </c>
      <c r="G48" s="169">
        <f t="shared" si="17"/>
        <v>2639230</v>
      </c>
      <c r="H48" s="169">
        <f t="shared" si="17"/>
        <v>2723638</v>
      </c>
      <c r="I48" s="170">
        <f t="shared" si="15"/>
        <v>3.1982055372210771E-2</v>
      </c>
      <c r="J48" s="171">
        <f t="shared" si="12"/>
        <v>0.1662779270551209</v>
      </c>
      <c r="K48" s="169">
        <f>H48-G48</f>
        <v>84408</v>
      </c>
      <c r="L48" s="169">
        <f t="shared" si="14"/>
        <v>388313</v>
      </c>
      <c r="M48" s="170">
        <f t="shared" si="16"/>
        <v>7.5495662746542458E-2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241605</v>
      </c>
      <c r="D50" s="176">
        <v>234787</v>
      </c>
      <c r="E50" s="176">
        <v>64896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IFERROR(H50/D50-1,"-")</f>
        <v>-0.17098476491458214</v>
      </c>
      <c r="K50" s="176">
        <f>H50-G50</f>
        <v>12607</v>
      </c>
      <c r="L50" s="176">
        <f>H50-D50</f>
        <v>-40145</v>
      </c>
      <c r="M50" s="177">
        <f>H50/H$8</f>
        <v>5.3952202121987274E-3</v>
      </c>
      <c r="N50" s="79"/>
    </row>
    <row r="51" spans="1:14" x14ac:dyDescent="0.25">
      <c r="A51" s="161" t="s">
        <v>96</v>
      </c>
      <c r="B51" s="157" t="s">
        <v>97</v>
      </c>
      <c r="C51" s="158">
        <v>33536</v>
      </c>
      <c r="D51" s="158">
        <v>30969</v>
      </c>
      <c r="E51" s="158">
        <v>6928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60">
        <f t="shared" ref="J51:J62" si="18">IFERROR(H51/D51-1,"-")</f>
        <v>-0.16629532758565013</v>
      </c>
      <c r="K51" s="158">
        <f t="shared" ref="K51:K61" si="19">H51-G51</f>
        <v>-14416</v>
      </c>
      <c r="L51" s="158">
        <f t="shared" ref="L51:L62" si="20">H51-D51</f>
        <v>-5150</v>
      </c>
      <c r="M51" s="159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4981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65">
        <f t="shared" si="18"/>
        <v>0.10516163876244122</v>
      </c>
      <c r="K52" s="163">
        <f t="shared" si="19"/>
        <v>-10840</v>
      </c>
      <c r="L52" s="163">
        <f t="shared" si="20"/>
        <v>1363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65">
        <f t="shared" si="18"/>
        <v>-0.36167258996001772</v>
      </c>
      <c r="K53" s="163">
        <f t="shared" si="19"/>
        <v>-3576</v>
      </c>
      <c r="L53" s="163">
        <f t="shared" si="20"/>
        <v>-6513</v>
      </c>
      <c r="M53" s="164">
        <f>H53/H$8</f>
        <v>3.1862627973009095E-4</v>
      </c>
      <c r="N53" s="79"/>
    </row>
    <row r="54" spans="1:14" x14ac:dyDescent="0.25">
      <c r="A54" s="161"/>
      <c r="B54" s="157" t="s">
        <v>107</v>
      </c>
      <c r="C54" s="158">
        <v>208069</v>
      </c>
      <c r="D54" s="158">
        <v>203818</v>
      </c>
      <c r="E54" s="158">
        <v>57968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60">
        <f t="shared" si="18"/>
        <v>-0.17169729857029314</v>
      </c>
      <c r="K54" s="158">
        <f t="shared" si="19"/>
        <v>27023</v>
      </c>
      <c r="L54" s="158">
        <f t="shared" si="20"/>
        <v>-34995</v>
      </c>
      <c r="M54" s="159">
        <f>H54/H$8</f>
        <v>4.6795514939428576E-3</v>
      </c>
      <c r="N54" s="79"/>
    </row>
    <row r="55" spans="1:14" s="56" customFormat="1" x14ac:dyDescent="0.25">
      <c r="A55" s="161"/>
      <c r="B55" s="162" t="s">
        <v>110</v>
      </c>
      <c r="C55" s="163">
        <v>68012</v>
      </c>
      <c r="D55" s="163">
        <v>67733</v>
      </c>
      <c r="E55" s="163">
        <v>19732</v>
      </c>
      <c r="F55" s="163">
        <v>65122</v>
      </c>
      <c r="G55" s="163">
        <v>55484</v>
      </c>
      <c r="H55" s="163">
        <v>69733</v>
      </c>
      <c r="I55" s="164">
        <f t="shared" ref="I55:I62" si="21">IFERROR(H55/G55-1,"-")</f>
        <v>0.25681277485401188</v>
      </c>
      <c r="J55" s="165">
        <f t="shared" si="18"/>
        <v>2.9527704368623953E-2</v>
      </c>
      <c r="K55" s="163">
        <f t="shared" si="19"/>
        <v>14249</v>
      </c>
      <c r="L55" s="163">
        <f t="shared" si="20"/>
        <v>2000</v>
      </c>
      <c r="M55" s="164">
        <f t="shared" ref="M55:M62" si="22">H55/H$8</f>
        <v>1.9329070347471452E-3</v>
      </c>
      <c r="N55" s="166"/>
    </row>
    <row r="56" spans="1:14" s="56" customFormat="1" x14ac:dyDescent="0.25">
      <c r="A56" s="161"/>
      <c r="B56" s="162" t="s">
        <v>113</v>
      </c>
      <c r="C56" s="163">
        <v>80523</v>
      </c>
      <c r="D56" s="163">
        <v>69940</v>
      </c>
      <c r="E56" s="163">
        <v>18588</v>
      </c>
      <c r="F56" s="163">
        <v>34084</v>
      </c>
      <c r="G56" s="163">
        <v>34465</v>
      </c>
      <c r="H56" s="163">
        <v>39071</v>
      </c>
      <c r="I56" s="164">
        <f t="shared" si="21"/>
        <v>0.13364282605541855</v>
      </c>
      <c r="J56" s="165">
        <f t="shared" si="18"/>
        <v>-0.44136402630826421</v>
      </c>
      <c r="K56" s="163">
        <f t="shared" si="19"/>
        <v>4606</v>
      </c>
      <c r="L56" s="163">
        <f t="shared" si="20"/>
        <v>-30869</v>
      </c>
      <c r="M56" s="164">
        <f t="shared" si="22"/>
        <v>1.0829967268668451E-3</v>
      </c>
      <c r="N56" s="166"/>
    </row>
    <row r="57" spans="1:14" x14ac:dyDescent="0.25">
      <c r="A57" s="161"/>
      <c r="B57" s="162" t="s">
        <v>116</v>
      </c>
      <c r="C57" s="163">
        <v>4813</v>
      </c>
      <c r="D57" s="163">
        <v>6792</v>
      </c>
      <c r="E57" s="163">
        <v>1474</v>
      </c>
      <c r="F57" s="163">
        <v>6397</v>
      </c>
      <c r="G57" s="163">
        <v>6784</v>
      </c>
      <c r="H57" s="163">
        <v>6674</v>
      </c>
      <c r="I57" s="164">
        <f t="shared" si="21"/>
        <v>-1.6214622641509413E-2</v>
      </c>
      <c r="J57" s="165">
        <f t="shared" si="18"/>
        <v>-1.7373380447585407E-2</v>
      </c>
      <c r="K57" s="163">
        <f t="shared" si="19"/>
        <v>-110</v>
      </c>
      <c r="L57" s="163">
        <f t="shared" si="20"/>
        <v>-118</v>
      </c>
      <c r="M57" s="164">
        <f t="shared" si="22"/>
        <v>1.849945011673447E-4</v>
      </c>
      <c r="N57" s="79"/>
    </row>
    <row r="58" spans="1:14" x14ac:dyDescent="0.25">
      <c r="A58" s="161"/>
      <c r="B58" s="162" t="s">
        <v>123</v>
      </c>
      <c r="C58" s="163">
        <v>3199</v>
      </c>
      <c r="D58" s="163">
        <v>3713</v>
      </c>
      <c r="E58" s="163">
        <v>975</v>
      </c>
      <c r="F58" s="163">
        <v>3053</v>
      </c>
      <c r="G58" s="163">
        <v>2811</v>
      </c>
      <c r="H58" s="163">
        <v>4837</v>
      </c>
      <c r="I58" s="164">
        <f t="shared" si="21"/>
        <v>0.72073995019565995</v>
      </c>
      <c r="J58" s="165">
        <f t="shared" si="18"/>
        <v>0.30272017236735804</v>
      </c>
      <c r="K58" s="163">
        <f t="shared" si="19"/>
        <v>2026</v>
      </c>
      <c r="L58" s="163">
        <f t="shared" si="20"/>
        <v>1124</v>
      </c>
      <c r="M58" s="164">
        <f t="shared" si="22"/>
        <v>1.3407527751669858E-4</v>
      </c>
      <c r="N58" s="79"/>
    </row>
    <row r="59" spans="1:14" x14ac:dyDescent="0.25">
      <c r="A59" s="161"/>
      <c r="B59" s="162" t="s">
        <v>119</v>
      </c>
      <c r="C59" s="163">
        <v>3208</v>
      </c>
      <c r="D59" s="163">
        <v>4285</v>
      </c>
      <c r="E59" s="163">
        <v>1083</v>
      </c>
      <c r="F59" s="163">
        <v>2254</v>
      </c>
      <c r="G59" s="163">
        <v>2628</v>
      </c>
      <c r="H59" s="163">
        <v>3308</v>
      </c>
      <c r="I59" s="164">
        <f t="shared" si="21"/>
        <v>0.25875190258751912</v>
      </c>
      <c r="J59" s="165">
        <f t="shared" si="18"/>
        <v>-0.22800466744457415</v>
      </c>
      <c r="K59" s="163">
        <f t="shared" si="19"/>
        <v>680</v>
      </c>
      <c r="L59" s="163">
        <f t="shared" si="20"/>
        <v>-977</v>
      </c>
      <c r="M59" s="164">
        <f t="shared" si="22"/>
        <v>9.1693408729633829E-5</v>
      </c>
      <c r="N59" s="79"/>
    </row>
    <row r="60" spans="1:14" x14ac:dyDescent="0.25">
      <c r="A60" s="161"/>
      <c r="B60" s="162" t="s">
        <v>128</v>
      </c>
      <c r="C60" s="163">
        <v>1979</v>
      </c>
      <c r="D60" s="163">
        <v>1783</v>
      </c>
      <c r="E60" s="163">
        <v>713</v>
      </c>
      <c r="F60" s="163">
        <v>554</v>
      </c>
      <c r="G60" s="163">
        <v>804</v>
      </c>
      <c r="H60" s="163">
        <v>636</v>
      </c>
      <c r="I60" s="164">
        <f t="shared" si="21"/>
        <v>-0.20895522388059706</v>
      </c>
      <c r="J60" s="165">
        <f t="shared" si="18"/>
        <v>-0.64329781267526642</v>
      </c>
      <c r="K60" s="163">
        <f t="shared" si="19"/>
        <v>-168</v>
      </c>
      <c r="L60" s="163">
        <f t="shared" si="20"/>
        <v>-1147</v>
      </c>
      <c r="M60" s="164">
        <f t="shared" si="22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1528</v>
      </c>
      <c r="F61" s="163">
        <v>418</v>
      </c>
      <c r="G61" s="163">
        <v>635</v>
      </c>
      <c r="H61" s="163">
        <v>633</v>
      </c>
      <c r="I61" s="164">
        <f t="shared" si="21"/>
        <v>-3.1496062992125706E-3</v>
      </c>
      <c r="J61" s="165">
        <f t="shared" si="18"/>
        <v>-0.81784172661870502</v>
      </c>
      <c r="K61" s="163">
        <f t="shared" si="19"/>
        <v>-2</v>
      </c>
      <c r="L61" s="163">
        <f t="shared" si="20"/>
        <v>-2842</v>
      </c>
      <c r="M61" s="164">
        <f t="shared" si="22"/>
        <v>1.7545927365737068E-5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43573</v>
      </c>
      <c r="D62" s="169">
        <f t="shared" si="23"/>
        <v>46097</v>
      </c>
      <c r="E62" s="169">
        <f t="shared" si="23"/>
        <v>13875</v>
      </c>
      <c r="F62" s="169">
        <f t="shared" si="23"/>
        <v>35239</v>
      </c>
      <c r="G62" s="169">
        <f t="shared" si="23"/>
        <v>38189</v>
      </c>
      <c r="H62" s="169">
        <f t="shared" si="23"/>
        <v>43931</v>
      </c>
      <c r="I62" s="170">
        <f t="shared" si="21"/>
        <v>0.15035743276859836</v>
      </c>
      <c r="J62" s="171">
        <f t="shared" si="18"/>
        <v>-4.6987873397401181E-2</v>
      </c>
      <c r="K62" s="169">
        <f>H62-G62</f>
        <v>5742</v>
      </c>
      <c r="L62" s="169">
        <f t="shared" si="20"/>
        <v>-2166</v>
      </c>
      <c r="M62" s="170">
        <f t="shared" si="22"/>
        <v>1.2177095341298501E-3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886765</v>
      </c>
      <c r="D64" s="176">
        <v>834528</v>
      </c>
      <c r="E64" s="176">
        <v>287353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IFERROR(H64/D64-1,"-")</f>
        <v>0.63135928333141611</v>
      </c>
      <c r="K64" s="176">
        <f>H64-G64</f>
        <v>326466</v>
      </c>
      <c r="L64" s="176">
        <f>H64-D64</f>
        <v>526887</v>
      </c>
      <c r="M64" s="177">
        <f>H64/H$8</f>
        <v>3.7736633024683934E-2</v>
      </c>
      <c r="N64" s="79"/>
    </row>
    <row r="65" spans="1:14" x14ac:dyDescent="0.25">
      <c r="A65" s="161" t="s">
        <v>96</v>
      </c>
      <c r="B65" s="157" t="s">
        <v>97</v>
      </c>
      <c r="C65" s="158">
        <v>145700</v>
      </c>
      <c r="D65" s="158">
        <v>158439</v>
      </c>
      <c r="E65" s="158">
        <v>79457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60">
        <f t="shared" ref="J65:J76" si="24">IFERROR(H65/D65-1,"-")</f>
        <v>0.61794128970771078</v>
      </c>
      <c r="K65" s="158">
        <f t="shared" ref="K65:K75" si="25">H65-G65</f>
        <v>82878</v>
      </c>
      <c r="L65" s="158">
        <f t="shared" ref="L65:L76" si="26">H65-D65</f>
        <v>97906</v>
      </c>
      <c r="M65" s="159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21784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65">
        <f t="shared" si="24"/>
        <v>0.82758265678315102</v>
      </c>
      <c r="K66" s="163">
        <f t="shared" si="25"/>
        <v>32723</v>
      </c>
      <c r="L66" s="163">
        <f t="shared" si="26"/>
        <v>56269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57673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65">
        <f t="shared" si="24"/>
        <v>0.46034694351388117</v>
      </c>
      <c r="K67" s="163">
        <f t="shared" si="25"/>
        <v>50155</v>
      </c>
      <c r="L67" s="163">
        <f t="shared" si="26"/>
        <v>41637</v>
      </c>
      <c r="M67" s="164">
        <f>H67/H$8</f>
        <v>3.6611947396145571E-3</v>
      </c>
      <c r="N67" s="79"/>
    </row>
    <row r="68" spans="1:14" x14ac:dyDescent="0.25">
      <c r="A68" s="161"/>
      <c r="B68" s="157" t="s">
        <v>107</v>
      </c>
      <c r="C68" s="158">
        <v>741065</v>
      </c>
      <c r="D68" s="158">
        <v>676089</v>
      </c>
      <c r="E68" s="158">
        <v>207896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60">
        <f t="shared" si="24"/>
        <v>0.63450374137132837</v>
      </c>
      <c r="K68" s="158">
        <f t="shared" si="25"/>
        <v>243588</v>
      </c>
      <c r="L68" s="158">
        <f t="shared" si="26"/>
        <v>428981</v>
      </c>
      <c r="M68" s="159">
        <f>H68/H$8</f>
        <v>3.063108681525286E-2</v>
      </c>
      <c r="N68" s="79"/>
    </row>
    <row r="69" spans="1:14" s="56" customFormat="1" x14ac:dyDescent="0.25">
      <c r="A69" s="161"/>
      <c r="B69" s="162" t="s">
        <v>110</v>
      </c>
      <c r="C69" s="163">
        <v>336435</v>
      </c>
      <c r="D69" s="163">
        <v>286315</v>
      </c>
      <c r="E69" s="163">
        <v>92532</v>
      </c>
      <c r="F69" s="163">
        <v>399420</v>
      </c>
      <c r="G69" s="163">
        <v>324780</v>
      </c>
      <c r="H69" s="163">
        <v>454766</v>
      </c>
      <c r="I69" s="164">
        <f t="shared" ref="I69:I76" si="27">IFERROR(H69/G69-1,"-")</f>
        <v>0.40022784654227483</v>
      </c>
      <c r="J69" s="165">
        <f t="shared" si="24"/>
        <v>0.58834151197108087</v>
      </c>
      <c r="K69" s="163">
        <f t="shared" si="25"/>
        <v>129986</v>
      </c>
      <c r="L69" s="163">
        <f t="shared" si="26"/>
        <v>168451</v>
      </c>
      <c r="M69" s="164">
        <f t="shared" ref="M69:M76" si="28">H69/H$8</f>
        <v>1.2605515330816403E-2</v>
      </c>
      <c r="N69" s="166"/>
    </row>
    <row r="70" spans="1:14" s="56" customFormat="1" x14ac:dyDescent="0.25">
      <c r="A70" s="161"/>
      <c r="B70" s="162" t="s">
        <v>113</v>
      </c>
      <c r="C70" s="163">
        <v>118837</v>
      </c>
      <c r="D70" s="163">
        <v>94492</v>
      </c>
      <c r="E70" s="163">
        <v>26880</v>
      </c>
      <c r="F70" s="163">
        <v>56705</v>
      </c>
      <c r="G70" s="163">
        <v>85292</v>
      </c>
      <c r="H70" s="163">
        <v>78559</v>
      </c>
      <c r="I70" s="164">
        <f t="shared" si="27"/>
        <v>-7.8940580593725107E-2</v>
      </c>
      <c r="J70" s="165">
        <f t="shared" si="24"/>
        <v>-0.16861744909621978</v>
      </c>
      <c r="K70" s="163">
        <f t="shared" si="25"/>
        <v>-6733</v>
      </c>
      <c r="L70" s="163">
        <f t="shared" si="26"/>
        <v>-15933</v>
      </c>
      <c r="M70" s="164">
        <f t="shared" si="28"/>
        <v>2.1775521452210714E-3</v>
      </c>
      <c r="N70" s="166"/>
    </row>
    <row r="71" spans="1:14" x14ac:dyDescent="0.25">
      <c r="A71" s="161"/>
      <c r="B71" s="162" t="s">
        <v>116</v>
      </c>
      <c r="C71" s="163">
        <v>45738</v>
      </c>
      <c r="D71" s="163">
        <v>75234</v>
      </c>
      <c r="E71" s="163">
        <v>21367</v>
      </c>
      <c r="F71" s="163">
        <v>126795</v>
      </c>
      <c r="G71" s="163">
        <v>108706</v>
      </c>
      <c r="H71" s="163">
        <v>131979</v>
      </c>
      <c r="I71" s="164">
        <f t="shared" si="27"/>
        <v>0.21409121851599733</v>
      </c>
      <c r="J71" s="165">
        <f t="shared" si="24"/>
        <v>0.75424675013956466</v>
      </c>
      <c r="K71" s="163">
        <f t="shared" si="25"/>
        <v>23273</v>
      </c>
      <c r="L71" s="163">
        <f t="shared" si="26"/>
        <v>56745</v>
      </c>
      <c r="M71" s="164">
        <f t="shared" si="28"/>
        <v>3.6582842777292453E-3</v>
      </c>
      <c r="N71" s="79"/>
    </row>
    <row r="72" spans="1:14" x14ac:dyDescent="0.25">
      <c r="A72" s="161"/>
      <c r="B72" s="162" t="s">
        <v>123</v>
      </c>
      <c r="C72" s="163">
        <v>18146</v>
      </c>
      <c r="D72" s="163">
        <v>11792</v>
      </c>
      <c r="E72" s="163">
        <v>3603</v>
      </c>
      <c r="F72" s="163">
        <v>25157</v>
      </c>
      <c r="G72" s="163">
        <v>26613</v>
      </c>
      <c r="H72" s="163">
        <v>47499</v>
      </c>
      <c r="I72" s="164">
        <f t="shared" si="27"/>
        <v>0.7848044188930221</v>
      </c>
      <c r="J72" s="165">
        <f t="shared" si="24"/>
        <v>3.0280698778833104</v>
      </c>
      <c r="K72" s="163">
        <f t="shared" si="25"/>
        <v>20886</v>
      </c>
      <c r="L72" s="163">
        <f t="shared" si="26"/>
        <v>35707</v>
      </c>
      <c r="M72" s="164">
        <f t="shared" si="28"/>
        <v>1.3166098008612083E-3</v>
      </c>
      <c r="N72" s="79"/>
    </row>
    <row r="73" spans="1:14" x14ac:dyDescent="0.25">
      <c r="A73" s="161"/>
      <c r="B73" s="162" t="s">
        <v>119</v>
      </c>
      <c r="C73" s="163">
        <v>19067</v>
      </c>
      <c r="D73" s="163">
        <v>17507</v>
      </c>
      <c r="E73" s="163">
        <v>8309</v>
      </c>
      <c r="F73" s="163">
        <v>22926</v>
      </c>
      <c r="G73" s="163">
        <v>17467</v>
      </c>
      <c r="H73" s="163">
        <v>27574</v>
      </c>
      <c r="I73" s="164">
        <f t="shared" si="27"/>
        <v>0.5786339955344364</v>
      </c>
      <c r="J73" s="165">
        <f t="shared" si="24"/>
        <v>0.57502713200434119</v>
      </c>
      <c r="K73" s="163">
        <f t="shared" si="25"/>
        <v>10107</v>
      </c>
      <c r="L73" s="163">
        <f t="shared" si="26"/>
        <v>10067</v>
      </c>
      <c r="M73" s="164">
        <f t="shared" si="28"/>
        <v>7.6431500976751005E-4</v>
      </c>
      <c r="N73" s="79"/>
    </row>
    <row r="74" spans="1:14" x14ac:dyDescent="0.25">
      <c r="A74" s="161"/>
      <c r="B74" s="162" t="s">
        <v>128</v>
      </c>
      <c r="C74" s="163">
        <v>9817</v>
      </c>
      <c r="D74" s="163">
        <v>15819</v>
      </c>
      <c r="E74" s="163">
        <v>5538</v>
      </c>
      <c r="F74" s="163">
        <v>20957</v>
      </c>
      <c r="G74" s="163">
        <v>26801</v>
      </c>
      <c r="H74" s="163">
        <v>24320</v>
      </c>
      <c r="I74" s="164">
        <f t="shared" si="27"/>
        <v>-9.2571172717435868E-2</v>
      </c>
      <c r="J74" s="165">
        <f t="shared" si="24"/>
        <v>0.53739174410518986</v>
      </c>
      <c r="K74" s="163">
        <f t="shared" si="25"/>
        <v>-2481</v>
      </c>
      <c r="L74" s="163">
        <f t="shared" si="26"/>
        <v>8501</v>
      </c>
      <c r="M74" s="164">
        <f t="shared" si="28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5011</v>
      </c>
      <c r="F75" s="163">
        <v>6100</v>
      </c>
      <c r="G75" s="163">
        <v>7680</v>
      </c>
      <c r="H75" s="163">
        <v>21506</v>
      </c>
      <c r="I75" s="164">
        <f t="shared" si="27"/>
        <v>1.8002604166666667</v>
      </c>
      <c r="J75" s="165">
        <f t="shared" si="24"/>
        <v>0.68899709416476873</v>
      </c>
      <c r="K75" s="163">
        <f t="shared" si="25"/>
        <v>13826</v>
      </c>
      <c r="L75" s="163">
        <f t="shared" si="26"/>
        <v>8773</v>
      </c>
      <c r="M75" s="164">
        <f t="shared" si="28"/>
        <v>5.9611803148110795E-4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179307</v>
      </c>
      <c r="D76" s="169">
        <f t="shared" si="29"/>
        <v>162197</v>
      </c>
      <c r="E76" s="169">
        <f t="shared" si="29"/>
        <v>44656</v>
      </c>
      <c r="F76" s="169">
        <f t="shared" si="29"/>
        <v>237381</v>
      </c>
      <c r="G76" s="169">
        <f t="shared" si="29"/>
        <v>264143</v>
      </c>
      <c r="H76" s="169">
        <f t="shared" si="29"/>
        <v>318867</v>
      </c>
      <c r="I76" s="170">
        <f t="shared" si="27"/>
        <v>0.20717565863944909</v>
      </c>
      <c r="J76" s="171">
        <f t="shared" si="24"/>
        <v>0.96592415396092401</v>
      </c>
      <c r="K76" s="169">
        <f>H76-G76</f>
        <v>54724</v>
      </c>
      <c r="L76" s="169">
        <f t="shared" si="26"/>
        <v>156670</v>
      </c>
      <c r="M76" s="170">
        <f t="shared" si="28"/>
        <v>8.8385738093688486E-3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5815260</v>
      </c>
      <c r="D78" s="176">
        <v>5492551</v>
      </c>
      <c r="E78" s="176">
        <v>1476435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IFERROR(H78/D78-1,"-")</f>
        <v>4.7199925863228298E-2</v>
      </c>
      <c r="K78" s="176">
        <f>H78-G78</f>
        <v>628472</v>
      </c>
      <c r="L78" s="176">
        <f>H78-D78</f>
        <v>259248</v>
      </c>
      <c r="M78" s="177">
        <f>H78/H$8</f>
        <v>0.15943230249023554</v>
      </c>
      <c r="N78" s="79"/>
    </row>
    <row r="79" spans="1:14" x14ac:dyDescent="0.25">
      <c r="A79" s="161" t="s">
        <v>96</v>
      </c>
      <c r="B79" s="157" t="s">
        <v>97</v>
      </c>
      <c r="C79" s="158">
        <v>1923687</v>
      </c>
      <c r="D79" s="158">
        <v>1871426</v>
      </c>
      <c r="E79" s="158">
        <v>435854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60">
        <f t="shared" ref="J79:J90" si="30">IFERROR(H79/D79-1,"-")</f>
        <v>-0.10207563643980577</v>
      </c>
      <c r="K79" s="158">
        <f t="shared" ref="K79:K89" si="31">H79-G79</f>
        <v>39291</v>
      </c>
      <c r="L79" s="158">
        <f t="shared" ref="L79:L90" si="32">H79-D79</f>
        <v>-191027</v>
      </c>
      <c r="M79" s="159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63575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65">
        <f t="shared" si="30"/>
        <v>0.38116113402359186</v>
      </c>
      <c r="K80" s="163">
        <f t="shared" si="31"/>
        <v>31620</v>
      </c>
      <c r="L80" s="163">
        <f t="shared" si="32"/>
        <v>79296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372279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65">
        <f t="shared" si="30"/>
        <v>-0.16251349655041403</v>
      </c>
      <c r="K81" s="163">
        <f t="shared" si="31"/>
        <v>7671</v>
      </c>
      <c r="L81" s="163">
        <f t="shared" si="32"/>
        <v>-270323</v>
      </c>
      <c r="M81" s="164">
        <f>H81/H$8</f>
        <v>3.8613929392970786E-2</v>
      </c>
      <c r="N81" s="79"/>
    </row>
    <row r="82" spans="1:14" x14ac:dyDescent="0.25">
      <c r="A82" s="161"/>
      <c r="B82" s="157" t="s">
        <v>107</v>
      </c>
      <c r="C82" s="158">
        <v>3891573</v>
      </c>
      <c r="D82" s="158">
        <v>3621125</v>
      </c>
      <c r="E82" s="158">
        <v>1040581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60">
        <f t="shared" si="30"/>
        <v>0.12434671545445131</v>
      </c>
      <c r="K82" s="158">
        <f t="shared" si="31"/>
        <v>589181</v>
      </c>
      <c r="L82" s="158">
        <f t="shared" si="32"/>
        <v>450275</v>
      </c>
      <c r="M82" s="159">
        <f>H82/H$8</f>
        <v>0.11285385257008199</v>
      </c>
      <c r="N82" s="79"/>
    </row>
    <row r="83" spans="1:14" s="56" customFormat="1" x14ac:dyDescent="0.25">
      <c r="A83" s="161"/>
      <c r="B83" s="162" t="s">
        <v>110</v>
      </c>
      <c r="C83" s="163">
        <v>522391</v>
      </c>
      <c r="D83" s="163">
        <v>574884</v>
      </c>
      <c r="E83" s="163">
        <v>154382</v>
      </c>
      <c r="F83" s="163">
        <v>504044</v>
      </c>
      <c r="G83" s="163">
        <v>666541</v>
      </c>
      <c r="H83" s="163">
        <v>786563</v>
      </c>
      <c r="I83" s="164">
        <f t="shared" ref="I83:I90" si="33">IFERROR(H83/G83-1,"-")</f>
        <v>0.18006694261868361</v>
      </c>
      <c r="J83" s="165">
        <f t="shared" si="30"/>
        <v>0.36821167400727806</v>
      </c>
      <c r="K83" s="163">
        <f t="shared" si="31"/>
        <v>120022</v>
      </c>
      <c r="L83" s="163">
        <f t="shared" si="32"/>
        <v>211679</v>
      </c>
      <c r="M83" s="164">
        <f t="shared" ref="M83:M90" si="34">H83/H$8</f>
        <v>2.1802491732347939E-2</v>
      </c>
      <c r="N83" s="166"/>
    </row>
    <row r="84" spans="1:14" s="56" customFormat="1" x14ac:dyDescent="0.25">
      <c r="A84" s="161"/>
      <c r="B84" s="162" t="s">
        <v>113</v>
      </c>
      <c r="C84" s="163">
        <v>1872405</v>
      </c>
      <c r="D84" s="163">
        <v>1562789</v>
      </c>
      <c r="E84" s="163">
        <v>432945</v>
      </c>
      <c r="F84" s="163">
        <v>1014024</v>
      </c>
      <c r="G84" s="163">
        <v>1210830</v>
      </c>
      <c r="H84" s="163">
        <v>1374516</v>
      </c>
      <c r="I84" s="164">
        <f t="shared" si="33"/>
        <v>0.13518495577413847</v>
      </c>
      <c r="J84" s="165">
        <f t="shared" si="30"/>
        <v>-0.1204724374179752</v>
      </c>
      <c r="K84" s="163">
        <f t="shared" si="31"/>
        <v>163686</v>
      </c>
      <c r="L84" s="163">
        <f t="shared" si="32"/>
        <v>-188273</v>
      </c>
      <c r="M84" s="164">
        <f t="shared" si="34"/>
        <v>3.8099775511916983E-2</v>
      </c>
      <c r="N84" s="166"/>
    </row>
    <row r="85" spans="1:14" x14ac:dyDescent="0.25">
      <c r="A85" s="161"/>
      <c r="B85" s="162" t="s">
        <v>116</v>
      </c>
      <c r="C85" s="163">
        <v>154431</v>
      </c>
      <c r="D85" s="163">
        <v>173660</v>
      </c>
      <c r="E85" s="163">
        <v>48183</v>
      </c>
      <c r="F85" s="163">
        <v>179405</v>
      </c>
      <c r="G85" s="163">
        <v>275311</v>
      </c>
      <c r="H85" s="163">
        <v>384207</v>
      </c>
      <c r="I85" s="164">
        <f t="shared" si="33"/>
        <v>0.3955381368706663</v>
      </c>
      <c r="J85" s="165">
        <f t="shared" si="30"/>
        <v>1.2124093055395599</v>
      </c>
      <c r="K85" s="163">
        <f t="shared" si="31"/>
        <v>108896</v>
      </c>
      <c r="L85" s="163">
        <f t="shared" si="32"/>
        <v>210547</v>
      </c>
      <c r="M85" s="164">
        <f t="shared" si="34"/>
        <v>1.0649712662571472E-2</v>
      </c>
      <c r="N85" s="79"/>
    </row>
    <row r="86" spans="1:14" x14ac:dyDescent="0.25">
      <c r="A86" s="161"/>
      <c r="B86" s="162" t="s">
        <v>123</v>
      </c>
      <c r="C86" s="163">
        <v>97884</v>
      </c>
      <c r="D86" s="163">
        <v>75235</v>
      </c>
      <c r="E86" s="163">
        <v>13900</v>
      </c>
      <c r="F86" s="163">
        <v>75513</v>
      </c>
      <c r="G86" s="163">
        <v>90350</v>
      </c>
      <c r="H86" s="163">
        <v>134266</v>
      </c>
      <c r="I86" s="164">
        <f t="shared" si="33"/>
        <v>0.48606530160486994</v>
      </c>
      <c r="J86" s="165">
        <f t="shared" si="30"/>
        <v>0.78462151923971546</v>
      </c>
      <c r="K86" s="163">
        <f t="shared" si="31"/>
        <v>43916</v>
      </c>
      <c r="L86" s="163">
        <f t="shared" si="32"/>
        <v>59031</v>
      </c>
      <c r="M86" s="164">
        <f t="shared" si="34"/>
        <v>3.7216769094597993E-3</v>
      </c>
      <c r="N86" s="79"/>
    </row>
    <row r="87" spans="1:14" x14ac:dyDescent="0.25">
      <c r="A87" s="161"/>
      <c r="B87" s="162" t="s">
        <v>119</v>
      </c>
      <c r="C87" s="163">
        <v>56194</v>
      </c>
      <c r="D87" s="163">
        <v>46816</v>
      </c>
      <c r="E87" s="163">
        <v>14741</v>
      </c>
      <c r="F87" s="163">
        <v>33738</v>
      </c>
      <c r="G87" s="163">
        <v>45567</v>
      </c>
      <c r="H87" s="163">
        <v>58820</v>
      </c>
      <c r="I87" s="164">
        <f t="shared" si="33"/>
        <v>0.29084644589286102</v>
      </c>
      <c r="J87" s="165">
        <f t="shared" si="30"/>
        <v>0.25640806561859186</v>
      </c>
      <c r="K87" s="163">
        <f t="shared" si="31"/>
        <v>13253</v>
      </c>
      <c r="L87" s="163">
        <f t="shared" si="32"/>
        <v>12004</v>
      </c>
      <c r="M87" s="164">
        <f t="shared" si="34"/>
        <v>1.6304130294670684E-3</v>
      </c>
      <c r="N87" s="79"/>
    </row>
    <row r="88" spans="1:14" x14ac:dyDescent="0.25">
      <c r="A88" s="161"/>
      <c r="B88" s="162" t="s">
        <v>128</v>
      </c>
      <c r="C88" s="163">
        <v>69026</v>
      </c>
      <c r="D88" s="163">
        <v>74813</v>
      </c>
      <c r="E88" s="163">
        <v>30454</v>
      </c>
      <c r="F88" s="163">
        <v>63463</v>
      </c>
      <c r="G88" s="163">
        <v>74935</v>
      </c>
      <c r="H88" s="163">
        <v>68632</v>
      </c>
      <c r="I88" s="164">
        <f t="shared" si="33"/>
        <v>-8.4112897844798806E-2</v>
      </c>
      <c r="J88" s="165">
        <f t="shared" si="30"/>
        <v>-8.2619330864956653E-2</v>
      </c>
      <c r="K88" s="163">
        <f t="shared" si="31"/>
        <v>-6303</v>
      </c>
      <c r="L88" s="163">
        <f t="shared" si="32"/>
        <v>-6181</v>
      </c>
      <c r="M88" s="164">
        <f t="shared" si="34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50000</v>
      </c>
      <c r="F89" s="163">
        <v>59972</v>
      </c>
      <c r="G89" s="163">
        <v>81697</v>
      </c>
      <c r="H89" s="163">
        <v>79675</v>
      </c>
      <c r="I89" s="164">
        <f t="shared" si="33"/>
        <v>-2.4749990819736389E-2</v>
      </c>
      <c r="J89" s="165">
        <f t="shared" si="30"/>
        <v>-0.29331677679719725</v>
      </c>
      <c r="K89" s="163">
        <f t="shared" si="31"/>
        <v>-2022</v>
      </c>
      <c r="L89" s="163">
        <f t="shared" si="32"/>
        <v>-33070</v>
      </c>
      <c r="M89" s="164">
        <f t="shared" si="34"/>
        <v>2.2084861972592432E-3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995831</v>
      </c>
      <c r="D90" s="169">
        <f t="shared" si="35"/>
        <v>1000183</v>
      </c>
      <c r="E90" s="169">
        <f t="shared" si="35"/>
        <v>295976</v>
      </c>
      <c r="F90" s="169">
        <f t="shared" si="35"/>
        <v>765846</v>
      </c>
      <c r="G90" s="169">
        <f t="shared" si="35"/>
        <v>1036988</v>
      </c>
      <c r="H90" s="169">
        <f t="shared" si="35"/>
        <v>1184721</v>
      </c>
      <c r="I90" s="170">
        <f t="shared" si="33"/>
        <v>0.14246355791966736</v>
      </c>
      <c r="J90" s="171">
        <f t="shared" si="30"/>
        <v>0.1845042357248623</v>
      </c>
      <c r="K90" s="169">
        <f>H90-G90</f>
        <v>147733</v>
      </c>
      <c r="L90" s="169">
        <f t="shared" si="32"/>
        <v>184538</v>
      </c>
      <c r="M90" s="170">
        <f t="shared" si="34"/>
        <v>3.2838907764081174E-2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138985</v>
      </c>
      <c r="D92" s="176">
        <v>136126</v>
      </c>
      <c r="E92" s="176">
        <v>55574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IFERROR(H92/D92-1,"-")</f>
        <v>0.11881639069685446</v>
      </c>
      <c r="K92" s="176">
        <f>H92-G92</f>
        <v>3966</v>
      </c>
      <c r="L92" s="176">
        <f>H92-D92</f>
        <v>16174</v>
      </c>
      <c r="M92" s="177">
        <f>H92/H$8</f>
        <v>4.2215556679332626E-3</v>
      </c>
      <c r="N92" s="79"/>
    </row>
    <row r="93" spans="1:14" x14ac:dyDescent="0.25">
      <c r="A93" s="161" t="s">
        <v>96</v>
      </c>
      <c r="B93" s="157" t="s">
        <v>97</v>
      </c>
      <c r="C93" s="158">
        <v>71206</v>
      </c>
      <c r="D93" s="158">
        <v>72932</v>
      </c>
      <c r="E93" s="158">
        <v>29167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60">
        <f t="shared" ref="J93:J104" si="36">IFERROR(H93/D93-1,"-")</f>
        <v>-2.5654033894586759E-2</v>
      </c>
      <c r="K93" s="158">
        <f t="shared" ref="K93:K103" si="37">H93-G93</f>
        <v>-1371</v>
      </c>
      <c r="L93" s="158">
        <f t="shared" ref="L93:L104" si="38">H93-D93</f>
        <v>-1871</v>
      </c>
      <c r="M93" s="159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14077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65">
        <f t="shared" si="36"/>
        <v>-0.34412023149410664</v>
      </c>
      <c r="K94" s="163">
        <f t="shared" si="37"/>
        <v>2040</v>
      </c>
      <c r="L94" s="163">
        <f t="shared" si="38"/>
        <v>-11357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15090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65">
        <f t="shared" si="36"/>
        <v>0.23757168974930498</v>
      </c>
      <c r="K95" s="163">
        <f t="shared" si="37"/>
        <v>-3411</v>
      </c>
      <c r="L95" s="163">
        <f t="shared" si="38"/>
        <v>9486</v>
      </c>
      <c r="M95" s="164">
        <f>H95/H$8</f>
        <v>1.3697188005969939E-3</v>
      </c>
      <c r="N95" s="79"/>
    </row>
    <row r="96" spans="1:14" x14ac:dyDescent="0.25">
      <c r="A96" s="161"/>
      <c r="B96" s="157" t="s">
        <v>107</v>
      </c>
      <c r="C96" s="158">
        <v>67779</v>
      </c>
      <c r="D96" s="158">
        <v>63194</v>
      </c>
      <c r="E96" s="158">
        <v>26407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60">
        <f t="shared" si="36"/>
        <v>0.2855492610057917</v>
      </c>
      <c r="K96" s="158">
        <f t="shared" si="37"/>
        <v>5337</v>
      </c>
      <c r="L96" s="158">
        <f t="shared" si="38"/>
        <v>18045</v>
      </c>
      <c r="M96" s="159">
        <f>H96/H$8</f>
        <v>2.2518382200080785E-3</v>
      </c>
      <c r="N96" s="79"/>
    </row>
    <row r="97" spans="1:14" s="56" customFormat="1" x14ac:dyDescent="0.25">
      <c r="A97" s="161"/>
      <c r="B97" s="162" t="s">
        <v>110</v>
      </c>
      <c r="C97" s="163">
        <v>7133</v>
      </c>
      <c r="D97" s="163">
        <v>8082</v>
      </c>
      <c r="E97" s="163">
        <v>4981</v>
      </c>
      <c r="F97" s="163">
        <v>9249</v>
      </c>
      <c r="G97" s="163">
        <v>11177</v>
      </c>
      <c r="H97" s="163">
        <v>12296</v>
      </c>
      <c r="I97" s="164">
        <f t="shared" ref="I97:I104" si="39">IFERROR(H97/G97-1,"-")</f>
        <v>0.10011631028003931</v>
      </c>
      <c r="J97" s="165">
        <f t="shared" si="36"/>
        <v>0.52140559267508046</v>
      </c>
      <c r="K97" s="163">
        <f t="shared" si="37"/>
        <v>1119</v>
      </c>
      <c r="L97" s="163">
        <f t="shared" si="38"/>
        <v>4214</v>
      </c>
      <c r="M97" s="164">
        <f t="shared" ref="M97:M104" si="40">H97/H$8</f>
        <v>3.4082894611232699E-4</v>
      </c>
      <c r="N97" s="166"/>
    </row>
    <row r="98" spans="1:14" s="56" customFormat="1" x14ac:dyDescent="0.25">
      <c r="A98" s="161"/>
      <c r="B98" s="162" t="s">
        <v>113</v>
      </c>
      <c r="C98" s="163">
        <v>25629</v>
      </c>
      <c r="D98" s="163">
        <v>21366</v>
      </c>
      <c r="E98" s="163">
        <v>7377</v>
      </c>
      <c r="F98" s="163">
        <v>21050</v>
      </c>
      <c r="G98" s="163">
        <v>22639</v>
      </c>
      <c r="H98" s="163">
        <v>25055</v>
      </c>
      <c r="I98" s="164">
        <f t="shared" si="39"/>
        <v>0.10671849463315519</v>
      </c>
      <c r="J98" s="165">
        <f t="shared" si="36"/>
        <v>0.17265749321351676</v>
      </c>
      <c r="K98" s="163">
        <f t="shared" si="37"/>
        <v>2416</v>
      </c>
      <c r="L98" s="163">
        <f t="shared" si="38"/>
        <v>3689</v>
      </c>
      <c r="M98" s="164">
        <f t="shared" si="40"/>
        <v>6.9449164320464806E-4</v>
      </c>
      <c r="N98" s="166"/>
    </row>
    <row r="99" spans="1:14" x14ac:dyDescent="0.25">
      <c r="A99" s="161"/>
      <c r="B99" s="162" t="s">
        <v>116</v>
      </c>
      <c r="C99" s="163">
        <v>8499</v>
      </c>
      <c r="D99" s="163">
        <v>8657</v>
      </c>
      <c r="E99" s="163">
        <v>4526</v>
      </c>
      <c r="F99" s="163">
        <v>7881</v>
      </c>
      <c r="G99" s="163">
        <v>8902</v>
      </c>
      <c r="H99" s="163">
        <v>9750</v>
      </c>
      <c r="I99" s="164">
        <f t="shared" si="39"/>
        <v>9.5259492248932931E-2</v>
      </c>
      <c r="J99" s="165">
        <f t="shared" si="36"/>
        <v>0.12625620884833078</v>
      </c>
      <c r="K99" s="163">
        <f t="shared" si="37"/>
        <v>848</v>
      </c>
      <c r="L99" s="163">
        <f t="shared" si="38"/>
        <v>1093</v>
      </c>
      <c r="M99" s="164">
        <f t="shared" si="40"/>
        <v>2.7025717506467048E-4</v>
      </c>
      <c r="N99" s="79"/>
    </row>
    <row r="100" spans="1:14" x14ac:dyDescent="0.25">
      <c r="A100" s="161"/>
      <c r="B100" s="162" t="s">
        <v>123</v>
      </c>
      <c r="C100" s="163">
        <v>2168</v>
      </c>
      <c r="D100" s="163">
        <v>2390</v>
      </c>
      <c r="E100" s="163">
        <v>907</v>
      </c>
      <c r="F100" s="163">
        <v>4981</v>
      </c>
      <c r="G100" s="163">
        <v>3623</v>
      </c>
      <c r="H100" s="163">
        <v>3800</v>
      </c>
      <c r="I100" s="164">
        <f t="shared" si="39"/>
        <v>4.8854540436102711E-2</v>
      </c>
      <c r="J100" s="165">
        <f t="shared" si="36"/>
        <v>0.58995815899581583</v>
      </c>
      <c r="K100" s="163">
        <f t="shared" si="37"/>
        <v>177</v>
      </c>
      <c r="L100" s="163">
        <f t="shared" si="38"/>
        <v>1410</v>
      </c>
      <c r="M100" s="164">
        <f t="shared" si="40"/>
        <v>1.0533100156366643E-4</v>
      </c>
      <c r="N100" s="79"/>
    </row>
    <row r="101" spans="1:14" x14ac:dyDescent="0.25">
      <c r="A101" s="161"/>
      <c r="B101" s="162" t="s">
        <v>119</v>
      </c>
      <c r="C101" s="163">
        <v>1567</v>
      </c>
      <c r="D101" s="163">
        <v>1298</v>
      </c>
      <c r="E101" s="163">
        <v>735</v>
      </c>
      <c r="F101" s="163">
        <v>1892</v>
      </c>
      <c r="G101" s="163">
        <v>1812</v>
      </c>
      <c r="H101" s="163">
        <v>2358</v>
      </c>
      <c r="I101" s="164">
        <f t="shared" si="39"/>
        <v>0.30132450331125837</v>
      </c>
      <c r="J101" s="165">
        <f t="shared" si="36"/>
        <v>0.81664098613251146</v>
      </c>
      <c r="K101" s="163">
        <f t="shared" si="37"/>
        <v>546</v>
      </c>
      <c r="L101" s="163">
        <f t="shared" si="38"/>
        <v>1060</v>
      </c>
      <c r="M101" s="164">
        <f t="shared" si="40"/>
        <v>6.5360658338717225E-5</v>
      </c>
      <c r="N101" s="79"/>
    </row>
    <row r="102" spans="1:14" x14ac:dyDescent="0.25">
      <c r="A102" s="161"/>
      <c r="B102" s="162" t="s">
        <v>128</v>
      </c>
      <c r="C102" s="163">
        <v>439</v>
      </c>
      <c r="D102" s="163">
        <v>444</v>
      </c>
      <c r="E102" s="163">
        <v>588</v>
      </c>
      <c r="F102" s="163">
        <v>817</v>
      </c>
      <c r="G102" s="163">
        <v>420</v>
      </c>
      <c r="H102" s="163">
        <v>782</v>
      </c>
      <c r="I102" s="164">
        <f t="shared" si="39"/>
        <v>0.86190476190476195</v>
      </c>
      <c r="J102" s="165">
        <f t="shared" si="36"/>
        <v>0.76126126126126126</v>
      </c>
      <c r="K102" s="163">
        <f t="shared" si="37"/>
        <v>362</v>
      </c>
      <c r="L102" s="163">
        <f t="shared" si="38"/>
        <v>338</v>
      </c>
      <c r="M102" s="164">
        <f t="shared" si="40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255</v>
      </c>
      <c r="F103" s="163">
        <v>385</v>
      </c>
      <c r="G103" s="163">
        <v>950</v>
      </c>
      <c r="H103" s="163">
        <v>1244</v>
      </c>
      <c r="I103" s="164">
        <f t="shared" si="39"/>
        <v>0.30947368421052635</v>
      </c>
      <c r="J103" s="165">
        <f t="shared" si="36"/>
        <v>0.7796852646638055</v>
      </c>
      <c r="K103" s="163">
        <f t="shared" si="37"/>
        <v>294</v>
      </c>
      <c r="L103" s="163">
        <f t="shared" si="38"/>
        <v>545</v>
      </c>
      <c r="M103" s="164">
        <f t="shared" si="40"/>
        <v>3.4482043669789748E-5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21186</v>
      </c>
      <c r="D104" s="169">
        <f t="shared" si="41"/>
        <v>20258</v>
      </c>
      <c r="E104" s="169">
        <f t="shared" si="41"/>
        <v>7038</v>
      </c>
      <c r="F104" s="169">
        <f t="shared" si="41"/>
        <v>20551</v>
      </c>
      <c r="G104" s="169">
        <f t="shared" si="41"/>
        <v>26379</v>
      </c>
      <c r="H104" s="169">
        <f t="shared" si="41"/>
        <v>25954</v>
      </c>
      <c r="I104" s="170">
        <f t="shared" si="39"/>
        <v>-1.6111300655824667E-2</v>
      </c>
      <c r="J104" s="171">
        <f t="shared" si="36"/>
        <v>0.28117286997729285</v>
      </c>
      <c r="K104" s="169">
        <f>H104-G104</f>
        <v>-425</v>
      </c>
      <c r="L104" s="169">
        <f t="shared" si="38"/>
        <v>5696</v>
      </c>
      <c r="M104" s="170">
        <f t="shared" si="40"/>
        <v>7.1941074067984176E-4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1066591</v>
      </c>
      <c r="D106" s="176">
        <v>1055815</v>
      </c>
      <c r="E106" s="176">
        <v>434663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IFERROR(H106/D106-1,"-")</f>
        <v>0.37646652112349233</v>
      </c>
      <c r="K106" s="176">
        <f>H106-G106</f>
        <v>6126</v>
      </c>
      <c r="L106" s="176">
        <f>H106-D106</f>
        <v>397479</v>
      </c>
      <c r="M106" s="177">
        <f>H106/H$8</f>
        <v>4.0283398049070274E-2</v>
      </c>
      <c r="N106" s="79"/>
    </row>
    <row r="107" spans="1:14" x14ac:dyDescent="0.25">
      <c r="A107" s="161" t="s">
        <v>96</v>
      </c>
      <c r="B107" s="157" t="s">
        <v>97</v>
      </c>
      <c r="C107" s="158">
        <v>150928</v>
      </c>
      <c r="D107" s="158">
        <v>162637</v>
      </c>
      <c r="E107" s="158">
        <v>124658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60">
        <f t="shared" ref="J107:J118" si="42">IFERROR(H107/D107-1,"-")</f>
        <v>0.27780886268192351</v>
      </c>
      <c r="K107" s="158">
        <f t="shared" ref="K107:K117" si="43">H107-G107</f>
        <v>-11277</v>
      </c>
      <c r="L107" s="158">
        <f t="shared" ref="L107:L118" si="44">H107-D107</f>
        <v>45182</v>
      </c>
      <c r="M107" s="159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16504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65">
        <f t="shared" si="42"/>
        <v>0.39274853249722996</v>
      </c>
      <c r="K108" s="163">
        <f t="shared" si="43"/>
        <v>1660</v>
      </c>
      <c r="L108" s="163">
        <f t="shared" si="44"/>
        <v>16660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108154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65">
        <f t="shared" si="42"/>
        <v>0.23725232494302029</v>
      </c>
      <c r="K109" s="163">
        <f t="shared" si="43"/>
        <v>-12937</v>
      </c>
      <c r="L109" s="163">
        <f t="shared" si="44"/>
        <v>28522</v>
      </c>
      <c r="M109" s="164">
        <f>H109/H$8</f>
        <v>4.1228771506788804E-3</v>
      </c>
      <c r="N109" s="79"/>
    </row>
    <row r="110" spans="1:14" x14ac:dyDescent="0.25">
      <c r="A110" s="161"/>
      <c r="B110" s="157" t="s">
        <v>107</v>
      </c>
      <c r="C110" s="158">
        <v>915663</v>
      </c>
      <c r="D110" s="158">
        <v>893178</v>
      </c>
      <c r="E110" s="158">
        <v>310005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60">
        <f t="shared" si="42"/>
        <v>0.39443089731274172</v>
      </c>
      <c r="K110" s="158">
        <f t="shared" si="43"/>
        <v>17403</v>
      </c>
      <c r="L110" s="158">
        <f t="shared" si="44"/>
        <v>352297</v>
      </c>
      <c r="M110" s="159">
        <f>H110/H$8</f>
        <v>3.4522928729607223E-2</v>
      </c>
      <c r="N110" s="79"/>
    </row>
    <row r="111" spans="1:14" s="56" customFormat="1" x14ac:dyDescent="0.25">
      <c r="A111" s="161"/>
      <c r="B111" s="162" t="s">
        <v>110</v>
      </c>
      <c r="C111" s="163">
        <v>501490</v>
      </c>
      <c r="D111" s="163">
        <v>476582</v>
      </c>
      <c r="E111" s="163">
        <v>176124</v>
      </c>
      <c r="F111" s="163">
        <v>673877</v>
      </c>
      <c r="G111" s="163">
        <v>775590</v>
      </c>
      <c r="H111" s="163">
        <v>761721</v>
      </c>
      <c r="I111" s="164">
        <f t="shared" ref="I111:I118" si="45">IFERROR(H111/G111-1,"-")</f>
        <v>-1.7881870575948589E-2</v>
      </c>
      <c r="J111" s="165">
        <f t="shared" si="42"/>
        <v>0.59829997775828714</v>
      </c>
      <c r="K111" s="163">
        <f t="shared" si="43"/>
        <v>-13869</v>
      </c>
      <c r="L111" s="163">
        <f t="shared" si="44"/>
        <v>285139</v>
      </c>
      <c r="M111" s="164">
        <f t="shared" ref="M111:M118" si="46">H111/H$8</f>
        <v>2.111390416896778E-2</v>
      </c>
      <c r="N111" s="166"/>
    </row>
    <row r="112" spans="1:14" s="56" customFormat="1" x14ac:dyDescent="0.25">
      <c r="A112" s="161"/>
      <c r="B112" s="162" t="s">
        <v>113</v>
      </c>
      <c r="C112" s="163">
        <v>114306</v>
      </c>
      <c r="D112" s="163">
        <v>91753</v>
      </c>
      <c r="E112" s="163">
        <v>22421</v>
      </c>
      <c r="F112" s="163">
        <v>45927</v>
      </c>
      <c r="G112" s="163">
        <v>60304</v>
      </c>
      <c r="H112" s="163">
        <v>60756</v>
      </c>
      <c r="I112" s="164">
        <f t="shared" si="45"/>
        <v>7.4953568585831576E-3</v>
      </c>
      <c r="J112" s="165">
        <f t="shared" si="42"/>
        <v>-0.3378309156103888</v>
      </c>
      <c r="K112" s="163">
        <f t="shared" si="43"/>
        <v>452</v>
      </c>
      <c r="L112" s="163">
        <f t="shared" si="44"/>
        <v>-30997</v>
      </c>
      <c r="M112" s="164">
        <f t="shared" si="46"/>
        <v>1.6840764028952942E-3</v>
      </c>
      <c r="N112" s="166"/>
    </row>
    <row r="113" spans="1:14" x14ac:dyDescent="0.25">
      <c r="A113" s="161"/>
      <c r="B113" s="162" t="s">
        <v>116</v>
      </c>
      <c r="C113" s="163">
        <v>102904</v>
      </c>
      <c r="D113" s="163">
        <v>92528</v>
      </c>
      <c r="E113" s="163">
        <v>13826</v>
      </c>
      <c r="F113" s="163">
        <v>65652</v>
      </c>
      <c r="G113" s="163">
        <v>76293</v>
      </c>
      <c r="H113" s="163">
        <v>85229</v>
      </c>
      <c r="I113" s="164">
        <f t="shared" si="45"/>
        <v>0.1171273904552188</v>
      </c>
      <c r="J113" s="165">
        <f t="shared" si="42"/>
        <v>-7.8884229638595871E-2</v>
      </c>
      <c r="K113" s="163">
        <f t="shared" si="43"/>
        <v>8936</v>
      </c>
      <c r="L113" s="163">
        <f t="shared" si="44"/>
        <v>-7299</v>
      </c>
      <c r="M113" s="164">
        <f t="shared" si="46"/>
        <v>2.362435771649928E-3</v>
      </c>
      <c r="N113" s="79"/>
    </row>
    <row r="114" spans="1:14" x14ac:dyDescent="0.25">
      <c r="A114" s="161"/>
      <c r="B114" s="162" t="s">
        <v>123</v>
      </c>
      <c r="C114" s="163">
        <v>16800</v>
      </c>
      <c r="D114" s="163">
        <v>18644</v>
      </c>
      <c r="E114" s="163">
        <v>8828</v>
      </c>
      <c r="F114" s="163">
        <v>41263</v>
      </c>
      <c r="G114" s="163">
        <v>42135</v>
      </c>
      <c r="H114" s="163">
        <v>41377</v>
      </c>
      <c r="I114" s="164">
        <f t="shared" si="45"/>
        <v>-1.7989794707487849E-2</v>
      </c>
      <c r="J114" s="165">
        <f t="shared" si="42"/>
        <v>1.2193198884359577</v>
      </c>
      <c r="K114" s="163">
        <f t="shared" si="43"/>
        <v>-758</v>
      </c>
      <c r="L114" s="163">
        <f t="shared" si="44"/>
        <v>22733</v>
      </c>
      <c r="M114" s="164">
        <f t="shared" si="46"/>
        <v>1.1469160136052174E-3</v>
      </c>
      <c r="N114" s="79"/>
    </row>
    <row r="115" spans="1:14" x14ac:dyDescent="0.25">
      <c r="A115" s="161"/>
      <c r="B115" s="162" t="s">
        <v>119</v>
      </c>
      <c r="C115" s="163">
        <v>28295</v>
      </c>
      <c r="D115" s="163">
        <v>29965</v>
      </c>
      <c r="E115" s="163">
        <v>19692</v>
      </c>
      <c r="F115" s="163">
        <v>41249</v>
      </c>
      <c r="G115" s="163">
        <v>42266</v>
      </c>
      <c r="H115" s="163">
        <v>33197</v>
      </c>
      <c r="I115" s="164">
        <f t="shared" si="45"/>
        <v>-0.21456963043581134</v>
      </c>
      <c r="J115" s="165">
        <f t="shared" si="42"/>
        <v>0.10785916903053572</v>
      </c>
      <c r="K115" s="163">
        <f t="shared" si="43"/>
        <v>-9069</v>
      </c>
      <c r="L115" s="163">
        <f t="shared" si="44"/>
        <v>3232</v>
      </c>
      <c r="M115" s="164">
        <f t="shared" si="46"/>
        <v>9.2017717339711437E-4</v>
      </c>
      <c r="N115" s="79"/>
    </row>
    <row r="116" spans="1:14" x14ac:dyDescent="0.25">
      <c r="A116" s="16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11983</v>
      </c>
      <c r="G116" s="163">
        <v>11780</v>
      </c>
      <c r="H116" s="163">
        <v>11633</v>
      </c>
      <c r="I116" s="164">
        <f t="shared" si="45"/>
        <v>-1.2478777589134071E-2</v>
      </c>
      <c r="J116" s="165">
        <f t="shared" si="42"/>
        <v>0.97504244482173186</v>
      </c>
      <c r="K116" s="163">
        <f t="shared" si="43"/>
        <v>-147</v>
      </c>
      <c r="L116" s="163">
        <f t="shared" si="44"/>
        <v>5743</v>
      </c>
      <c r="M116" s="164">
        <f t="shared" si="46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7507</v>
      </c>
      <c r="G117" s="163">
        <v>7656</v>
      </c>
      <c r="H117" s="163">
        <v>10984</v>
      </c>
      <c r="I117" s="164">
        <f t="shared" si="45"/>
        <v>0.4346917450365726</v>
      </c>
      <c r="J117" s="165">
        <f t="shared" si="42"/>
        <v>-0.18516320474777448</v>
      </c>
      <c r="K117" s="163">
        <f t="shared" si="43"/>
        <v>3328</v>
      </c>
      <c r="L117" s="163">
        <f t="shared" si="44"/>
        <v>-2496</v>
      </c>
      <c r="M117" s="164">
        <f t="shared" si="46"/>
        <v>3.0446203188824001E-4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134857</v>
      </c>
      <c r="D118" s="169">
        <f t="shared" si="47"/>
        <v>164336</v>
      </c>
      <c r="E118" s="169">
        <f t="shared" si="47"/>
        <v>59485</v>
      </c>
      <c r="F118" s="169">
        <f t="shared" si="47"/>
        <v>208027</v>
      </c>
      <c r="G118" s="169">
        <f t="shared" si="47"/>
        <v>212048</v>
      </c>
      <c r="H118" s="169">
        <f t="shared" si="47"/>
        <v>240578</v>
      </c>
      <c r="I118" s="170">
        <f t="shared" si="45"/>
        <v>0.13454500867728059</v>
      </c>
      <c r="J118" s="171">
        <f t="shared" si="42"/>
        <v>0.46393973322948101</v>
      </c>
      <c r="K118" s="169">
        <f>H118-G118</f>
        <v>28530</v>
      </c>
      <c r="L118" s="169">
        <f t="shared" si="44"/>
        <v>76242</v>
      </c>
      <c r="M118" s="170">
        <f t="shared" si="46"/>
        <v>6.6685057089957223E-3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535197</v>
      </c>
      <c r="D120" s="176">
        <v>503437</v>
      </c>
      <c r="E120" s="176">
        <v>193648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IFERROR(H120/D120-1,"-")</f>
        <v>0.16056825382321915</v>
      </c>
      <c r="K120" s="176">
        <f>H120-G120</f>
        <v>7811</v>
      </c>
      <c r="L120" s="176">
        <f>H120-D120</f>
        <v>80836</v>
      </c>
      <c r="M120" s="177">
        <f>H120/H$8</f>
        <v>1.6195279020160019E-2</v>
      </c>
      <c r="N120" s="79"/>
    </row>
    <row r="121" spans="1:14" x14ac:dyDescent="0.25">
      <c r="A121" s="161" t="s">
        <v>96</v>
      </c>
      <c r="B121" s="157" t="s">
        <v>97</v>
      </c>
      <c r="C121" s="158">
        <v>266568</v>
      </c>
      <c r="D121" s="158">
        <v>235408</v>
      </c>
      <c r="E121" s="158">
        <v>99995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60">
        <f t="shared" ref="J121:J132" si="48">IFERROR(H121/D121-1,"-")</f>
        <v>0.31006168014680902</v>
      </c>
      <c r="K121" s="158">
        <f t="shared" ref="K121:K131" si="49">H121-G121</f>
        <v>6049</v>
      </c>
      <c r="L121" s="158">
        <f t="shared" ref="L121:L132" si="50">H121-D121</f>
        <v>72991</v>
      </c>
      <c r="M121" s="159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39722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65">
        <f t="shared" si="48"/>
        <v>0.20953654108444519</v>
      </c>
      <c r="K122" s="163">
        <f t="shared" si="49"/>
        <v>12955</v>
      </c>
      <c r="L122" s="163">
        <f t="shared" si="50"/>
        <v>23198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60273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65">
        <f t="shared" si="48"/>
        <v>0.39931193212346727</v>
      </c>
      <c r="K123" s="163">
        <f t="shared" si="49"/>
        <v>-6906</v>
      </c>
      <c r="L123" s="163">
        <f t="shared" si="50"/>
        <v>49793</v>
      </c>
      <c r="M123" s="164">
        <f>H123/H$8</f>
        <v>4.8366332796958306E-3</v>
      </c>
      <c r="N123" s="79"/>
    </row>
    <row r="124" spans="1:14" x14ac:dyDescent="0.25">
      <c r="A124" s="161"/>
      <c r="B124" s="157" t="s">
        <v>107</v>
      </c>
      <c r="C124" s="158">
        <v>268629</v>
      </c>
      <c r="D124" s="158">
        <v>268029</v>
      </c>
      <c r="E124" s="158">
        <v>93653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60">
        <f t="shared" si="48"/>
        <v>2.9269220867891077E-2</v>
      </c>
      <c r="K124" s="158">
        <f t="shared" si="49"/>
        <v>1762</v>
      </c>
      <c r="L124" s="158">
        <f t="shared" si="50"/>
        <v>7845</v>
      </c>
      <c r="M124" s="159">
        <f>H124/H$8</f>
        <v>7.6468644014144509E-3</v>
      </c>
      <c r="N124" s="79"/>
    </row>
    <row r="125" spans="1:14" s="56" customFormat="1" x14ac:dyDescent="0.25">
      <c r="A125" s="161"/>
      <c r="B125" s="162" t="s">
        <v>110</v>
      </c>
      <c r="C125" s="163">
        <v>36190</v>
      </c>
      <c r="D125" s="163">
        <v>33000</v>
      </c>
      <c r="E125" s="163">
        <v>10946</v>
      </c>
      <c r="F125" s="163">
        <v>33351</v>
      </c>
      <c r="G125" s="163">
        <v>40267</v>
      </c>
      <c r="H125" s="163">
        <v>36521</v>
      </c>
      <c r="I125" s="164">
        <f t="shared" ref="I125:I132" si="51">IFERROR(H125/G125-1,"-")</f>
        <v>-9.3029031216628977E-2</v>
      </c>
      <c r="J125" s="165">
        <f t="shared" si="48"/>
        <v>0.10669696969696973</v>
      </c>
      <c r="K125" s="163">
        <f t="shared" si="49"/>
        <v>-3746</v>
      </c>
      <c r="L125" s="163">
        <f t="shared" si="50"/>
        <v>3521</v>
      </c>
      <c r="M125" s="164">
        <f t="shared" ref="M125:M132" si="52">H125/H$8</f>
        <v>1.0123140810807006E-3</v>
      </c>
      <c r="N125" s="166"/>
    </row>
    <row r="126" spans="1:14" s="56" customFormat="1" x14ac:dyDescent="0.25">
      <c r="A126" s="161"/>
      <c r="B126" s="162" t="s">
        <v>113</v>
      </c>
      <c r="C126" s="163">
        <v>35550</v>
      </c>
      <c r="D126" s="163">
        <v>30865</v>
      </c>
      <c r="E126" s="163">
        <v>11173</v>
      </c>
      <c r="F126" s="163">
        <v>34791</v>
      </c>
      <c r="G126" s="163">
        <v>43445</v>
      </c>
      <c r="H126" s="163">
        <v>42161</v>
      </c>
      <c r="I126" s="164">
        <f t="shared" si="51"/>
        <v>-2.9554609276096211E-2</v>
      </c>
      <c r="J126" s="165">
        <f t="shared" si="48"/>
        <v>0.36598088449700317</v>
      </c>
      <c r="K126" s="163">
        <f t="shared" si="49"/>
        <v>-1284</v>
      </c>
      <c r="L126" s="163">
        <f t="shared" si="50"/>
        <v>11296</v>
      </c>
      <c r="M126" s="164">
        <f t="shared" si="52"/>
        <v>1.1686474623488791E-3</v>
      </c>
      <c r="N126" s="166"/>
    </row>
    <row r="127" spans="1:14" x14ac:dyDescent="0.25">
      <c r="A127" s="161"/>
      <c r="B127" s="162" t="s">
        <v>116</v>
      </c>
      <c r="C127" s="163">
        <v>18689</v>
      </c>
      <c r="D127" s="163">
        <v>20310</v>
      </c>
      <c r="E127" s="163">
        <v>6712</v>
      </c>
      <c r="F127" s="163">
        <v>23874</v>
      </c>
      <c r="G127" s="163">
        <v>26737</v>
      </c>
      <c r="H127" s="163">
        <v>26375</v>
      </c>
      <c r="I127" s="164">
        <f t="shared" si="51"/>
        <v>-1.3539290122302372E-2</v>
      </c>
      <c r="J127" s="165">
        <f t="shared" si="48"/>
        <v>0.29862136878385037</v>
      </c>
      <c r="K127" s="163">
        <f t="shared" si="49"/>
        <v>-362</v>
      </c>
      <c r="L127" s="163">
        <f t="shared" si="50"/>
        <v>6065</v>
      </c>
      <c r="M127" s="164">
        <f t="shared" si="52"/>
        <v>7.3108030690571108E-4</v>
      </c>
      <c r="N127" s="79"/>
    </row>
    <row r="128" spans="1:14" x14ac:dyDescent="0.25">
      <c r="A128" s="161"/>
      <c r="B128" s="162" t="s">
        <v>123</v>
      </c>
      <c r="C128" s="163">
        <v>4857</v>
      </c>
      <c r="D128" s="163">
        <v>4930</v>
      </c>
      <c r="E128" s="163">
        <v>1694</v>
      </c>
      <c r="F128" s="163">
        <v>6463</v>
      </c>
      <c r="G128" s="163">
        <v>7383</v>
      </c>
      <c r="H128" s="163">
        <v>7428</v>
      </c>
      <c r="I128" s="164">
        <f t="shared" si="51"/>
        <v>6.0950832994717263E-3</v>
      </c>
      <c r="J128" s="165">
        <f t="shared" si="48"/>
        <v>0.50669371196754565</v>
      </c>
      <c r="K128" s="163">
        <f t="shared" si="49"/>
        <v>45</v>
      </c>
      <c r="L128" s="163">
        <f t="shared" si="50"/>
        <v>2498</v>
      </c>
      <c r="M128" s="164">
        <f t="shared" si="52"/>
        <v>2.0589438937234587E-4</v>
      </c>
      <c r="N128" s="79"/>
    </row>
    <row r="129" spans="1:14" x14ac:dyDescent="0.25">
      <c r="A129" s="161"/>
      <c r="B129" s="162" t="s">
        <v>119</v>
      </c>
      <c r="C129" s="163">
        <v>5017</v>
      </c>
      <c r="D129" s="163">
        <v>3923</v>
      </c>
      <c r="E129" s="163">
        <v>1808</v>
      </c>
      <c r="F129" s="163">
        <v>4851</v>
      </c>
      <c r="G129" s="163">
        <v>5958</v>
      </c>
      <c r="H129" s="163">
        <v>5916</v>
      </c>
      <c r="I129" s="164">
        <f t="shared" si="51"/>
        <v>-7.0493454179254567E-3</v>
      </c>
      <c r="J129" s="165">
        <f t="shared" si="48"/>
        <v>0.50802956920723941</v>
      </c>
      <c r="K129" s="163">
        <f t="shared" si="49"/>
        <v>-42</v>
      </c>
      <c r="L129" s="163">
        <f t="shared" si="50"/>
        <v>1993</v>
      </c>
      <c r="M129" s="164">
        <f t="shared" si="52"/>
        <v>1.6398373822385542E-4</v>
      </c>
      <c r="N129" s="79"/>
    </row>
    <row r="130" spans="1:14" x14ac:dyDescent="0.25">
      <c r="A130" s="161"/>
      <c r="B130" s="162" t="s">
        <v>128</v>
      </c>
      <c r="C130" s="163">
        <v>4529</v>
      </c>
      <c r="D130" s="163">
        <v>4303</v>
      </c>
      <c r="E130" s="163">
        <v>1667</v>
      </c>
      <c r="F130" s="163">
        <v>2747</v>
      </c>
      <c r="G130" s="163">
        <v>3505</v>
      </c>
      <c r="H130" s="163">
        <v>3870</v>
      </c>
      <c r="I130" s="164">
        <f t="shared" si="51"/>
        <v>0.10413694721825961</v>
      </c>
      <c r="J130" s="165">
        <f t="shared" si="48"/>
        <v>-0.10062746920752963</v>
      </c>
      <c r="K130" s="163">
        <f t="shared" si="49"/>
        <v>365</v>
      </c>
      <c r="L130" s="163">
        <f t="shared" si="50"/>
        <v>-433</v>
      </c>
      <c r="M130" s="164">
        <f t="shared" si="52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2114</v>
      </c>
      <c r="F131" s="163">
        <v>4022</v>
      </c>
      <c r="G131" s="163">
        <v>4912</v>
      </c>
      <c r="H131" s="163">
        <v>5417</v>
      </c>
      <c r="I131" s="164">
        <f t="shared" si="51"/>
        <v>0.10280944625407162</v>
      </c>
      <c r="J131" s="165">
        <f t="shared" si="48"/>
        <v>-7.8584793332199365E-2</v>
      </c>
      <c r="K131" s="163">
        <f t="shared" si="49"/>
        <v>505</v>
      </c>
      <c r="L131" s="163">
        <f t="shared" si="50"/>
        <v>-462</v>
      </c>
      <c r="M131" s="164">
        <f t="shared" si="52"/>
        <v>1.5015211459746872E-4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155874</v>
      </c>
      <c r="D132" s="169">
        <f t="shared" si="53"/>
        <v>164819</v>
      </c>
      <c r="E132" s="169">
        <f t="shared" si="53"/>
        <v>57539</v>
      </c>
      <c r="F132" s="169">
        <f t="shared" si="53"/>
        <v>161456</v>
      </c>
      <c r="G132" s="169">
        <f t="shared" si="53"/>
        <v>141905</v>
      </c>
      <c r="H132" s="169">
        <f t="shared" si="53"/>
        <v>148186</v>
      </c>
      <c r="I132" s="170">
        <f t="shared" si="51"/>
        <v>4.4262006271801546E-2</v>
      </c>
      <c r="J132" s="171">
        <f t="shared" si="48"/>
        <v>-0.10091676323724819</v>
      </c>
      <c r="K132" s="169">
        <f>H132-G132</f>
        <v>6281</v>
      </c>
      <c r="L132" s="169">
        <f t="shared" si="50"/>
        <v>-16633</v>
      </c>
      <c r="M132" s="170">
        <f t="shared" si="52"/>
        <v>4.1075209993982828E-3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2070855</v>
      </c>
      <c r="D134" s="176">
        <v>1856756</v>
      </c>
      <c r="E134" s="176">
        <v>584304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IFERROR(H134/D134-1,"-")</f>
        <v>7.110465780102504E-2</v>
      </c>
      <c r="K134" s="176">
        <f>H134-G134</f>
        <v>102042</v>
      </c>
      <c r="L134" s="176">
        <f>H134-D134</f>
        <v>132024</v>
      </c>
      <c r="M134" s="177">
        <f>H134/H$8</f>
        <v>5.512636560257593E-2</v>
      </c>
      <c r="N134" s="79"/>
    </row>
    <row r="135" spans="1:14" x14ac:dyDescent="0.25">
      <c r="A135" s="161" t="s">
        <v>96</v>
      </c>
      <c r="B135" s="157" t="s">
        <v>97</v>
      </c>
      <c r="C135" s="158">
        <v>212961</v>
      </c>
      <c r="D135" s="158">
        <v>192906</v>
      </c>
      <c r="E135" s="158">
        <v>64416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60">
        <f t="shared" ref="J135:J146" si="54">IFERROR(H135/D135-1,"-")</f>
        <v>-0.46222512519050729</v>
      </c>
      <c r="K135" s="158">
        <f t="shared" ref="K135:K145" si="55">H135-G135</f>
        <v>-10343</v>
      </c>
      <c r="L135" s="158">
        <f t="shared" ref="L135:L146" si="56">H135-D135</f>
        <v>-89166</v>
      </c>
      <c r="M135" s="159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42658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65">
        <f t="shared" si="54"/>
        <v>-0.49503311258278149</v>
      </c>
      <c r="K136" s="163">
        <f t="shared" si="55"/>
        <v>-12205</v>
      </c>
      <c r="L136" s="163">
        <f t="shared" si="56"/>
        <v>-46943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21758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65">
        <f t="shared" si="54"/>
        <v>-0.43050429250188627</v>
      </c>
      <c r="K137" s="163">
        <f t="shared" si="55"/>
        <v>1862</v>
      </c>
      <c r="L137" s="163">
        <f t="shared" si="56"/>
        <v>-42223</v>
      </c>
      <c r="M137" s="164">
        <f>H137/H$8</f>
        <v>1.5482271295627866E-3</v>
      </c>
      <c r="N137" s="79"/>
    </row>
    <row r="138" spans="1:14" x14ac:dyDescent="0.25">
      <c r="A138" s="161"/>
      <c r="B138" s="157" t="s">
        <v>107</v>
      </c>
      <c r="C138" s="158">
        <v>1857894</v>
      </c>
      <c r="D138" s="158">
        <v>1663850</v>
      </c>
      <c r="E138" s="158">
        <v>519888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60">
        <f t="shared" si="54"/>
        <v>0.13293866634612495</v>
      </c>
      <c r="K138" s="158">
        <f t="shared" si="55"/>
        <v>112385</v>
      </c>
      <c r="L138" s="158">
        <f t="shared" si="56"/>
        <v>221190</v>
      </c>
      <c r="M138" s="159">
        <f>H138/H$8</f>
        <v>5.2250829259887839E-2</v>
      </c>
      <c r="N138" s="79"/>
    </row>
    <row r="139" spans="1:14" s="56" customFormat="1" x14ac:dyDescent="0.25">
      <c r="A139" s="161"/>
      <c r="B139" s="162" t="s">
        <v>110</v>
      </c>
      <c r="C139" s="163">
        <v>1012432</v>
      </c>
      <c r="D139" s="163">
        <v>847716</v>
      </c>
      <c r="E139" s="163">
        <v>223652</v>
      </c>
      <c r="F139" s="163">
        <v>740061</v>
      </c>
      <c r="G139" s="163">
        <v>745732</v>
      </c>
      <c r="H139" s="163">
        <v>857461</v>
      </c>
      <c r="I139" s="164">
        <f t="shared" ref="I139:I146" si="57">IFERROR(H139/G139-1,"-")</f>
        <v>0.1498246018676952</v>
      </c>
      <c r="J139" s="165">
        <f t="shared" si="54"/>
        <v>1.1495595222928534E-2</v>
      </c>
      <c r="K139" s="163">
        <f t="shared" si="55"/>
        <v>111729</v>
      </c>
      <c r="L139" s="163">
        <f t="shared" si="56"/>
        <v>9745</v>
      </c>
      <c r="M139" s="164">
        <f t="shared" ref="M139:M146" si="58">H139/H$8</f>
        <v>2.3767691034679732E-2</v>
      </c>
      <c r="N139" s="166"/>
    </row>
    <row r="140" spans="1:14" s="56" customFormat="1" x14ac:dyDescent="0.25">
      <c r="A140" s="161"/>
      <c r="B140" s="162" t="s">
        <v>113</v>
      </c>
      <c r="C140" s="163">
        <v>127265</v>
      </c>
      <c r="D140" s="163">
        <v>113771</v>
      </c>
      <c r="E140" s="163">
        <v>42621</v>
      </c>
      <c r="F140" s="163">
        <v>132461</v>
      </c>
      <c r="G140" s="163">
        <v>181229</v>
      </c>
      <c r="H140" s="163">
        <v>190327</v>
      </c>
      <c r="I140" s="164">
        <f t="shared" si="57"/>
        <v>5.0201678539306682E-2</v>
      </c>
      <c r="J140" s="165">
        <f t="shared" si="54"/>
        <v>0.67289555334839291</v>
      </c>
      <c r="K140" s="163">
        <f t="shared" si="55"/>
        <v>9098</v>
      </c>
      <c r="L140" s="163">
        <f t="shared" si="56"/>
        <v>76556</v>
      </c>
      <c r="M140" s="164">
        <f t="shared" si="58"/>
        <v>5.2756140880547212E-3</v>
      </c>
      <c r="N140" s="166"/>
    </row>
    <row r="141" spans="1:14" x14ac:dyDescent="0.25">
      <c r="A141" s="161"/>
      <c r="B141" s="162" t="s">
        <v>116</v>
      </c>
      <c r="C141" s="163">
        <v>159535</v>
      </c>
      <c r="D141" s="163">
        <v>132722</v>
      </c>
      <c r="E141" s="163">
        <v>41260</v>
      </c>
      <c r="F141" s="163">
        <v>171222</v>
      </c>
      <c r="G141" s="163">
        <v>162316</v>
      </c>
      <c r="H141" s="163">
        <v>166671</v>
      </c>
      <c r="I141" s="164">
        <f t="shared" si="57"/>
        <v>2.6830380245939978E-2</v>
      </c>
      <c r="J141" s="165">
        <f t="shared" si="54"/>
        <v>0.25579029851870838</v>
      </c>
      <c r="K141" s="163">
        <f t="shared" si="55"/>
        <v>4355</v>
      </c>
      <c r="L141" s="163">
        <f t="shared" si="56"/>
        <v>33949</v>
      </c>
      <c r="M141" s="164">
        <f t="shared" si="58"/>
        <v>4.6199008846362763E-3</v>
      </c>
      <c r="N141" s="79"/>
    </row>
    <row r="142" spans="1:14" x14ac:dyDescent="0.25">
      <c r="A142" s="161"/>
      <c r="B142" s="162" t="s">
        <v>123</v>
      </c>
      <c r="C142" s="163">
        <v>37533</v>
      </c>
      <c r="D142" s="163">
        <v>38846</v>
      </c>
      <c r="E142" s="163">
        <v>8075</v>
      </c>
      <c r="F142" s="163">
        <v>60881</v>
      </c>
      <c r="G142" s="163">
        <v>78552</v>
      </c>
      <c r="H142" s="163">
        <v>58930</v>
      </c>
      <c r="I142" s="164">
        <f t="shared" si="57"/>
        <v>-0.24979631327019047</v>
      </c>
      <c r="J142" s="165">
        <f t="shared" si="54"/>
        <v>0.51701590897389682</v>
      </c>
      <c r="K142" s="163">
        <f t="shared" si="55"/>
        <v>-19622</v>
      </c>
      <c r="L142" s="163">
        <f t="shared" si="56"/>
        <v>20084</v>
      </c>
      <c r="M142" s="164">
        <f t="shared" si="58"/>
        <v>1.6334620847754903E-3</v>
      </c>
      <c r="N142" s="79"/>
    </row>
    <row r="143" spans="1:14" x14ac:dyDescent="0.25">
      <c r="A143" s="161"/>
      <c r="B143" s="162" t="s">
        <v>119</v>
      </c>
      <c r="C143" s="163">
        <v>39264</v>
      </c>
      <c r="D143" s="163">
        <v>39195</v>
      </c>
      <c r="E143" s="163">
        <v>11977</v>
      </c>
      <c r="F143" s="163">
        <v>32138</v>
      </c>
      <c r="G143" s="163">
        <v>40929</v>
      </c>
      <c r="H143" s="163">
        <v>41917</v>
      </c>
      <c r="I143" s="164">
        <f t="shared" si="57"/>
        <v>2.4139363287644544E-2</v>
      </c>
      <c r="J143" s="165">
        <f t="shared" si="54"/>
        <v>6.9447633626738003E-2</v>
      </c>
      <c r="K143" s="163">
        <f t="shared" si="55"/>
        <v>988</v>
      </c>
      <c r="L143" s="163">
        <f t="shared" si="56"/>
        <v>2722</v>
      </c>
      <c r="M143" s="164">
        <f t="shared" si="58"/>
        <v>1.1618841033011068E-3</v>
      </c>
      <c r="N143" s="79"/>
    </row>
    <row r="144" spans="1:14" x14ac:dyDescent="0.25">
      <c r="A144" s="161"/>
      <c r="B144" s="162" t="s">
        <v>128</v>
      </c>
      <c r="C144" s="163">
        <v>17025</v>
      </c>
      <c r="D144" s="163">
        <v>18681</v>
      </c>
      <c r="E144" s="163">
        <v>15360</v>
      </c>
      <c r="F144" s="163">
        <v>24691</v>
      </c>
      <c r="G144" s="163">
        <v>28155</v>
      </c>
      <c r="H144" s="163">
        <v>26591</v>
      </c>
      <c r="I144" s="164">
        <f t="shared" si="57"/>
        <v>-5.554963594388207E-2</v>
      </c>
      <c r="J144" s="165">
        <f t="shared" si="54"/>
        <v>0.42342487018896202</v>
      </c>
      <c r="K144" s="163">
        <f t="shared" si="55"/>
        <v>-1564</v>
      </c>
      <c r="L144" s="163">
        <f t="shared" si="56"/>
        <v>7910</v>
      </c>
      <c r="M144" s="164">
        <f t="shared" si="58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29483</v>
      </c>
      <c r="F145" s="163">
        <v>14264</v>
      </c>
      <c r="G145" s="163">
        <v>21375</v>
      </c>
      <c r="H145" s="163">
        <v>19097</v>
      </c>
      <c r="I145" s="164">
        <f t="shared" si="57"/>
        <v>-0.10657309941520465</v>
      </c>
      <c r="J145" s="165">
        <f t="shared" si="54"/>
        <v>-0.60116536485526928</v>
      </c>
      <c r="K145" s="163">
        <f t="shared" si="55"/>
        <v>-2278</v>
      </c>
      <c r="L145" s="163">
        <f t="shared" si="56"/>
        <v>-28785</v>
      </c>
      <c r="M145" s="164">
        <f t="shared" si="58"/>
        <v>5.2934372022666785E-4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387552</v>
      </c>
      <c r="D146" s="169">
        <f t="shared" si="59"/>
        <v>425037</v>
      </c>
      <c r="E146" s="169">
        <f t="shared" si="59"/>
        <v>147460</v>
      </c>
      <c r="F146" s="169">
        <f t="shared" si="59"/>
        <v>472180</v>
      </c>
      <c r="G146" s="169">
        <f t="shared" si="59"/>
        <v>514367</v>
      </c>
      <c r="H146" s="169">
        <f t="shared" si="59"/>
        <v>524046</v>
      </c>
      <c r="I146" s="170">
        <f t="shared" si="57"/>
        <v>1.881730359840339E-2</v>
      </c>
      <c r="J146" s="171">
        <f t="shared" si="54"/>
        <v>0.23294207327832628</v>
      </c>
      <c r="K146" s="169">
        <f>H146-G146</f>
        <v>9679</v>
      </c>
      <c r="L146" s="169">
        <f t="shared" si="56"/>
        <v>99009</v>
      </c>
      <c r="M146" s="170">
        <f t="shared" si="58"/>
        <v>1.4525865801429774E-2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791792</v>
      </c>
      <c r="D148" s="176">
        <v>721244</v>
      </c>
      <c r="E148" s="176">
        <v>221799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IFERROR(H148/D148-1,"-")</f>
        <v>1.9975209499143221E-2</v>
      </c>
      <c r="K148" s="176">
        <f>H148-G148</f>
        <v>-45434</v>
      </c>
      <c r="L148" s="176">
        <f>H148-D148</f>
        <v>14407</v>
      </c>
      <c r="M148" s="177">
        <f>H148/H$8</f>
        <v>2.0391278060871782E-2</v>
      </c>
      <c r="N148" s="79"/>
    </row>
    <row r="149" spans="1:14" x14ac:dyDescent="0.25">
      <c r="A149" s="161" t="s">
        <v>96</v>
      </c>
      <c r="B149" s="157" t="s">
        <v>97</v>
      </c>
      <c r="C149" s="158">
        <v>267197</v>
      </c>
      <c r="D149" s="158">
        <v>261107</v>
      </c>
      <c r="E149" s="158">
        <v>84486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60">
        <f t="shared" ref="J149:J160" si="60">IFERROR(H149/D149-1,"-")</f>
        <v>5.14271926834593E-2</v>
      </c>
      <c r="K149" s="158">
        <f t="shared" ref="K149:K159" si="61">H149-G149</f>
        <v>-24785</v>
      </c>
      <c r="L149" s="158">
        <f t="shared" ref="L149:L160" si="62">H149-D149</f>
        <v>13428</v>
      </c>
      <c r="M149" s="159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40910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65">
        <f t="shared" si="60"/>
        <v>0.6117375612734095</v>
      </c>
      <c r="K150" s="163">
        <f t="shared" si="61"/>
        <v>-32976</v>
      </c>
      <c r="L150" s="163">
        <f t="shared" si="62"/>
        <v>68139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43576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65">
        <f t="shared" si="60"/>
        <v>-0.365419680605927</v>
      </c>
      <c r="K151" s="163">
        <f t="shared" si="61"/>
        <v>8191</v>
      </c>
      <c r="L151" s="163">
        <f t="shared" si="62"/>
        <v>-54711</v>
      </c>
      <c r="M151" s="164">
        <f>H151/H$8</f>
        <v>2.6335522259378812E-3</v>
      </c>
      <c r="N151" s="79"/>
    </row>
    <row r="152" spans="1:14" x14ac:dyDescent="0.25">
      <c r="A152" s="161"/>
      <c r="B152" s="157" t="s">
        <v>107</v>
      </c>
      <c r="C152" s="158">
        <v>524595</v>
      </c>
      <c r="D152" s="158">
        <v>460137</v>
      </c>
      <c r="E152" s="158">
        <v>137313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60">
        <f t="shared" si="60"/>
        <v>2.1276272066796942E-3</v>
      </c>
      <c r="K152" s="158">
        <f t="shared" si="61"/>
        <v>-20649</v>
      </c>
      <c r="L152" s="158">
        <f t="shared" si="62"/>
        <v>979</v>
      </c>
      <c r="M152" s="159">
        <f>H152/H$8</f>
        <v>1.2781528978166213E-2</v>
      </c>
      <c r="N152" s="79"/>
    </row>
    <row r="153" spans="1:14" s="56" customFormat="1" x14ac:dyDescent="0.25">
      <c r="A153" s="161"/>
      <c r="B153" s="162" t="s">
        <v>110</v>
      </c>
      <c r="C153" s="163">
        <v>156082</v>
      </c>
      <c r="D153" s="163">
        <v>120718</v>
      </c>
      <c r="E153" s="163">
        <v>30243</v>
      </c>
      <c r="F153" s="163">
        <v>136400</v>
      </c>
      <c r="G153" s="163">
        <v>179243</v>
      </c>
      <c r="H153" s="163">
        <v>146131</v>
      </c>
      <c r="I153" s="164">
        <f t="shared" ref="I153:I160" si="63">IFERROR(H153/G153-1,"-")</f>
        <v>-0.18473245817130934</v>
      </c>
      <c r="J153" s="165">
        <f t="shared" si="60"/>
        <v>0.21051541609370594</v>
      </c>
      <c r="K153" s="163">
        <f t="shared" si="61"/>
        <v>-33112</v>
      </c>
      <c r="L153" s="163">
        <f t="shared" si="62"/>
        <v>25413</v>
      </c>
      <c r="M153" s="164">
        <f t="shared" ref="M153:M160" si="64">H153/H$8</f>
        <v>4.0505591025000367E-3</v>
      </c>
      <c r="N153" s="166"/>
    </row>
    <row r="154" spans="1:14" s="56" customFormat="1" x14ac:dyDescent="0.25">
      <c r="A154" s="161"/>
      <c r="B154" s="162" t="s">
        <v>113</v>
      </c>
      <c r="C154" s="163">
        <v>185381</v>
      </c>
      <c r="D154" s="163">
        <v>154372</v>
      </c>
      <c r="E154" s="163">
        <v>49123</v>
      </c>
      <c r="F154" s="163">
        <v>98479</v>
      </c>
      <c r="G154" s="163">
        <v>105256</v>
      </c>
      <c r="H154" s="163">
        <v>104855</v>
      </c>
      <c r="I154" s="164">
        <f t="shared" si="63"/>
        <v>-3.8097590636163581E-3</v>
      </c>
      <c r="J154" s="165">
        <f t="shared" si="60"/>
        <v>-0.32076412820977895</v>
      </c>
      <c r="K154" s="163">
        <f t="shared" si="61"/>
        <v>-401</v>
      </c>
      <c r="L154" s="163">
        <f t="shared" si="62"/>
        <v>-49517</v>
      </c>
      <c r="M154" s="164">
        <f t="shared" si="64"/>
        <v>2.9064426760416432E-3</v>
      </c>
      <c r="N154" s="166"/>
    </row>
    <row r="155" spans="1:14" x14ac:dyDescent="0.25">
      <c r="A155" s="161"/>
      <c r="B155" s="162" t="s">
        <v>116</v>
      </c>
      <c r="C155" s="163">
        <v>70665</v>
      </c>
      <c r="D155" s="163">
        <v>63972</v>
      </c>
      <c r="E155" s="163">
        <v>13885</v>
      </c>
      <c r="F155" s="163">
        <v>41410</v>
      </c>
      <c r="G155" s="163">
        <v>72199</v>
      </c>
      <c r="H155" s="163">
        <v>71765</v>
      </c>
      <c r="I155" s="164">
        <f t="shared" si="63"/>
        <v>-6.0111635895233606E-3</v>
      </c>
      <c r="J155" s="165">
        <f t="shared" si="60"/>
        <v>0.1218189207778404</v>
      </c>
      <c r="K155" s="163">
        <f t="shared" si="61"/>
        <v>-434</v>
      </c>
      <c r="L155" s="163">
        <f t="shared" si="62"/>
        <v>7793</v>
      </c>
      <c r="M155" s="164">
        <f t="shared" si="64"/>
        <v>1.9892314018990845E-3</v>
      </c>
      <c r="N155" s="79"/>
    </row>
    <row r="156" spans="1:14" x14ac:dyDescent="0.25">
      <c r="A156" s="161"/>
      <c r="B156" s="162" t="s">
        <v>123</v>
      </c>
      <c r="C156" s="163">
        <v>7417</v>
      </c>
      <c r="D156" s="163">
        <v>7808</v>
      </c>
      <c r="E156" s="163">
        <v>2558</v>
      </c>
      <c r="F156" s="163">
        <v>9484</v>
      </c>
      <c r="G156" s="163">
        <v>12559</v>
      </c>
      <c r="H156" s="163">
        <v>15268</v>
      </c>
      <c r="I156" s="164">
        <f t="shared" si="63"/>
        <v>0.21570188709292148</v>
      </c>
      <c r="J156" s="165">
        <f t="shared" si="60"/>
        <v>0.95543032786885251</v>
      </c>
      <c r="K156" s="163">
        <f t="shared" si="61"/>
        <v>2709</v>
      </c>
      <c r="L156" s="163">
        <f t="shared" si="62"/>
        <v>7460</v>
      </c>
      <c r="M156" s="164">
        <f t="shared" si="64"/>
        <v>4.2320887680896295E-4</v>
      </c>
      <c r="N156" s="79"/>
    </row>
    <row r="157" spans="1:14" x14ac:dyDescent="0.25">
      <c r="A157" s="161"/>
      <c r="B157" s="162" t="s">
        <v>119</v>
      </c>
      <c r="C157" s="163">
        <v>17321</v>
      </c>
      <c r="D157" s="163">
        <v>21924</v>
      </c>
      <c r="E157" s="163">
        <v>9309</v>
      </c>
      <c r="F157" s="163">
        <v>27289</v>
      </c>
      <c r="G157" s="163">
        <v>21390</v>
      </c>
      <c r="H157" s="163">
        <v>24668</v>
      </c>
      <c r="I157" s="164">
        <f t="shared" si="63"/>
        <v>0.15324918186068248</v>
      </c>
      <c r="J157" s="165">
        <f t="shared" si="60"/>
        <v>0.12515964240102173</v>
      </c>
      <c r="K157" s="163">
        <f t="shared" si="61"/>
        <v>3278</v>
      </c>
      <c r="L157" s="163">
        <f t="shared" si="62"/>
        <v>2744</v>
      </c>
      <c r="M157" s="164">
        <f t="shared" si="64"/>
        <v>6.8376451225592725E-4</v>
      </c>
      <c r="N157" s="79"/>
    </row>
    <row r="158" spans="1:14" x14ac:dyDescent="0.25">
      <c r="A158" s="161"/>
      <c r="B158" s="162" t="s">
        <v>128</v>
      </c>
      <c r="C158" s="163">
        <v>2280</v>
      </c>
      <c r="D158" s="163">
        <v>2951</v>
      </c>
      <c r="E158" s="163">
        <v>2834</v>
      </c>
      <c r="F158" s="163">
        <v>2563</v>
      </c>
      <c r="G158" s="163">
        <v>4469</v>
      </c>
      <c r="H158" s="163">
        <v>3399</v>
      </c>
      <c r="I158" s="164">
        <f t="shared" si="63"/>
        <v>-0.23942716491385097</v>
      </c>
      <c r="J158" s="165">
        <f t="shared" si="60"/>
        <v>0.1518129447644867</v>
      </c>
      <c r="K158" s="163">
        <f t="shared" si="61"/>
        <v>-1070</v>
      </c>
      <c r="L158" s="163">
        <f t="shared" si="62"/>
        <v>448</v>
      </c>
      <c r="M158" s="164">
        <f t="shared" si="64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3783</v>
      </c>
      <c r="F159" s="163">
        <v>4129</v>
      </c>
      <c r="G159" s="163">
        <v>6277</v>
      </c>
      <c r="H159" s="163">
        <v>5327</v>
      </c>
      <c r="I159" s="164">
        <f t="shared" si="63"/>
        <v>-0.15134618448303327</v>
      </c>
      <c r="J159" s="165">
        <f t="shared" si="60"/>
        <v>-0.27828207559951224</v>
      </c>
      <c r="K159" s="163">
        <f t="shared" si="61"/>
        <v>-950</v>
      </c>
      <c r="L159" s="163">
        <f t="shared" si="62"/>
        <v>-2054</v>
      </c>
      <c r="M159" s="164">
        <f t="shared" si="64"/>
        <v>1.4765743298148713E-4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77667</v>
      </c>
      <c r="D160" s="169">
        <f t="shared" si="65"/>
        <v>81011</v>
      </c>
      <c r="E160" s="169">
        <f t="shared" si="65"/>
        <v>25578</v>
      </c>
      <c r="F160" s="169">
        <f t="shared" si="65"/>
        <v>51316</v>
      </c>
      <c r="G160" s="169">
        <f t="shared" si="65"/>
        <v>80372</v>
      </c>
      <c r="H160" s="169">
        <f t="shared" si="65"/>
        <v>89703</v>
      </c>
      <c r="I160" s="170">
        <f t="shared" si="63"/>
        <v>0.11609764594634941</v>
      </c>
      <c r="J160" s="171">
        <f t="shared" si="60"/>
        <v>0.10729407117551948</v>
      </c>
      <c r="K160" s="169">
        <f>H160-G160</f>
        <v>9331</v>
      </c>
      <c r="L160" s="169">
        <f t="shared" si="62"/>
        <v>8692</v>
      </c>
      <c r="M160" s="170">
        <f t="shared" si="64"/>
        <v>2.4864491666488344E-3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FF5D1-907C-43AA-8EF9-3AB54470D5C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F7D23-63BD-4504-84BC-AB39939D542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E540B-AD48-42A3-A1A2-67835231637E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5" t="s">
        <v>40</v>
      </c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2:18" x14ac:dyDescent="0.25"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8" ht="15" customHeight="1" x14ac:dyDescent="0.25">
      <c r="B7" s="270" t="s">
        <v>42</v>
      </c>
      <c r="C7" s="273" t="s">
        <v>8</v>
      </c>
      <c r="D7" s="63" t="s">
        <v>43</v>
      </c>
      <c r="E7" s="64">
        <v>397253</v>
      </c>
      <c r="F7" s="64">
        <v>313914</v>
      </c>
      <c r="G7" s="64">
        <v>423458</v>
      </c>
      <c r="H7" s="64">
        <v>434399</v>
      </c>
      <c r="I7" s="64">
        <v>444661</v>
      </c>
      <c r="J7" s="65">
        <f>I7/H7-1</f>
        <v>2.3623442963726982E-2</v>
      </c>
      <c r="K7" s="64">
        <f>I7-H7</f>
        <v>10262</v>
      </c>
      <c r="L7" s="65">
        <f>I7/E7-1</f>
        <v>0.11933956445892169</v>
      </c>
      <c r="M7" s="64">
        <f>I7-E7</f>
        <v>47408</v>
      </c>
      <c r="N7" s="65">
        <f>I7/$I$7</f>
        <v>1</v>
      </c>
      <c r="R7" s="66"/>
    </row>
    <row r="8" spans="2:18" ht="15" customHeight="1" x14ac:dyDescent="0.25">
      <c r="B8" s="271"/>
      <c r="C8" s="274"/>
      <c r="D8" s="15" t="s">
        <v>44</v>
      </c>
      <c r="E8" s="16">
        <v>141195</v>
      </c>
      <c r="F8" s="16">
        <v>114122</v>
      </c>
      <c r="G8" s="16">
        <v>153975</v>
      </c>
      <c r="H8" s="16">
        <v>161770</v>
      </c>
      <c r="I8" s="16">
        <v>159454</v>
      </c>
      <c r="J8" s="17">
        <f t="shared" ref="J8:J63" si="0">I8/H8-1</f>
        <v>-1.431662236508624E-2</v>
      </c>
      <c r="K8" s="16">
        <f t="shared" ref="K8:K50" si="1">I8-H8</f>
        <v>-2316</v>
      </c>
      <c r="L8" s="17">
        <f t="shared" ref="L8:L63" si="2">I8/E8-1</f>
        <v>0.12931761039696865</v>
      </c>
      <c r="M8" s="16">
        <f t="shared" ref="M8:M50" si="3">I8-E8</f>
        <v>18259</v>
      </c>
      <c r="N8" s="18">
        <f t="shared" ref="N8:N17" si="4">I8/$I$7</f>
        <v>0.35859677372200394</v>
      </c>
      <c r="R8" s="66"/>
    </row>
    <row r="9" spans="2:18" x14ac:dyDescent="0.25">
      <c r="B9" s="271"/>
      <c r="C9" s="274"/>
      <c r="D9" s="19" t="s">
        <v>45</v>
      </c>
      <c r="E9" s="20">
        <v>109344</v>
      </c>
      <c r="F9" s="20">
        <v>78855</v>
      </c>
      <c r="G9" s="20">
        <v>108917</v>
      </c>
      <c r="H9" s="20">
        <v>111619</v>
      </c>
      <c r="I9" s="20">
        <v>115450</v>
      </c>
      <c r="J9" s="67">
        <f t="shared" si="0"/>
        <v>3.4322113618649119E-2</v>
      </c>
      <c r="K9" s="20">
        <f t="shared" si="1"/>
        <v>3831</v>
      </c>
      <c r="L9" s="67">
        <f t="shared" si="2"/>
        <v>5.5842112964588742E-2</v>
      </c>
      <c r="M9" s="20">
        <f t="shared" si="3"/>
        <v>6106</v>
      </c>
      <c r="N9" s="68">
        <f t="shared" si="4"/>
        <v>0.25963599236272128</v>
      </c>
      <c r="R9" s="66"/>
    </row>
    <row r="10" spans="2:18" x14ac:dyDescent="0.25">
      <c r="B10" s="271"/>
      <c r="C10" s="274"/>
      <c r="D10" s="19" t="s">
        <v>46</v>
      </c>
      <c r="E10" s="20">
        <v>3627</v>
      </c>
      <c r="F10" s="20">
        <v>2479</v>
      </c>
      <c r="G10" s="20">
        <v>4675</v>
      </c>
      <c r="H10" s="20">
        <v>5492</v>
      </c>
      <c r="I10" s="20">
        <v>4480</v>
      </c>
      <c r="J10" s="67">
        <f t="shared" si="0"/>
        <v>-0.1842680262199563</v>
      </c>
      <c r="K10" s="20">
        <f t="shared" si="1"/>
        <v>-1012</v>
      </c>
      <c r="L10" s="67">
        <f t="shared" si="2"/>
        <v>0.23518059001929981</v>
      </c>
      <c r="M10" s="20">
        <f t="shared" si="3"/>
        <v>853</v>
      </c>
      <c r="N10" s="68">
        <f t="shared" si="4"/>
        <v>1.007509091195315E-2</v>
      </c>
      <c r="R10" s="66"/>
    </row>
    <row r="11" spans="2:18" x14ac:dyDescent="0.25">
      <c r="B11" s="271"/>
      <c r="C11" s="274"/>
      <c r="D11" s="19" t="s">
        <v>47</v>
      </c>
      <c r="E11" s="20">
        <v>10746</v>
      </c>
      <c r="F11" s="20">
        <v>9493</v>
      </c>
      <c r="G11" s="20">
        <v>14121</v>
      </c>
      <c r="H11" s="20">
        <v>12492</v>
      </c>
      <c r="I11" s="20">
        <v>15575</v>
      </c>
      <c r="J11" s="67">
        <f t="shared" si="0"/>
        <v>0.24679795068844057</v>
      </c>
      <c r="K11" s="20">
        <f t="shared" si="1"/>
        <v>3083</v>
      </c>
      <c r="L11" s="67">
        <f t="shared" si="2"/>
        <v>0.44937651219058261</v>
      </c>
      <c r="M11" s="20">
        <f t="shared" si="3"/>
        <v>4829</v>
      </c>
      <c r="N11" s="68">
        <f t="shared" si="4"/>
        <v>3.5026683248587126E-2</v>
      </c>
      <c r="R11" s="66"/>
    </row>
    <row r="12" spans="2:18" x14ac:dyDescent="0.25">
      <c r="B12" s="271"/>
      <c r="C12" s="274"/>
      <c r="D12" s="19" t="s">
        <v>48</v>
      </c>
      <c r="E12" s="20">
        <v>62015</v>
      </c>
      <c r="F12" s="20">
        <v>44151</v>
      </c>
      <c r="G12" s="20">
        <v>61100</v>
      </c>
      <c r="H12" s="20">
        <v>62539</v>
      </c>
      <c r="I12" s="20">
        <v>67921</v>
      </c>
      <c r="J12" s="67">
        <f t="shared" si="0"/>
        <v>8.6058299621036394E-2</v>
      </c>
      <c r="K12" s="20">
        <f t="shared" si="1"/>
        <v>5382</v>
      </c>
      <c r="L12" s="67">
        <f t="shared" si="2"/>
        <v>9.5235023784568273E-2</v>
      </c>
      <c r="M12" s="20">
        <f t="shared" si="3"/>
        <v>5906</v>
      </c>
      <c r="N12" s="68">
        <f t="shared" si="4"/>
        <v>0.15274782362293973</v>
      </c>
      <c r="R12" s="66"/>
    </row>
    <row r="13" spans="2:18" x14ac:dyDescent="0.25">
      <c r="B13" s="271"/>
      <c r="C13" s="274"/>
      <c r="D13" s="19" t="s">
        <v>49</v>
      </c>
      <c r="E13" s="20">
        <v>5767</v>
      </c>
      <c r="F13" s="20">
        <v>4543</v>
      </c>
      <c r="G13" s="20">
        <v>5166</v>
      </c>
      <c r="H13" s="20">
        <v>4585</v>
      </c>
      <c r="I13" s="20">
        <v>5228</v>
      </c>
      <c r="J13" s="67">
        <f t="shared" si="0"/>
        <v>0.14023991275899683</v>
      </c>
      <c r="K13" s="20">
        <f t="shared" si="1"/>
        <v>643</v>
      </c>
      <c r="L13" s="67">
        <f t="shared" si="2"/>
        <v>-9.3462805618172329E-2</v>
      </c>
      <c r="M13" s="20">
        <f t="shared" si="3"/>
        <v>-539</v>
      </c>
      <c r="N13" s="68">
        <f t="shared" si="4"/>
        <v>1.1757271269573899E-2</v>
      </c>
      <c r="R13" s="66"/>
    </row>
    <row r="14" spans="2:18" x14ac:dyDescent="0.25">
      <c r="B14" s="271"/>
      <c r="C14" s="274"/>
      <c r="D14" s="19" t="s">
        <v>50</v>
      </c>
      <c r="E14" s="20">
        <v>11708</v>
      </c>
      <c r="F14" s="20">
        <v>13338</v>
      </c>
      <c r="G14" s="20">
        <v>17905</v>
      </c>
      <c r="H14" s="20">
        <v>20333</v>
      </c>
      <c r="I14" s="20">
        <v>18315</v>
      </c>
      <c r="J14" s="67">
        <f t="shared" si="0"/>
        <v>-9.9247528648010674E-2</v>
      </c>
      <c r="K14" s="20">
        <f t="shared" si="1"/>
        <v>-2018</v>
      </c>
      <c r="L14" s="67">
        <f t="shared" si="2"/>
        <v>0.56431499829176635</v>
      </c>
      <c r="M14" s="20">
        <f t="shared" si="3"/>
        <v>6607</v>
      </c>
      <c r="N14" s="68">
        <f t="shared" si="4"/>
        <v>4.1188680815272757E-2</v>
      </c>
      <c r="R14" s="66"/>
    </row>
    <row r="15" spans="2:18" x14ac:dyDescent="0.25">
      <c r="B15" s="271"/>
      <c r="C15" s="274"/>
      <c r="D15" s="19" t="s">
        <v>51</v>
      </c>
      <c r="E15" s="20">
        <v>20923</v>
      </c>
      <c r="F15" s="20">
        <v>18198</v>
      </c>
      <c r="G15" s="20">
        <v>23965</v>
      </c>
      <c r="H15" s="20">
        <v>20577</v>
      </c>
      <c r="I15" s="20">
        <v>24629</v>
      </c>
      <c r="J15" s="67">
        <f t="shared" si="0"/>
        <v>0.19691889002284113</v>
      </c>
      <c r="K15" s="20">
        <f t="shared" si="1"/>
        <v>4052</v>
      </c>
      <c r="L15" s="67">
        <f t="shared" si="2"/>
        <v>0.17712565119724699</v>
      </c>
      <c r="M15" s="20">
        <f t="shared" si="3"/>
        <v>3706</v>
      </c>
      <c r="N15" s="68">
        <f t="shared" si="4"/>
        <v>5.5388262069306728E-2</v>
      </c>
      <c r="R15" s="66"/>
    </row>
    <row r="16" spans="2:18" x14ac:dyDescent="0.25">
      <c r="B16" s="271"/>
      <c r="C16" s="274"/>
      <c r="D16" s="19" t="s">
        <v>52</v>
      </c>
      <c r="E16" s="20">
        <v>20974</v>
      </c>
      <c r="F16" s="20">
        <v>19784</v>
      </c>
      <c r="G16" s="20">
        <v>23285</v>
      </c>
      <c r="H16" s="20">
        <v>24142</v>
      </c>
      <c r="I16" s="20">
        <v>23290</v>
      </c>
      <c r="J16" s="67">
        <f t="shared" si="0"/>
        <v>-3.5291193770193074E-2</v>
      </c>
      <c r="K16" s="20">
        <f t="shared" si="1"/>
        <v>-852</v>
      </c>
      <c r="L16" s="67">
        <f t="shared" si="2"/>
        <v>0.11042242776771238</v>
      </c>
      <c r="M16" s="20">
        <f t="shared" si="3"/>
        <v>2316</v>
      </c>
      <c r="N16" s="68">
        <f t="shared" si="4"/>
        <v>5.2376979316827874E-2</v>
      </c>
      <c r="R16" s="66"/>
    </row>
    <row r="17" spans="2:18" x14ac:dyDescent="0.25">
      <c r="B17" s="271"/>
      <c r="C17" s="275"/>
      <c r="D17" s="23" t="s">
        <v>53</v>
      </c>
      <c r="E17" s="69">
        <v>10954</v>
      </c>
      <c r="F17" s="69">
        <v>8951</v>
      </c>
      <c r="G17" s="69">
        <v>10349</v>
      </c>
      <c r="H17" s="69">
        <v>10850</v>
      </c>
      <c r="I17" s="69">
        <v>10319</v>
      </c>
      <c r="J17" s="25">
        <f t="shared" si="0"/>
        <v>-4.8940092165898563E-2</v>
      </c>
      <c r="K17" s="69">
        <f t="shared" si="1"/>
        <v>-531</v>
      </c>
      <c r="L17" s="25">
        <f t="shared" si="2"/>
        <v>-5.7969691436917992E-2</v>
      </c>
      <c r="M17" s="69">
        <f t="shared" si="3"/>
        <v>-635</v>
      </c>
      <c r="N17" s="46">
        <f t="shared" si="4"/>
        <v>2.3206442660813519E-2</v>
      </c>
      <c r="R17" s="66"/>
    </row>
    <row r="18" spans="2:18" x14ac:dyDescent="0.25">
      <c r="B18" s="271"/>
      <c r="C18" s="276" t="s">
        <v>18</v>
      </c>
      <c r="D18" s="63" t="s">
        <v>43</v>
      </c>
      <c r="E18" s="64">
        <v>468289</v>
      </c>
      <c r="F18" s="64">
        <v>370663</v>
      </c>
      <c r="G18" s="64">
        <v>494720</v>
      </c>
      <c r="H18" s="64">
        <v>510044</v>
      </c>
      <c r="I18" s="64">
        <v>517738</v>
      </c>
      <c r="J18" s="65">
        <f t="shared" si="0"/>
        <v>1.5084973061147755E-2</v>
      </c>
      <c r="K18" s="64">
        <f t="shared" si="1"/>
        <v>7694</v>
      </c>
      <c r="L18" s="65">
        <f t="shared" si="2"/>
        <v>0.10559504921106422</v>
      </c>
      <c r="M18" s="64">
        <f t="shared" si="3"/>
        <v>49449</v>
      </c>
      <c r="N18" s="65">
        <f t="shared" ref="N18:N19" si="5">I18/$I$18</f>
        <v>1</v>
      </c>
    </row>
    <row r="19" spans="2:18" x14ac:dyDescent="0.25">
      <c r="B19" s="271"/>
      <c r="C19" s="277"/>
      <c r="D19" s="26" t="s">
        <v>44</v>
      </c>
      <c r="E19" s="27">
        <v>168680</v>
      </c>
      <c r="F19" s="27">
        <v>138324</v>
      </c>
      <c r="G19" s="27">
        <v>183582</v>
      </c>
      <c r="H19" s="27">
        <v>191226</v>
      </c>
      <c r="I19" s="27">
        <v>188893</v>
      </c>
      <c r="J19" s="28">
        <f t="shared" si="0"/>
        <v>-1.2200223818936706E-2</v>
      </c>
      <c r="K19" s="27">
        <f t="shared" si="1"/>
        <v>-2333</v>
      </c>
      <c r="L19" s="28">
        <f t="shared" si="2"/>
        <v>0.11983044818591426</v>
      </c>
      <c r="M19" s="27">
        <f t="shared" si="3"/>
        <v>20213</v>
      </c>
      <c r="N19" s="18">
        <f t="shared" si="5"/>
        <v>0.36484283556547908</v>
      </c>
    </row>
    <row r="20" spans="2:18" x14ac:dyDescent="0.25">
      <c r="B20" s="271"/>
      <c r="C20" s="277"/>
      <c r="D20" s="4" t="s">
        <v>45</v>
      </c>
      <c r="E20" s="29">
        <v>130095</v>
      </c>
      <c r="F20" s="29">
        <v>95019</v>
      </c>
      <c r="G20" s="29">
        <v>129320</v>
      </c>
      <c r="H20" s="29">
        <v>133580</v>
      </c>
      <c r="I20" s="29">
        <v>136620</v>
      </c>
      <c r="J20" s="70">
        <f t="shared" si="0"/>
        <v>2.2757897888905587E-2</v>
      </c>
      <c r="K20" s="29">
        <f t="shared" si="1"/>
        <v>3040</v>
      </c>
      <c r="L20" s="70">
        <f t="shared" si="2"/>
        <v>5.015565548253198E-2</v>
      </c>
      <c r="M20" s="29">
        <f t="shared" si="3"/>
        <v>6525</v>
      </c>
      <c r="N20" s="68">
        <f>I20/$I$18</f>
        <v>0.26387864132051347</v>
      </c>
    </row>
    <row r="21" spans="2:18" x14ac:dyDescent="0.25">
      <c r="B21" s="271"/>
      <c r="C21" s="277"/>
      <c r="D21" s="4" t="s">
        <v>46</v>
      </c>
      <c r="E21" s="29">
        <v>4174</v>
      </c>
      <c r="F21" s="29">
        <v>2907</v>
      </c>
      <c r="G21" s="29">
        <v>5119</v>
      </c>
      <c r="H21" s="29">
        <v>5933</v>
      </c>
      <c r="I21" s="29">
        <v>4890</v>
      </c>
      <c r="J21" s="70">
        <f t="shared" si="0"/>
        <v>-0.17579639305578965</v>
      </c>
      <c r="K21" s="29">
        <f t="shared" si="1"/>
        <v>-1043</v>
      </c>
      <c r="L21" s="70">
        <f t="shared" si="2"/>
        <v>0.17153809295639677</v>
      </c>
      <c r="M21" s="29">
        <f t="shared" si="3"/>
        <v>716</v>
      </c>
      <c r="N21" s="68">
        <f t="shared" ref="N21:N28" si="6">I21/$I$18</f>
        <v>9.4449316063337056E-3</v>
      </c>
    </row>
    <row r="22" spans="2:18" x14ac:dyDescent="0.25">
      <c r="B22" s="271"/>
      <c r="C22" s="277"/>
      <c r="D22" s="4" t="s">
        <v>47</v>
      </c>
      <c r="E22" s="29">
        <v>12078</v>
      </c>
      <c r="F22" s="29">
        <v>10801</v>
      </c>
      <c r="G22" s="29">
        <v>15987</v>
      </c>
      <c r="H22" s="29">
        <v>14525</v>
      </c>
      <c r="I22" s="29">
        <v>17482</v>
      </c>
      <c r="J22" s="70">
        <f t="shared" si="0"/>
        <v>0.203580034423408</v>
      </c>
      <c r="K22" s="29">
        <f t="shared" si="1"/>
        <v>2957</v>
      </c>
      <c r="L22" s="70">
        <f t="shared" si="2"/>
        <v>0.44742507037588997</v>
      </c>
      <c r="M22" s="29">
        <f t="shared" si="3"/>
        <v>5404</v>
      </c>
      <c r="N22" s="68">
        <f t="shared" si="6"/>
        <v>3.376611336235702E-2</v>
      </c>
    </row>
    <row r="23" spans="2:18" x14ac:dyDescent="0.25">
      <c r="B23" s="271"/>
      <c r="C23" s="277"/>
      <c r="D23" s="4" t="s">
        <v>48</v>
      </c>
      <c r="E23" s="29">
        <v>74343</v>
      </c>
      <c r="F23" s="29">
        <v>51089</v>
      </c>
      <c r="G23" s="29">
        <v>71326</v>
      </c>
      <c r="H23" s="29">
        <v>74452</v>
      </c>
      <c r="I23" s="29">
        <v>79840</v>
      </c>
      <c r="J23" s="70">
        <f t="shared" si="0"/>
        <v>7.2368774512437506E-2</v>
      </c>
      <c r="K23" s="29">
        <f t="shared" si="1"/>
        <v>5388</v>
      </c>
      <c r="L23" s="70">
        <f t="shared" si="2"/>
        <v>7.3941056992588461E-2</v>
      </c>
      <c r="M23" s="29">
        <f t="shared" si="3"/>
        <v>5497</v>
      </c>
      <c r="N23" s="68">
        <f t="shared" si="6"/>
        <v>0.15420927187110084</v>
      </c>
    </row>
    <row r="24" spans="2:18" x14ac:dyDescent="0.25">
      <c r="B24" s="271"/>
      <c r="C24" s="277"/>
      <c r="D24" s="4" t="s">
        <v>49</v>
      </c>
      <c r="E24" s="29">
        <v>5920</v>
      </c>
      <c r="F24" s="29">
        <v>4794</v>
      </c>
      <c r="G24" s="29">
        <v>5361</v>
      </c>
      <c r="H24" s="29">
        <v>4792</v>
      </c>
      <c r="I24" s="29">
        <v>5436</v>
      </c>
      <c r="J24" s="70">
        <f t="shared" si="0"/>
        <v>0.13439065108514181</v>
      </c>
      <c r="K24" s="29">
        <f t="shared" si="1"/>
        <v>644</v>
      </c>
      <c r="L24" s="70">
        <f t="shared" si="2"/>
        <v>-8.1756756756756754E-2</v>
      </c>
      <c r="M24" s="29">
        <f t="shared" si="3"/>
        <v>-484</v>
      </c>
      <c r="N24" s="68">
        <f t="shared" si="6"/>
        <v>1.0499519061764832E-2</v>
      </c>
    </row>
    <row r="25" spans="2:18" x14ac:dyDescent="0.25">
      <c r="B25" s="271"/>
      <c r="C25" s="277"/>
      <c r="D25" s="4" t="s">
        <v>50</v>
      </c>
      <c r="E25" s="29">
        <v>14016</v>
      </c>
      <c r="F25" s="29">
        <v>15768</v>
      </c>
      <c r="G25" s="29">
        <v>20517</v>
      </c>
      <c r="H25" s="29">
        <v>23002</v>
      </c>
      <c r="I25" s="29">
        <v>20336</v>
      </c>
      <c r="J25" s="70">
        <f t="shared" si="0"/>
        <v>-0.11590296495956875</v>
      </c>
      <c r="K25" s="29">
        <f t="shared" si="1"/>
        <v>-2666</v>
      </c>
      <c r="L25" s="70">
        <f t="shared" si="2"/>
        <v>0.45091324200913241</v>
      </c>
      <c r="M25" s="29">
        <f t="shared" si="3"/>
        <v>6320</v>
      </c>
      <c r="N25" s="68">
        <f t="shared" si="6"/>
        <v>3.9278554017669172E-2</v>
      </c>
    </row>
    <row r="26" spans="2:18" x14ac:dyDescent="0.25">
      <c r="B26" s="271"/>
      <c r="C26" s="277"/>
      <c r="D26" s="4" t="s">
        <v>51</v>
      </c>
      <c r="E26" s="29">
        <v>21585</v>
      </c>
      <c r="F26" s="29">
        <v>19039</v>
      </c>
      <c r="G26" s="29">
        <v>24713</v>
      </c>
      <c r="H26" s="29">
        <v>21639</v>
      </c>
      <c r="I26" s="29">
        <v>25345</v>
      </c>
      <c r="J26" s="70">
        <f t="shared" si="0"/>
        <v>0.17126484588012381</v>
      </c>
      <c r="K26" s="29">
        <f t="shared" si="1"/>
        <v>3706</v>
      </c>
      <c r="L26" s="70">
        <f t="shared" si="2"/>
        <v>0.17419504285383369</v>
      </c>
      <c r="M26" s="29">
        <f t="shared" si="3"/>
        <v>3760</v>
      </c>
      <c r="N26" s="68">
        <f t="shared" si="6"/>
        <v>4.8953331607878889E-2</v>
      </c>
    </row>
    <row r="27" spans="2:18" x14ac:dyDescent="0.25">
      <c r="B27" s="271"/>
      <c r="C27" s="277"/>
      <c r="D27" s="4" t="s">
        <v>52</v>
      </c>
      <c r="E27" s="29">
        <v>24722</v>
      </c>
      <c r="F27" s="29">
        <v>22793</v>
      </c>
      <c r="G27" s="29">
        <v>26785</v>
      </c>
      <c r="H27" s="29">
        <v>28220</v>
      </c>
      <c r="I27" s="29">
        <v>27164</v>
      </c>
      <c r="J27" s="30">
        <f t="shared" si="0"/>
        <v>-3.7420269312544274E-2</v>
      </c>
      <c r="K27" s="29">
        <f t="shared" si="1"/>
        <v>-1056</v>
      </c>
      <c r="L27" s="30">
        <f t="shared" si="2"/>
        <v>9.8778415985761647E-2</v>
      </c>
      <c r="M27" s="29">
        <f t="shared" si="3"/>
        <v>2442</v>
      </c>
      <c r="N27" s="31">
        <f t="shared" si="6"/>
        <v>5.2466691647126536E-2</v>
      </c>
    </row>
    <row r="28" spans="2:18" x14ac:dyDescent="0.25">
      <c r="B28" s="271"/>
      <c r="C28" s="278"/>
      <c r="D28" s="32" t="s">
        <v>53</v>
      </c>
      <c r="E28" s="71">
        <v>12676</v>
      </c>
      <c r="F28" s="71">
        <v>10129</v>
      </c>
      <c r="G28" s="71">
        <v>12010</v>
      </c>
      <c r="H28" s="71">
        <v>12675</v>
      </c>
      <c r="I28" s="71">
        <v>11732</v>
      </c>
      <c r="J28" s="34">
        <f t="shared" si="0"/>
        <v>-7.4398422090729777E-2</v>
      </c>
      <c r="K28" s="71">
        <f t="shared" si="1"/>
        <v>-943</v>
      </c>
      <c r="L28" s="34">
        <f t="shared" si="2"/>
        <v>-7.4471442095298213E-2</v>
      </c>
      <c r="M28" s="71">
        <f t="shared" si="3"/>
        <v>-944</v>
      </c>
      <c r="N28" s="72">
        <f t="shared" si="6"/>
        <v>2.266010993977649E-2</v>
      </c>
    </row>
    <row r="29" spans="2:18" x14ac:dyDescent="0.25">
      <c r="B29" s="271"/>
      <c r="C29" s="273" t="s">
        <v>21</v>
      </c>
      <c r="D29" s="63" t="s">
        <v>43</v>
      </c>
      <c r="E29" s="64">
        <v>2854802</v>
      </c>
      <c r="F29" s="64">
        <v>2093338</v>
      </c>
      <c r="G29" s="64">
        <v>2818920</v>
      </c>
      <c r="H29" s="64">
        <v>2932508</v>
      </c>
      <c r="I29" s="64">
        <v>2933977</v>
      </c>
      <c r="J29" s="65">
        <f t="shared" si="0"/>
        <v>5.0093639983250782E-4</v>
      </c>
      <c r="K29" s="64">
        <f t="shared" si="1"/>
        <v>1469</v>
      </c>
      <c r="L29" s="65">
        <f t="shared" si="2"/>
        <v>2.7733972443622967E-2</v>
      </c>
      <c r="M29" s="64">
        <f t="shared" si="3"/>
        <v>79175</v>
      </c>
      <c r="N29" s="65">
        <f t="shared" ref="N29:N30" si="7">I29/$I$29</f>
        <v>1</v>
      </c>
    </row>
    <row r="30" spans="2:18" x14ac:dyDescent="0.25">
      <c r="B30" s="271"/>
      <c r="C30" s="274"/>
      <c r="D30" s="15" t="s">
        <v>44</v>
      </c>
      <c r="E30" s="16">
        <v>1074566</v>
      </c>
      <c r="F30" s="16">
        <v>829853</v>
      </c>
      <c r="G30" s="16">
        <v>1109322</v>
      </c>
      <c r="H30" s="16">
        <v>1155840</v>
      </c>
      <c r="I30" s="16">
        <v>1140612</v>
      </c>
      <c r="J30" s="17">
        <f t="shared" si="0"/>
        <v>-1.3174833887043214E-2</v>
      </c>
      <c r="K30" s="16">
        <f t="shared" si="1"/>
        <v>-15228</v>
      </c>
      <c r="L30" s="17">
        <f t="shared" si="2"/>
        <v>6.1462953415611477E-2</v>
      </c>
      <c r="M30" s="16">
        <f t="shared" si="3"/>
        <v>66046</v>
      </c>
      <c r="N30" s="18">
        <f t="shared" si="7"/>
        <v>0.38875969375356384</v>
      </c>
    </row>
    <row r="31" spans="2:18" x14ac:dyDescent="0.25">
      <c r="B31" s="271"/>
      <c r="C31" s="274"/>
      <c r="D31" s="19" t="s">
        <v>45</v>
      </c>
      <c r="E31" s="20">
        <v>863408</v>
      </c>
      <c r="F31" s="20">
        <v>579557</v>
      </c>
      <c r="G31" s="20">
        <v>790311</v>
      </c>
      <c r="H31" s="20">
        <v>831777</v>
      </c>
      <c r="I31" s="20">
        <v>834955</v>
      </c>
      <c r="J31" s="67">
        <f>I31/H31-1</f>
        <v>3.8207356058175268E-3</v>
      </c>
      <c r="K31" s="20">
        <f t="shared" si="1"/>
        <v>3178</v>
      </c>
      <c r="L31" s="67">
        <f t="shared" si="2"/>
        <v>-3.2954292756147696E-2</v>
      </c>
      <c r="M31" s="20">
        <f t="shared" si="3"/>
        <v>-28453</v>
      </c>
      <c r="N31" s="68">
        <f>I31/$I$29</f>
        <v>0.28458130380708507</v>
      </c>
    </row>
    <row r="32" spans="2:18" x14ac:dyDescent="0.25">
      <c r="B32" s="271"/>
      <c r="C32" s="274"/>
      <c r="D32" s="19" t="s">
        <v>46</v>
      </c>
      <c r="E32" s="20">
        <v>21989</v>
      </c>
      <c r="F32" s="20">
        <v>14831</v>
      </c>
      <c r="G32" s="20">
        <v>18070</v>
      </c>
      <c r="H32" s="20">
        <v>19927</v>
      </c>
      <c r="I32" s="20">
        <v>18514</v>
      </c>
      <c r="J32" s="67">
        <f t="shared" ref="J32:J41" si="8">I32/H32-1</f>
        <v>-7.090881718271691E-2</v>
      </c>
      <c r="K32" s="20">
        <f t="shared" si="1"/>
        <v>-1413</v>
      </c>
      <c r="L32" s="67">
        <f t="shared" si="2"/>
        <v>-0.15803356223566334</v>
      </c>
      <c r="M32" s="20">
        <f t="shared" si="3"/>
        <v>-3475</v>
      </c>
      <c r="N32" s="68">
        <f t="shared" ref="N32:N39" si="9">I32/$I$29</f>
        <v>6.3102062490605756E-3</v>
      </c>
    </row>
    <row r="33" spans="2:14" x14ac:dyDescent="0.25">
      <c r="B33" s="271"/>
      <c r="C33" s="274"/>
      <c r="D33" s="19" t="s">
        <v>47</v>
      </c>
      <c r="E33" s="20">
        <v>65669</v>
      </c>
      <c r="F33" s="20">
        <v>57766</v>
      </c>
      <c r="G33" s="20">
        <v>92826</v>
      </c>
      <c r="H33" s="20">
        <v>71642</v>
      </c>
      <c r="I33" s="20">
        <v>86200</v>
      </c>
      <c r="J33" s="67">
        <f t="shared" si="8"/>
        <v>0.20320482398593009</v>
      </c>
      <c r="K33" s="20">
        <f t="shared" si="1"/>
        <v>14558</v>
      </c>
      <c r="L33" s="67">
        <f t="shared" si="2"/>
        <v>0.31264371316755235</v>
      </c>
      <c r="M33" s="20">
        <f t="shared" si="3"/>
        <v>20531</v>
      </c>
      <c r="N33" s="68">
        <f t="shared" si="9"/>
        <v>2.9379916747813633E-2</v>
      </c>
    </row>
    <row r="34" spans="2:14" x14ac:dyDescent="0.25">
      <c r="B34" s="271"/>
      <c r="C34" s="274"/>
      <c r="D34" s="19" t="s">
        <v>48</v>
      </c>
      <c r="E34" s="20">
        <v>461041</v>
      </c>
      <c r="F34" s="20">
        <v>284082</v>
      </c>
      <c r="G34" s="20">
        <v>410037</v>
      </c>
      <c r="H34" s="20">
        <v>440835</v>
      </c>
      <c r="I34" s="20">
        <v>468874</v>
      </c>
      <c r="J34" s="67">
        <f t="shared" si="8"/>
        <v>6.3604296392074211E-2</v>
      </c>
      <c r="K34" s="20">
        <f t="shared" si="1"/>
        <v>28039</v>
      </c>
      <c r="L34" s="67">
        <f t="shared" si="2"/>
        <v>1.6989812185901121E-2</v>
      </c>
      <c r="M34" s="20">
        <f t="shared" si="3"/>
        <v>7833</v>
      </c>
      <c r="N34" s="68">
        <f t="shared" si="9"/>
        <v>0.15980834205585115</v>
      </c>
    </row>
    <row r="35" spans="2:14" x14ac:dyDescent="0.25">
      <c r="B35" s="271"/>
      <c r="C35" s="274"/>
      <c r="D35" s="19" t="s">
        <v>49</v>
      </c>
      <c r="E35" s="20">
        <v>13020</v>
      </c>
      <c r="F35" s="20">
        <v>11200</v>
      </c>
      <c r="G35" s="20">
        <v>12114</v>
      </c>
      <c r="H35" s="20">
        <v>11864</v>
      </c>
      <c r="I35" s="20">
        <v>13319</v>
      </c>
      <c r="J35" s="67">
        <f t="shared" si="8"/>
        <v>0.12263991908293992</v>
      </c>
      <c r="K35" s="20">
        <f t="shared" si="1"/>
        <v>1455</v>
      </c>
      <c r="L35" s="67">
        <f t="shared" si="2"/>
        <v>2.2964669738863241E-2</v>
      </c>
      <c r="M35" s="20">
        <f t="shared" si="3"/>
        <v>299</v>
      </c>
      <c r="N35" s="68">
        <f t="shared" si="9"/>
        <v>4.5395720552683268E-3</v>
      </c>
    </row>
    <row r="36" spans="2:14" x14ac:dyDescent="0.25">
      <c r="B36" s="271"/>
      <c r="C36" s="274"/>
      <c r="D36" s="19" t="s">
        <v>50</v>
      </c>
      <c r="E36" s="20">
        <v>89250</v>
      </c>
      <c r="F36" s="20">
        <v>96818</v>
      </c>
      <c r="G36" s="20">
        <v>108987</v>
      </c>
      <c r="H36" s="20">
        <v>119696</v>
      </c>
      <c r="I36" s="20">
        <v>97837</v>
      </c>
      <c r="J36" s="67">
        <f t="shared" si="8"/>
        <v>-0.18262097313193426</v>
      </c>
      <c r="K36" s="20">
        <f t="shared" si="1"/>
        <v>-21859</v>
      </c>
      <c r="L36" s="67">
        <f t="shared" si="2"/>
        <v>9.6212885154061567E-2</v>
      </c>
      <c r="M36" s="20">
        <f t="shared" si="3"/>
        <v>8587</v>
      </c>
      <c r="N36" s="68">
        <f t="shared" si="9"/>
        <v>3.3346205508768476E-2</v>
      </c>
    </row>
    <row r="37" spans="2:14" x14ac:dyDescent="0.25">
      <c r="B37" s="271"/>
      <c r="C37" s="274"/>
      <c r="D37" s="19" t="s">
        <v>51</v>
      </c>
      <c r="E37" s="20">
        <v>48947</v>
      </c>
      <c r="F37" s="20">
        <v>46745</v>
      </c>
      <c r="G37" s="20">
        <v>54058</v>
      </c>
      <c r="H37" s="20">
        <v>53126</v>
      </c>
      <c r="I37" s="20">
        <v>55215</v>
      </c>
      <c r="J37" s="67">
        <f t="shared" si="8"/>
        <v>3.9321612769642078E-2</v>
      </c>
      <c r="K37" s="20">
        <f t="shared" si="1"/>
        <v>2089</v>
      </c>
      <c r="L37" s="67">
        <f t="shared" si="2"/>
        <v>0.12805687784746778</v>
      </c>
      <c r="M37" s="20">
        <f t="shared" si="3"/>
        <v>6268</v>
      </c>
      <c r="N37" s="68">
        <f t="shared" si="9"/>
        <v>1.8819165930748605E-2</v>
      </c>
    </row>
    <row r="38" spans="2:14" x14ac:dyDescent="0.25">
      <c r="B38" s="271"/>
      <c r="C38" s="274"/>
      <c r="D38" s="19" t="s">
        <v>52</v>
      </c>
      <c r="E38" s="20">
        <v>149462</v>
      </c>
      <c r="F38" s="20">
        <v>123213</v>
      </c>
      <c r="G38" s="20">
        <v>156141</v>
      </c>
      <c r="H38" s="20">
        <v>158524</v>
      </c>
      <c r="I38" s="20">
        <v>160539</v>
      </c>
      <c r="J38" s="21">
        <f t="shared" si="8"/>
        <v>1.271100905856537E-2</v>
      </c>
      <c r="K38" s="20">
        <f t="shared" si="1"/>
        <v>2015</v>
      </c>
      <c r="L38" s="21">
        <f t="shared" si="2"/>
        <v>7.4112483440607058E-2</v>
      </c>
      <c r="M38" s="20">
        <f t="shared" si="3"/>
        <v>11077</v>
      </c>
      <c r="N38" s="22">
        <f t="shared" si="9"/>
        <v>5.471719785124423E-2</v>
      </c>
    </row>
    <row r="39" spans="2:14" x14ac:dyDescent="0.25">
      <c r="B39" s="271"/>
      <c r="C39" s="275"/>
      <c r="D39" s="23" t="s">
        <v>53</v>
      </c>
      <c r="E39" s="69">
        <v>67450</v>
      </c>
      <c r="F39" s="69">
        <v>49273</v>
      </c>
      <c r="G39" s="69">
        <v>67054</v>
      </c>
      <c r="H39" s="69">
        <v>69277</v>
      </c>
      <c r="I39" s="69">
        <v>57912</v>
      </c>
      <c r="J39" s="25">
        <f t="shared" si="8"/>
        <v>-0.16405156112418262</v>
      </c>
      <c r="K39" s="69">
        <f t="shared" si="1"/>
        <v>-11365</v>
      </c>
      <c r="L39" s="25">
        <f t="shared" si="2"/>
        <v>-0.14140845070422536</v>
      </c>
      <c r="M39" s="69">
        <f t="shared" si="3"/>
        <v>-9538</v>
      </c>
      <c r="N39" s="46">
        <f t="shared" si="9"/>
        <v>1.9738396040596091E-2</v>
      </c>
    </row>
    <row r="40" spans="2:14" x14ac:dyDescent="0.25">
      <c r="B40" s="271"/>
      <c r="C40" s="286" t="s">
        <v>22</v>
      </c>
      <c r="D40" s="63" t="s">
        <v>43</v>
      </c>
      <c r="E40" s="73">
        <v>7.1863573088183097</v>
      </c>
      <c r="F40" s="73">
        <v>6.6685079352943797</v>
      </c>
      <c r="G40" s="73">
        <v>6.6569057616103606</v>
      </c>
      <c r="H40" s="73">
        <v>6.7507245642830673</v>
      </c>
      <c r="I40" s="73">
        <v>6.5982332608436538</v>
      </c>
      <c r="J40" s="65">
        <f t="shared" si="8"/>
        <v>-2.2588879458394606E-2</v>
      </c>
      <c r="K40" s="73">
        <f t="shared" si="1"/>
        <v>-0.15249130343941353</v>
      </c>
      <c r="L40" s="65">
        <f t="shared" si="2"/>
        <v>-8.183896551497305E-2</v>
      </c>
      <c r="M40" s="73">
        <f t="shared" si="3"/>
        <v>-0.58812404797465589</v>
      </c>
      <c r="N40" s="65"/>
    </row>
    <row r="41" spans="2:14" x14ac:dyDescent="0.25">
      <c r="B41" s="271"/>
      <c r="C41" s="287"/>
      <c r="D41" s="26" t="s">
        <v>44</v>
      </c>
      <c r="E41" s="35">
        <v>7.6105102871914729</v>
      </c>
      <c r="F41" s="35">
        <v>7.2716303604914039</v>
      </c>
      <c r="G41" s="35">
        <v>7.2045591816853385</v>
      </c>
      <c r="H41" s="35">
        <v>7.1449588922544356</v>
      </c>
      <c r="I41" s="35">
        <v>7.1532354158566109</v>
      </c>
      <c r="J41" s="36">
        <f t="shared" si="8"/>
        <v>1.1583724590980005E-3</v>
      </c>
      <c r="K41" s="37">
        <f t="shared" si="1"/>
        <v>8.2765236021753452E-3</v>
      </c>
      <c r="L41" s="36">
        <f t="shared" si="2"/>
        <v>-6.0084653207086225E-2</v>
      </c>
      <c r="M41" s="37">
        <f t="shared" si="3"/>
        <v>-0.457274871334862</v>
      </c>
      <c r="N41" s="38"/>
    </row>
    <row r="42" spans="2:14" x14ac:dyDescent="0.25">
      <c r="B42" s="271"/>
      <c r="C42" s="287"/>
      <c r="D42" s="4" t="s">
        <v>45</v>
      </c>
      <c r="E42" s="39">
        <v>7.8962540239976589</v>
      </c>
      <c r="F42" s="39">
        <v>7.3496544290152812</v>
      </c>
      <c r="G42" s="39">
        <v>7.2560849086919399</v>
      </c>
      <c r="H42" s="39">
        <v>7.4519302269326904</v>
      </c>
      <c r="I42" s="39">
        <v>7.2321784322217413</v>
      </c>
      <c r="J42" s="74">
        <f t="shared" si="0"/>
        <v>-2.9489244802202275E-2</v>
      </c>
      <c r="K42" s="41">
        <f t="shared" si="1"/>
        <v>-0.21975179471094908</v>
      </c>
      <c r="L42" s="74">
        <f t="shared" si="2"/>
        <v>-8.4100079576684417E-2</v>
      </c>
      <c r="M42" s="41">
        <f t="shared" si="3"/>
        <v>-0.66407559177591757</v>
      </c>
      <c r="N42" s="75"/>
    </row>
    <row r="43" spans="2:14" x14ac:dyDescent="0.25">
      <c r="B43" s="271"/>
      <c r="C43" s="287"/>
      <c r="D43" s="4" t="s">
        <v>46</v>
      </c>
      <c r="E43" s="39">
        <v>6.0625861593603529</v>
      </c>
      <c r="F43" s="39">
        <v>5.9826542960871318</v>
      </c>
      <c r="G43" s="39">
        <v>3.8652406417112299</v>
      </c>
      <c r="H43" s="39">
        <v>3.6283685360524398</v>
      </c>
      <c r="I43" s="39">
        <v>4.1325892857142854</v>
      </c>
      <c r="J43" s="74">
        <f t="shared" si="0"/>
        <v>0.13896624465011564</v>
      </c>
      <c r="K43" s="41">
        <f t="shared" si="1"/>
        <v>0.5042207496618456</v>
      </c>
      <c r="L43" s="74">
        <f t="shared" si="2"/>
        <v>-0.31834547549748904</v>
      </c>
      <c r="M43" s="41">
        <f t="shared" si="3"/>
        <v>-1.9299968736460675</v>
      </c>
      <c r="N43" s="75"/>
    </row>
    <row r="44" spans="2:14" x14ac:dyDescent="0.25">
      <c r="B44" s="271"/>
      <c r="C44" s="287"/>
      <c r="D44" s="4" t="s">
        <v>47</v>
      </c>
      <c r="E44" s="39">
        <v>6.1110180532291087</v>
      </c>
      <c r="F44" s="39">
        <v>6.0851153481512696</v>
      </c>
      <c r="G44" s="39">
        <v>6.5736137667304018</v>
      </c>
      <c r="H44" s="39">
        <v>5.73503041946846</v>
      </c>
      <c r="I44" s="39">
        <v>5.5345104333868376</v>
      </c>
      <c r="J44" s="74">
        <f t="shared" si="0"/>
        <v>-3.4964066694559426E-2</v>
      </c>
      <c r="K44" s="41">
        <f t="shared" si="1"/>
        <v>-0.20051998608162247</v>
      </c>
      <c r="L44" s="74">
        <f t="shared" si="2"/>
        <v>-9.4339047081957172E-2</v>
      </c>
      <c r="M44" s="41">
        <f t="shared" si="3"/>
        <v>-0.57650761984227117</v>
      </c>
      <c r="N44" s="75"/>
    </row>
    <row r="45" spans="2:14" x14ac:dyDescent="0.25">
      <c r="B45" s="271"/>
      <c r="C45" s="287"/>
      <c r="D45" s="4" t="s">
        <v>48</v>
      </c>
      <c r="E45" s="39">
        <v>7.4343465290655484</v>
      </c>
      <c r="F45" s="39">
        <v>6.4343276482978871</v>
      </c>
      <c r="G45" s="39">
        <v>6.7109165302782321</v>
      </c>
      <c r="H45" s="39">
        <v>7.0489614480564127</v>
      </c>
      <c r="I45" s="39">
        <v>6.903225806451613</v>
      </c>
      <c r="J45" s="74">
        <f t="shared" si="0"/>
        <v>-2.0674767861722843E-2</v>
      </c>
      <c r="K45" s="41">
        <f t="shared" si="1"/>
        <v>-0.14573564160479968</v>
      </c>
      <c r="L45" s="74">
        <f t="shared" si="2"/>
        <v>-7.1441480503693144E-2</v>
      </c>
      <c r="M45" s="41">
        <f t="shared" si="3"/>
        <v>-0.53112072261393539</v>
      </c>
      <c r="N45" s="75"/>
    </row>
    <row r="46" spans="2:14" x14ac:dyDescent="0.25">
      <c r="B46" s="271"/>
      <c r="C46" s="287"/>
      <c r="D46" s="4" t="s">
        <v>49</v>
      </c>
      <c r="E46" s="39">
        <v>2.2576729668805271</v>
      </c>
      <c r="F46" s="39">
        <v>2.4653312788906008</v>
      </c>
      <c r="G46" s="39">
        <v>2.3449477351916377</v>
      </c>
      <c r="H46" s="39">
        <v>2.587568157033806</v>
      </c>
      <c r="I46" s="39">
        <v>2.5476281560826322</v>
      </c>
      <c r="J46" s="74">
        <f t="shared" si="0"/>
        <v>-1.5435342579326772E-2</v>
      </c>
      <c r="K46" s="41">
        <f t="shared" si="1"/>
        <v>-3.9940000951173893E-2</v>
      </c>
      <c r="L46" s="74">
        <f t="shared" si="2"/>
        <v>0.12843099663045621</v>
      </c>
      <c r="M46" s="41">
        <f t="shared" si="3"/>
        <v>0.28995518920210506</v>
      </c>
      <c r="N46" s="75"/>
    </row>
    <row r="47" spans="2:14" x14ac:dyDescent="0.25">
      <c r="B47" s="271"/>
      <c r="C47" s="287"/>
      <c r="D47" s="4" t="s">
        <v>50</v>
      </c>
      <c r="E47" s="39">
        <v>7.6229928254185175</v>
      </c>
      <c r="F47" s="39">
        <v>7.2588094167041533</v>
      </c>
      <c r="G47" s="39">
        <v>6.0869589500139627</v>
      </c>
      <c r="H47" s="39">
        <v>5.886785029262775</v>
      </c>
      <c r="I47" s="39">
        <v>5.3419055419055423</v>
      </c>
      <c r="J47" s="74">
        <f t="shared" si="0"/>
        <v>-9.2559773229135556E-2</v>
      </c>
      <c r="K47" s="41">
        <f t="shared" si="1"/>
        <v>-0.54487948735723268</v>
      </c>
      <c r="L47" s="74">
        <f t="shared" si="2"/>
        <v>-0.29923775815540521</v>
      </c>
      <c r="M47" s="41">
        <f t="shared" si="3"/>
        <v>-2.2810872835129752</v>
      </c>
      <c r="N47" s="75"/>
    </row>
    <row r="48" spans="2:14" x14ac:dyDescent="0.25">
      <c r="B48" s="271"/>
      <c r="C48" s="287"/>
      <c r="D48" s="4" t="s">
        <v>51</v>
      </c>
      <c r="E48" s="39">
        <v>2.3393872771591071</v>
      </c>
      <c r="F48" s="39">
        <v>2.5686888669084516</v>
      </c>
      <c r="G48" s="39">
        <v>2.2557062382641351</v>
      </c>
      <c r="H48" s="39">
        <v>2.5818146474218788</v>
      </c>
      <c r="I48" s="39">
        <v>2.241869341020748</v>
      </c>
      <c r="J48" s="74">
        <f t="shared" si="0"/>
        <v>-0.13166913695395988</v>
      </c>
      <c r="K48" s="41">
        <f t="shared" si="1"/>
        <v>-0.33994530640113085</v>
      </c>
      <c r="L48" s="74">
        <f t="shared" si="2"/>
        <v>-4.1685246855228897E-2</v>
      </c>
      <c r="M48" s="41">
        <f t="shared" si="3"/>
        <v>-9.7517936138359129E-2</v>
      </c>
      <c r="N48" s="75"/>
    </row>
    <row r="49" spans="2:14" x14ac:dyDescent="0.25">
      <c r="B49" s="271"/>
      <c r="C49" s="287"/>
      <c r="D49" s="4" t="s">
        <v>52</v>
      </c>
      <c r="E49" s="39">
        <v>7.1260608372270431</v>
      </c>
      <c r="F49" s="39">
        <v>6.2279114435907807</v>
      </c>
      <c r="G49" s="39">
        <v>6.7056474124973162</v>
      </c>
      <c r="H49" s="39">
        <v>6.5663159638803741</v>
      </c>
      <c r="I49" s="39">
        <v>6.8930442249892661</v>
      </c>
      <c r="J49" s="40">
        <f t="shared" si="0"/>
        <v>4.975823017139902E-2</v>
      </c>
      <c r="K49" s="41">
        <f t="shared" si="1"/>
        <v>0.32672826110889197</v>
      </c>
      <c r="L49" s="40">
        <f t="shared" si="2"/>
        <v>-3.2699217360099175E-2</v>
      </c>
      <c r="M49" s="41">
        <f t="shared" si="3"/>
        <v>-0.23301661223777703</v>
      </c>
      <c r="N49" s="42"/>
    </row>
    <row r="50" spans="2:14" x14ac:dyDescent="0.25">
      <c r="B50" s="271"/>
      <c r="C50" s="288"/>
      <c r="D50" s="32" t="s">
        <v>53</v>
      </c>
      <c r="E50" s="76">
        <v>6.1575680116852292</v>
      </c>
      <c r="F50" s="76">
        <v>5.5047480728410232</v>
      </c>
      <c r="G50" s="76">
        <v>6.4792733597449033</v>
      </c>
      <c r="H50" s="76">
        <v>6.3849769585253453</v>
      </c>
      <c r="I50" s="76">
        <v>5.6121717220660914</v>
      </c>
      <c r="J50" s="61">
        <f t="shared" si="0"/>
        <v>-0.1210349295665647</v>
      </c>
      <c r="K50" s="77">
        <f t="shared" si="1"/>
        <v>-0.77280523645925392</v>
      </c>
      <c r="L50" s="61">
        <f t="shared" si="2"/>
        <v>-8.8573327746301445E-2</v>
      </c>
      <c r="M50" s="77">
        <f t="shared" si="3"/>
        <v>-0.54539628961913778</v>
      </c>
      <c r="N50" s="55"/>
    </row>
    <row r="51" spans="2:14" x14ac:dyDescent="0.25">
      <c r="B51" s="271"/>
      <c r="C51" s="279" t="s">
        <v>34</v>
      </c>
      <c r="D51" s="63" t="s">
        <v>43</v>
      </c>
      <c r="E51" s="65">
        <v>0.69120000000000004</v>
      </c>
      <c r="F51" s="65">
        <v>0.56889999999999996</v>
      </c>
      <c r="G51" s="65">
        <v>0.71409999999999996</v>
      </c>
      <c r="H51" s="65">
        <v>19.022600000000001</v>
      </c>
      <c r="I51" s="65">
        <v>18.326000000000001</v>
      </c>
      <c r="J51" s="65">
        <f t="shared" si="0"/>
        <v>-3.6619599844395667E-2</v>
      </c>
      <c r="K51" s="73">
        <f t="shared" ref="K51" si="10">(I51-H51)*100</f>
        <v>-69.660000000000011</v>
      </c>
      <c r="L51" s="65">
        <f t="shared" si="2"/>
        <v>25.513310185185183</v>
      </c>
      <c r="M51" s="73">
        <f t="shared" ref="M51" si="11">(I51-E51)*100</f>
        <v>1763.4800000000002</v>
      </c>
      <c r="N51" s="65"/>
    </row>
    <row r="52" spans="2:14" x14ac:dyDescent="0.25">
      <c r="B52" s="271"/>
      <c r="C52" s="280"/>
      <c r="D52" s="15" t="s">
        <v>44</v>
      </c>
      <c r="E52" s="18">
        <v>0.73370000000000002</v>
      </c>
      <c r="F52" s="18">
        <v>0.62539999999999996</v>
      </c>
      <c r="G52" s="18">
        <v>0.77950000000000008</v>
      </c>
      <c r="H52" s="18">
        <v>0.79909999999999992</v>
      </c>
      <c r="I52" s="18">
        <v>0.78260000000000007</v>
      </c>
      <c r="J52" s="17">
        <f t="shared" si="0"/>
        <v>-2.0648229257914985E-2</v>
      </c>
      <c r="K52" s="44">
        <f>(I52-H52)*100</f>
        <v>-1.6499999999999848</v>
      </c>
      <c r="L52" s="17">
        <f t="shared" si="2"/>
        <v>6.6648493934850839E-2</v>
      </c>
      <c r="M52" s="44">
        <f>(I52-E52)*100</f>
        <v>4.8900000000000059</v>
      </c>
      <c r="N52" s="18"/>
    </row>
    <row r="53" spans="2:14" x14ac:dyDescent="0.25">
      <c r="B53" s="271"/>
      <c r="C53" s="280"/>
      <c r="D53" s="19" t="s">
        <v>45</v>
      </c>
      <c r="E53" s="68">
        <v>0.67180000000000006</v>
      </c>
      <c r="F53" s="68">
        <v>0.51790000000000003</v>
      </c>
      <c r="G53" s="68">
        <v>0.65170000000000006</v>
      </c>
      <c r="H53" s="68">
        <v>0.72120000000000006</v>
      </c>
      <c r="I53" s="68">
        <v>0.70669999999999999</v>
      </c>
      <c r="J53" s="67">
        <f t="shared" si="0"/>
        <v>-2.0105379922351729E-2</v>
      </c>
      <c r="K53" s="45">
        <f t="shared" ref="K53:K61" si="12">(I53-H53)*100</f>
        <v>-1.4500000000000068</v>
      </c>
      <c r="L53" s="67">
        <f t="shared" si="2"/>
        <v>5.1949985114617236E-2</v>
      </c>
      <c r="M53" s="45">
        <f t="shared" ref="M53:M61" si="13">(I53-E53)*100</f>
        <v>3.4899999999999931</v>
      </c>
      <c r="N53" s="68"/>
    </row>
    <row r="54" spans="2:14" x14ac:dyDescent="0.25">
      <c r="B54" s="271"/>
      <c r="C54" s="280"/>
      <c r="D54" s="19" t="s">
        <v>46</v>
      </c>
      <c r="E54" s="68">
        <v>0.62939999999999996</v>
      </c>
      <c r="F54" s="68">
        <v>0.59650000000000003</v>
      </c>
      <c r="G54" s="68">
        <v>0.6391</v>
      </c>
      <c r="H54" s="68">
        <v>0.70480000000000009</v>
      </c>
      <c r="I54" s="68">
        <v>0.65489999999999993</v>
      </c>
      <c r="J54" s="67">
        <f t="shared" si="0"/>
        <v>-7.080022701475619E-2</v>
      </c>
      <c r="K54" s="45">
        <f t="shared" si="12"/>
        <v>-4.9900000000000162</v>
      </c>
      <c r="L54" s="67">
        <f t="shared" si="2"/>
        <v>4.0514775977120943E-2</v>
      </c>
      <c r="M54" s="45">
        <f t="shared" si="13"/>
        <v>2.5499999999999967</v>
      </c>
      <c r="N54" s="68"/>
    </row>
    <row r="55" spans="2:14" x14ac:dyDescent="0.25">
      <c r="B55" s="271"/>
      <c r="C55" s="280"/>
      <c r="D55" s="19" t="s">
        <v>47</v>
      </c>
      <c r="E55" s="68">
        <v>0.52049999999999996</v>
      </c>
      <c r="F55" s="68">
        <v>0.40850000000000003</v>
      </c>
      <c r="G55" s="68">
        <v>0.65639999999999998</v>
      </c>
      <c r="H55" s="68">
        <v>0.50659999999999994</v>
      </c>
      <c r="I55" s="68">
        <v>0.60240000000000005</v>
      </c>
      <c r="J55" s="67">
        <f t="shared" si="0"/>
        <v>0.18910382945124371</v>
      </c>
      <c r="K55" s="45">
        <f t="shared" si="12"/>
        <v>9.5800000000000107</v>
      </c>
      <c r="L55" s="67">
        <f t="shared" si="2"/>
        <v>0.15734870317002891</v>
      </c>
      <c r="M55" s="45">
        <f t="shared" si="13"/>
        <v>8.1900000000000084</v>
      </c>
      <c r="N55" s="68"/>
    </row>
    <row r="56" spans="2:14" x14ac:dyDescent="0.25">
      <c r="B56" s="271"/>
      <c r="C56" s="280"/>
      <c r="D56" s="19" t="s">
        <v>48</v>
      </c>
      <c r="E56" s="68">
        <v>0.69400000000000006</v>
      </c>
      <c r="F56" s="68">
        <v>0.53079999999999994</v>
      </c>
      <c r="G56" s="68">
        <v>0.69389999999999996</v>
      </c>
      <c r="H56" s="68">
        <v>0.73170000000000002</v>
      </c>
      <c r="I56" s="68">
        <v>0.76200000000000001</v>
      </c>
      <c r="J56" s="67">
        <f t="shared" si="0"/>
        <v>4.1410414104140925E-2</v>
      </c>
      <c r="K56" s="45">
        <f t="shared" si="12"/>
        <v>3.0299999999999994</v>
      </c>
      <c r="L56" s="67">
        <f t="shared" si="2"/>
        <v>9.7982708933717522E-2</v>
      </c>
      <c r="M56" s="45">
        <f t="shared" si="13"/>
        <v>6.7999999999999954</v>
      </c>
      <c r="N56" s="68"/>
    </row>
    <row r="57" spans="2:14" x14ac:dyDescent="0.25">
      <c r="B57" s="271"/>
      <c r="C57" s="280"/>
      <c r="D57" s="19" t="s">
        <v>49</v>
      </c>
      <c r="E57" s="68">
        <v>0.53979999999999995</v>
      </c>
      <c r="F57" s="68">
        <v>0.57810000000000006</v>
      </c>
      <c r="G57" s="68">
        <v>0.58939999999999992</v>
      </c>
      <c r="H57" s="68">
        <v>0.56869999999999998</v>
      </c>
      <c r="I57" s="68">
        <v>0.63840000000000008</v>
      </c>
      <c r="J57" s="67">
        <f t="shared" si="0"/>
        <v>0.12256022507473197</v>
      </c>
      <c r="K57" s="45">
        <f t="shared" si="12"/>
        <v>6.9700000000000095</v>
      </c>
      <c r="L57" s="67">
        <f t="shared" si="2"/>
        <v>0.18266024453501317</v>
      </c>
      <c r="M57" s="45">
        <f t="shared" si="13"/>
        <v>9.8600000000000136</v>
      </c>
      <c r="N57" s="68"/>
    </row>
    <row r="58" spans="2:14" x14ac:dyDescent="0.25">
      <c r="B58" s="271"/>
      <c r="C58" s="280"/>
      <c r="D58" s="19" t="s">
        <v>50</v>
      </c>
      <c r="E58" s="68">
        <v>0.69530000000000003</v>
      </c>
      <c r="F58" s="68">
        <v>0.74909999999999999</v>
      </c>
      <c r="G58" s="68">
        <v>0.73380000000000001</v>
      </c>
      <c r="H58" s="68">
        <v>0.80489999999999995</v>
      </c>
      <c r="I58" s="68">
        <v>0.65790000000000004</v>
      </c>
      <c r="J58" s="67">
        <f t="shared" si="0"/>
        <v>-0.18263138278046953</v>
      </c>
      <c r="K58" s="45">
        <f t="shared" si="12"/>
        <v>-14.69999999999999</v>
      </c>
      <c r="L58" s="67">
        <f t="shared" si="2"/>
        <v>-5.3789731051344769E-2</v>
      </c>
      <c r="M58" s="45">
        <f t="shared" si="13"/>
        <v>-3.7399999999999989</v>
      </c>
      <c r="N58" s="68"/>
    </row>
    <row r="59" spans="2:14" x14ac:dyDescent="0.25">
      <c r="B59" s="271"/>
      <c r="C59" s="280"/>
      <c r="D59" s="19" t="s">
        <v>51</v>
      </c>
      <c r="E59" s="68">
        <v>0.58310000000000006</v>
      </c>
      <c r="F59" s="68">
        <v>0.60489999999999999</v>
      </c>
      <c r="G59" s="68">
        <v>0.61580000000000001</v>
      </c>
      <c r="H59" s="68">
        <v>0.62139999999999995</v>
      </c>
      <c r="I59" s="68">
        <v>0.66480000000000006</v>
      </c>
      <c r="J59" s="67">
        <f t="shared" si="0"/>
        <v>6.984229159961397E-2</v>
      </c>
      <c r="K59" s="45">
        <f t="shared" si="12"/>
        <v>4.3400000000000105</v>
      </c>
      <c r="L59" s="67">
        <f t="shared" si="2"/>
        <v>0.14011318813239582</v>
      </c>
      <c r="M59" s="45">
        <f t="shared" si="13"/>
        <v>8.17</v>
      </c>
      <c r="N59" s="68"/>
    </row>
    <row r="60" spans="2:14" x14ac:dyDescent="0.25">
      <c r="B60" s="271"/>
      <c r="C60" s="280"/>
      <c r="D60" s="19" t="s">
        <v>52</v>
      </c>
      <c r="E60" s="22">
        <v>0.69980000000000009</v>
      </c>
      <c r="F60" s="22">
        <v>0.61990000000000001</v>
      </c>
      <c r="G60" s="22">
        <v>0.78520000000000001</v>
      </c>
      <c r="H60" s="22">
        <v>0.79709999999999992</v>
      </c>
      <c r="I60" s="22">
        <v>0.79709999999999992</v>
      </c>
      <c r="J60" s="21">
        <f t="shared" si="0"/>
        <v>0</v>
      </c>
      <c r="K60" s="45">
        <f t="shared" si="12"/>
        <v>0</v>
      </c>
      <c r="L60" s="21">
        <f t="shared" si="2"/>
        <v>0.13903972563589573</v>
      </c>
      <c r="M60" s="45">
        <f t="shared" si="13"/>
        <v>9.7299999999999827</v>
      </c>
      <c r="N60" s="22"/>
    </row>
    <row r="61" spans="2:14" x14ac:dyDescent="0.25">
      <c r="B61" s="271"/>
      <c r="C61" s="281"/>
      <c r="D61" s="23" t="s">
        <v>53</v>
      </c>
      <c r="E61" s="46">
        <v>0.64329999999999998</v>
      </c>
      <c r="F61" s="46">
        <v>0.4587</v>
      </c>
      <c r="G61" s="46">
        <v>0.70209999999999995</v>
      </c>
      <c r="H61" s="46">
        <v>0.73219999999999996</v>
      </c>
      <c r="I61" s="46">
        <v>0.60009999999999997</v>
      </c>
      <c r="J61" s="25">
        <f t="shared" si="0"/>
        <v>-0.18041518710734772</v>
      </c>
      <c r="K61" s="78">
        <f t="shared" si="12"/>
        <v>-13.209999999999999</v>
      </c>
      <c r="L61" s="25">
        <f t="shared" si="2"/>
        <v>-6.7153738535675411E-2</v>
      </c>
      <c r="M61" s="78">
        <f t="shared" si="13"/>
        <v>-4.3200000000000021</v>
      </c>
      <c r="N61" s="46"/>
    </row>
    <row r="62" spans="2:14" x14ac:dyDescent="0.25">
      <c r="B62" s="271"/>
      <c r="C62" s="282" t="s">
        <v>54</v>
      </c>
      <c r="D62" s="63" t="s">
        <v>43</v>
      </c>
      <c r="E62" s="64">
        <v>133229</v>
      </c>
      <c r="F62" s="64">
        <v>118692</v>
      </c>
      <c r="G62" s="64">
        <v>127347</v>
      </c>
      <c r="H62" s="64">
        <v>379398</v>
      </c>
      <c r="I62" s="64">
        <v>384801</v>
      </c>
      <c r="J62" s="65">
        <f t="shared" si="0"/>
        <v>1.4240981765850202E-2</v>
      </c>
      <c r="K62" s="64">
        <f t="shared" ref="K62:K63" si="14">I62-H62</f>
        <v>5403</v>
      </c>
      <c r="L62" s="65">
        <f t="shared" si="2"/>
        <v>1.8882675693730344</v>
      </c>
      <c r="M62" s="64">
        <f t="shared" ref="M62:M63" si="15">I62-E62</f>
        <v>251572</v>
      </c>
      <c r="N62" s="65">
        <f t="shared" ref="N62:N63" si="16">I62/$I$62</f>
        <v>1</v>
      </c>
    </row>
    <row r="63" spans="2:14" x14ac:dyDescent="0.25">
      <c r="B63" s="271"/>
      <c r="C63" s="283"/>
      <c r="D63" s="26" t="s">
        <v>44</v>
      </c>
      <c r="E63" s="27">
        <v>47242</v>
      </c>
      <c r="F63" s="27">
        <v>42803</v>
      </c>
      <c r="G63" s="27">
        <v>45909</v>
      </c>
      <c r="H63" s="27">
        <v>46660</v>
      </c>
      <c r="I63" s="27">
        <v>47015</v>
      </c>
      <c r="J63" s="36">
        <f t="shared" si="0"/>
        <v>7.6082297471067317E-3</v>
      </c>
      <c r="K63" s="27">
        <f t="shared" si="14"/>
        <v>355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0.12218003591466758</v>
      </c>
    </row>
    <row r="64" spans="2:14" x14ac:dyDescent="0.25">
      <c r="B64" s="271"/>
      <c r="C64" s="283"/>
      <c r="D64" s="4" t="s">
        <v>45</v>
      </c>
      <c r="E64" s="29">
        <v>41461</v>
      </c>
      <c r="F64" s="29">
        <v>36098</v>
      </c>
      <c r="G64" s="29">
        <v>39121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-8.0702346783724455E-2</v>
      </c>
      <c r="M64" s="29">
        <f>I64-E64</f>
        <v>-3346</v>
      </c>
      <c r="N64" s="75">
        <f>I64/$I$62</f>
        <v>9.9051197891897369E-2</v>
      </c>
    </row>
    <row r="65" spans="2:14" x14ac:dyDescent="0.25">
      <c r="B65" s="271"/>
      <c r="C65" s="283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2.3700562108726329E-3</v>
      </c>
    </row>
    <row r="66" spans="2:14" x14ac:dyDescent="0.25">
      <c r="B66" s="271"/>
      <c r="C66" s="283"/>
      <c r="D66" s="4" t="s">
        <v>47</v>
      </c>
      <c r="E66" s="29">
        <v>4070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7"/>
        <v>1.1836913634370783E-2</v>
      </c>
      <c r="K66" s="29">
        <f t="shared" si="18"/>
        <v>54</v>
      </c>
      <c r="L66" s="74">
        <f t="shared" si="19"/>
        <v>0.13415233415233407</v>
      </c>
      <c r="M66" s="29">
        <f t="shared" si="20"/>
        <v>546</v>
      </c>
      <c r="N66" s="75">
        <f t="shared" si="21"/>
        <v>1.1995810821697449E-2</v>
      </c>
    </row>
    <row r="67" spans="2:14" x14ac:dyDescent="0.25">
      <c r="B67" s="271"/>
      <c r="C67" s="283"/>
      <c r="D67" s="4" t="s">
        <v>48</v>
      </c>
      <c r="E67" s="29">
        <v>21430</v>
      </c>
      <c r="F67" s="29">
        <v>17263</v>
      </c>
      <c r="G67" s="29">
        <v>19061</v>
      </c>
      <c r="H67" s="29">
        <v>19434</v>
      </c>
      <c r="I67" s="29">
        <v>19850</v>
      </c>
      <c r="J67" s="74">
        <f t="shared" si="17"/>
        <v>2.1405783678089874E-2</v>
      </c>
      <c r="K67" s="29">
        <f t="shared" si="18"/>
        <v>416</v>
      </c>
      <c r="L67" s="74">
        <f t="shared" si="19"/>
        <v>-7.3728418105459603E-2</v>
      </c>
      <c r="M67" s="29">
        <f t="shared" si="20"/>
        <v>-1580</v>
      </c>
      <c r="N67" s="75">
        <f t="shared" si="21"/>
        <v>5.1585105028313337E-2</v>
      </c>
    </row>
    <row r="68" spans="2:14" x14ac:dyDescent="0.25">
      <c r="B68" s="271"/>
      <c r="C68" s="283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1.7489559538566687E-3</v>
      </c>
    </row>
    <row r="69" spans="2:14" x14ac:dyDescent="0.25">
      <c r="B69" s="271"/>
      <c r="C69" s="283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1.2466183819688618E-2</v>
      </c>
    </row>
    <row r="70" spans="2:14" x14ac:dyDescent="0.25">
      <c r="B70" s="271"/>
      <c r="C70" s="283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6.9620401194383594E-3</v>
      </c>
    </row>
    <row r="71" spans="2:14" x14ac:dyDescent="0.25">
      <c r="B71" s="271"/>
      <c r="C71" s="283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1.6884051756622255E-2</v>
      </c>
    </row>
    <row r="72" spans="2:14" x14ac:dyDescent="0.25">
      <c r="B72" s="272"/>
      <c r="C72" s="284"/>
      <c r="D72" s="32" t="s">
        <v>53</v>
      </c>
      <c r="E72" s="71">
        <v>3382</v>
      </c>
      <c r="F72" s="71">
        <v>3465</v>
      </c>
      <c r="G72" s="71">
        <v>3081</v>
      </c>
      <c r="H72" s="71">
        <v>3052</v>
      </c>
      <c r="I72" s="71">
        <v>3113</v>
      </c>
      <c r="J72" s="61">
        <f t="shared" si="17"/>
        <v>1.998689384010488E-2</v>
      </c>
      <c r="K72" s="71">
        <f t="shared" si="18"/>
        <v>61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8.0898958162790632E-3</v>
      </c>
    </row>
    <row r="73" spans="2:14" ht="7.5" customHeight="1" x14ac:dyDescent="0.25"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47"/>
    </row>
    <row r="74" spans="2:14" x14ac:dyDescent="0.25">
      <c r="B74" s="268" t="s">
        <v>55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</row>
    <row r="76" spans="2:14" x14ac:dyDescent="0.25">
      <c r="B76" s="56"/>
    </row>
    <row r="77" spans="2:14" ht="21.75" customHeight="1" thickBot="1" x14ac:dyDescent="0.3">
      <c r="B77" s="269" t="s">
        <v>56</v>
      </c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224</v>
      </c>
      <c r="F79" s="13" t="s">
        <v>225</v>
      </c>
      <c r="G79" s="13" t="s">
        <v>226</v>
      </c>
      <c r="H79" s="13" t="s">
        <v>227</v>
      </c>
      <c r="I79" s="13" t="s">
        <v>228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diciembre 2024</v>
      </c>
    </row>
    <row r="80" spans="2:14" ht="15" customHeight="1" x14ac:dyDescent="0.25">
      <c r="B80" s="270" t="s">
        <v>42</v>
      </c>
      <c r="C80" s="273" t="s">
        <v>8</v>
      </c>
      <c r="D80" s="63" t="s">
        <v>43</v>
      </c>
      <c r="E80" s="64">
        <v>4831573</v>
      </c>
      <c r="F80" s="64">
        <v>2335438</v>
      </c>
      <c r="G80" s="64">
        <v>4757683</v>
      </c>
      <c r="H80" s="64">
        <v>5188807</v>
      </c>
      <c r="I80" s="64">
        <v>5480280</v>
      </c>
      <c r="J80" s="65">
        <f t="shared" ref="J80:J81" si="22">I80/H80-1</f>
        <v>5.6173413272068151E-2</v>
      </c>
      <c r="K80" s="64">
        <f t="shared" ref="K80:K81" si="23">I80-H80</f>
        <v>291473</v>
      </c>
      <c r="L80" s="65">
        <f t="shared" ref="L80:L81" si="24">I80/E80-1</f>
        <v>0.13426414130553344</v>
      </c>
      <c r="M80" s="64">
        <f t="shared" ref="M80:M81" si="25">I80-E80</f>
        <v>648707</v>
      </c>
      <c r="N80" s="65">
        <f t="shared" ref="N80:N81" si="26">I80/$I$80</f>
        <v>1</v>
      </c>
    </row>
    <row r="81" spans="2:15" ht="15" customHeight="1" x14ac:dyDescent="0.25">
      <c r="B81" s="271"/>
      <c r="C81" s="274"/>
      <c r="D81" s="15" t="s">
        <v>44</v>
      </c>
      <c r="E81" s="16">
        <v>1762715</v>
      </c>
      <c r="F81" s="16">
        <v>881045</v>
      </c>
      <c r="G81" s="16">
        <v>1757049</v>
      </c>
      <c r="H81" s="16">
        <v>1888332</v>
      </c>
      <c r="I81" s="16">
        <v>1938898</v>
      </c>
      <c r="J81" s="18">
        <f t="shared" si="22"/>
        <v>2.677813011694985E-2</v>
      </c>
      <c r="K81" s="16">
        <f t="shared" si="23"/>
        <v>50566</v>
      </c>
      <c r="L81" s="18">
        <f t="shared" si="24"/>
        <v>9.9949793358540706E-2</v>
      </c>
      <c r="M81" s="16">
        <f t="shared" si="25"/>
        <v>176183</v>
      </c>
      <c r="N81" s="18">
        <f t="shared" si="26"/>
        <v>0.35379542651105417</v>
      </c>
      <c r="O81" s="79"/>
    </row>
    <row r="82" spans="2:15" x14ac:dyDescent="0.25">
      <c r="B82" s="271"/>
      <c r="C82" s="274"/>
      <c r="D82" s="19" t="s">
        <v>45</v>
      </c>
      <c r="E82" s="20">
        <v>1299411</v>
      </c>
      <c r="F82" s="20">
        <v>492258</v>
      </c>
      <c r="G82" s="20">
        <v>1243535</v>
      </c>
      <c r="H82" s="20">
        <v>1319978</v>
      </c>
      <c r="I82" s="20">
        <v>1387823</v>
      </c>
      <c r="J82" s="68">
        <f>I82/H82-1</f>
        <v>5.139858391579244E-2</v>
      </c>
      <c r="K82" s="20">
        <f>I82-H82</f>
        <v>67845</v>
      </c>
      <c r="L82" s="68">
        <f>I82/E82-1</f>
        <v>6.8040058149423155E-2</v>
      </c>
      <c r="M82" s="20">
        <f>I82-E82</f>
        <v>88412</v>
      </c>
      <c r="N82" s="68">
        <f>I82/$I$80</f>
        <v>0.2532394330216704</v>
      </c>
      <c r="O82" s="79"/>
    </row>
    <row r="83" spans="2:15" x14ac:dyDescent="0.25">
      <c r="B83" s="271"/>
      <c r="C83" s="274"/>
      <c r="D83" s="19" t="s">
        <v>46</v>
      </c>
      <c r="E83" s="20">
        <v>45076</v>
      </c>
      <c r="F83" s="20">
        <v>20161</v>
      </c>
      <c r="G83" s="20">
        <v>37751</v>
      </c>
      <c r="H83" s="20">
        <v>51166</v>
      </c>
      <c r="I83" s="20">
        <v>43737</v>
      </c>
      <c r="J83" s="68">
        <f t="shared" ref="J83:J136" si="27">I83/H83-1</f>
        <v>-0.14519407418989172</v>
      </c>
      <c r="K83" s="20">
        <f t="shared" ref="K83:K112" si="28">I83-H83</f>
        <v>-7429</v>
      </c>
      <c r="L83" s="68">
        <f t="shared" ref="L83:L136" si="29">I83/E83-1</f>
        <v>-2.9705386458425798E-2</v>
      </c>
      <c r="M83" s="20">
        <f t="shared" ref="M83:M112" si="30">I83-E83</f>
        <v>-1339</v>
      </c>
      <c r="N83" s="68">
        <f t="shared" ref="N83:N90" si="31">I83/$I$80</f>
        <v>7.9807966016334931E-3</v>
      </c>
      <c r="O83" s="79"/>
    </row>
    <row r="84" spans="2:15" x14ac:dyDescent="0.25">
      <c r="B84" s="271"/>
      <c r="C84" s="274"/>
      <c r="D84" s="19" t="s">
        <v>47</v>
      </c>
      <c r="E84" s="20">
        <v>137126</v>
      </c>
      <c r="F84" s="20">
        <v>70304</v>
      </c>
      <c r="G84" s="20">
        <v>161080</v>
      </c>
      <c r="H84" s="20">
        <v>179837</v>
      </c>
      <c r="I84" s="20">
        <v>231856</v>
      </c>
      <c r="J84" s="68">
        <f t="shared" si="27"/>
        <v>0.28925638216829674</v>
      </c>
      <c r="K84" s="20">
        <f t="shared" si="28"/>
        <v>52019</v>
      </c>
      <c r="L84" s="68">
        <f t="shared" si="29"/>
        <v>0.69082449717777816</v>
      </c>
      <c r="M84" s="20">
        <f t="shared" si="30"/>
        <v>94730</v>
      </c>
      <c r="N84" s="68">
        <f t="shared" si="31"/>
        <v>4.2307327362835476E-2</v>
      </c>
      <c r="O84" s="79"/>
    </row>
    <row r="85" spans="2:15" x14ac:dyDescent="0.25">
      <c r="B85" s="271"/>
      <c r="C85" s="274"/>
      <c r="D85" s="19" t="s">
        <v>48</v>
      </c>
      <c r="E85" s="20">
        <v>791721</v>
      </c>
      <c r="F85" s="20">
        <v>354204</v>
      </c>
      <c r="G85" s="20">
        <v>710225</v>
      </c>
      <c r="H85" s="20">
        <v>797848</v>
      </c>
      <c r="I85" s="20">
        <v>914356</v>
      </c>
      <c r="J85" s="68">
        <f t="shared" si="27"/>
        <v>0.14602781482187077</v>
      </c>
      <c r="K85" s="20">
        <f t="shared" si="28"/>
        <v>116508</v>
      </c>
      <c r="L85" s="68">
        <f t="shared" si="29"/>
        <v>0.15489673761337652</v>
      </c>
      <c r="M85" s="20">
        <f t="shared" si="30"/>
        <v>122635</v>
      </c>
      <c r="N85" s="68">
        <f t="shared" si="31"/>
        <v>0.16684475975680074</v>
      </c>
      <c r="O85" s="79"/>
    </row>
    <row r="86" spans="2:15" x14ac:dyDescent="0.25">
      <c r="B86" s="271"/>
      <c r="C86" s="274"/>
      <c r="D86" s="19" t="s">
        <v>49</v>
      </c>
      <c r="E86" s="20">
        <v>55887</v>
      </c>
      <c r="F86" s="20">
        <v>33444</v>
      </c>
      <c r="G86" s="20">
        <v>51485</v>
      </c>
      <c r="H86" s="20">
        <v>58157</v>
      </c>
      <c r="I86" s="20">
        <v>57388</v>
      </c>
      <c r="J86" s="68">
        <f t="shared" si="27"/>
        <v>-1.3222827862510056E-2</v>
      </c>
      <c r="K86" s="20">
        <f t="shared" si="28"/>
        <v>-769</v>
      </c>
      <c r="L86" s="68">
        <f t="shared" si="29"/>
        <v>2.6857766564675201E-2</v>
      </c>
      <c r="M86" s="20">
        <f t="shared" si="30"/>
        <v>1501</v>
      </c>
      <c r="N86" s="68">
        <f t="shared" si="31"/>
        <v>1.0471727721941215E-2</v>
      </c>
      <c r="O86" s="79"/>
    </row>
    <row r="87" spans="2:15" x14ac:dyDescent="0.25">
      <c r="B87" s="271"/>
      <c r="C87" s="274"/>
      <c r="D87" s="19" t="s">
        <v>50</v>
      </c>
      <c r="E87" s="20">
        <v>142901</v>
      </c>
      <c r="F87" s="20">
        <v>107459</v>
      </c>
      <c r="G87" s="20">
        <v>198873</v>
      </c>
      <c r="H87" s="20">
        <v>252588</v>
      </c>
      <c r="I87" s="20">
        <v>239146</v>
      </c>
      <c r="J87" s="68">
        <f t="shared" si="27"/>
        <v>-5.3217096615832848E-2</v>
      </c>
      <c r="K87" s="20">
        <f t="shared" si="28"/>
        <v>-13442</v>
      </c>
      <c r="L87" s="68">
        <f t="shared" si="29"/>
        <v>0.67350823297247753</v>
      </c>
      <c r="M87" s="20">
        <f t="shared" si="30"/>
        <v>96245</v>
      </c>
      <c r="N87" s="68">
        <f t="shared" si="31"/>
        <v>4.3637551365988597E-2</v>
      </c>
      <c r="O87" s="79"/>
    </row>
    <row r="88" spans="2:15" x14ac:dyDescent="0.25">
      <c r="B88" s="271"/>
      <c r="C88" s="274"/>
      <c r="D88" s="19" t="s">
        <v>51</v>
      </c>
      <c r="E88" s="20">
        <v>220415</v>
      </c>
      <c r="F88" s="20">
        <v>164258</v>
      </c>
      <c r="G88" s="20">
        <v>229131</v>
      </c>
      <c r="H88" s="20">
        <v>239109</v>
      </c>
      <c r="I88" s="20">
        <v>250871</v>
      </c>
      <c r="J88" s="68">
        <f t="shared" si="27"/>
        <v>4.9190954752853289E-2</v>
      </c>
      <c r="K88" s="20">
        <f t="shared" si="28"/>
        <v>11762</v>
      </c>
      <c r="L88" s="68">
        <f t="shared" si="29"/>
        <v>0.1381757139940567</v>
      </c>
      <c r="M88" s="20">
        <f t="shared" si="30"/>
        <v>30456</v>
      </c>
      <c r="N88" s="68">
        <f t="shared" si="31"/>
        <v>4.5777040589166977E-2</v>
      </c>
      <c r="O88" s="79"/>
    </row>
    <row r="89" spans="2:15" ht="18" customHeight="1" x14ac:dyDescent="0.25">
      <c r="B89" s="271"/>
      <c r="C89" s="274"/>
      <c r="D89" s="19" t="s">
        <v>52</v>
      </c>
      <c r="E89" s="20">
        <v>250224</v>
      </c>
      <c r="F89" s="20">
        <v>140346</v>
      </c>
      <c r="G89" s="20">
        <v>257117</v>
      </c>
      <c r="H89" s="20">
        <v>278594</v>
      </c>
      <c r="I89" s="20">
        <v>287810</v>
      </c>
      <c r="J89" s="22">
        <f t="shared" si="27"/>
        <v>3.3080396562739978E-2</v>
      </c>
      <c r="K89" s="20">
        <f t="shared" si="28"/>
        <v>9216</v>
      </c>
      <c r="L89" s="22">
        <f t="shared" si="29"/>
        <v>0.15020941236651963</v>
      </c>
      <c r="M89" s="20">
        <f t="shared" si="30"/>
        <v>37586</v>
      </c>
      <c r="N89" s="22">
        <f t="shared" si="31"/>
        <v>5.2517389622428051E-2</v>
      </c>
      <c r="O89" s="79"/>
    </row>
    <row r="90" spans="2:15" x14ac:dyDescent="0.25">
      <c r="B90" s="271"/>
      <c r="C90" s="275"/>
      <c r="D90" s="23" t="s">
        <v>53</v>
      </c>
      <c r="E90" s="69">
        <v>126097</v>
      </c>
      <c r="F90" s="69">
        <v>71959</v>
      </c>
      <c r="G90" s="69">
        <v>111437</v>
      </c>
      <c r="H90" s="69">
        <v>123198</v>
      </c>
      <c r="I90" s="69">
        <v>128395</v>
      </c>
      <c r="J90" s="46">
        <f t="shared" si="27"/>
        <v>4.2184126365687691E-2</v>
      </c>
      <c r="K90" s="69">
        <f t="shared" si="28"/>
        <v>5197</v>
      </c>
      <c r="L90" s="46">
        <f t="shared" si="29"/>
        <v>1.8224065600291883E-2</v>
      </c>
      <c r="M90" s="69">
        <f t="shared" si="30"/>
        <v>2298</v>
      </c>
      <c r="N90" s="46">
        <f t="shared" si="31"/>
        <v>2.3428547446480836E-2</v>
      </c>
      <c r="O90" s="79"/>
    </row>
    <row r="91" spans="2:15" x14ac:dyDescent="0.25">
      <c r="B91" s="271"/>
      <c r="C91" s="276" t="s">
        <v>18</v>
      </c>
      <c r="D91" s="63" t="s">
        <v>43</v>
      </c>
      <c r="E91" s="64">
        <v>5758718</v>
      </c>
      <c r="F91" s="64">
        <v>2671032</v>
      </c>
      <c r="G91" s="64">
        <v>5598997</v>
      </c>
      <c r="H91" s="64">
        <v>6137593</v>
      </c>
      <c r="I91" s="64">
        <v>6450857</v>
      </c>
      <c r="J91" s="65">
        <f t="shared" si="27"/>
        <v>5.1040204197313255E-2</v>
      </c>
      <c r="K91" s="64">
        <f t="shared" si="28"/>
        <v>313264</v>
      </c>
      <c r="L91" s="65">
        <f t="shared" si="29"/>
        <v>0.12018977140398257</v>
      </c>
      <c r="M91" s="64">
        <f t="shared" si="30"/>
        <v>692139</v>
      </c>
      <c r="N91" s="65">
        <f t="shared" ref="N91:N92" si="32">I91/$I$91</f>
        <v>1</v>
      </c>
    </row>
    <row r="92" spans="2:15" x14ac:dyDescent="0.25">
      <c r="B92" s="271"/>
      <c r="C92" s="277"/>
      <c r="D92" s="26" t="s">
        <v>44</v>
      </c>
      <c r="E92" s="27">
        <v>2126941</v>
      </c>
      <c r="F92" s="27">
        <v>1026759</v>
      </c>
      <c r="G92" s="27">
        <v>2106493</v>
      </c>
      <c r="H92" s="27">
        <v>2273153</v>
      </c>
      <c r="I92" s="27">
        <v>2326106</v>
      </c>
      <c r="J92" s="80">
        <f t="shared" si="27"/>
        <v>2.3294956388769217E-2</v>
      </c>
      <c r="K92" s="27">
        <f t="shared" si="28"/>
        <v>52953</v>
      </c>
      <c r="L92" s="80">
        <f t="shared" si="29"/>
        <v>9.3639174758491261E-2</v>
      </c>
      <c r="M92" s="27">
        <f t="shared" si="30"/>
        <v>199165</v>
      </c>
      <c r="N92" s="38">
        <f t="shared" si="32"/>
        <v>0.36058867837250153</v>
      </c>
    </row>
    <row r="93" spans="2:15" x14ac:dyDescent="0.25">
      <c r="B93" s="271"/>
      <c r="C93" s="277"/>
      <c r="D93" s="4" t="s">
        <v>45</v>
      </c>
      <c r="E93" s="29">
        <v>1579353</v>
      </c>
      <c r="F93" s="29">
        <v>575244</v>
      </c>
      <c r="G93" s="29">
        <v>1484581</v>
      </c>
      <c r="H93" s="29">
        <v>1593408</v>
      </c>
      <c r="I93" s="29">
        <v>1657539</v>
      </c>
      <c r="J93" s="81">
        <f t="shared" si="27"/>
        <v>4.0247695505482683E-2</v>
      </c>
      <c r="K93" s="29">
        <f t="shared" si="28"/>
        <v>64131</v>
      </c>
      <c r="L93" s="81">
        <f t="shared" si="29"/>
        <v>4.9505082144397194E-2</v>
      </c>
      <c r="M93" s="29">
        <f t="shared" si="30"/>
        <v>78186</v>
      </c>
      <c r="N93" s="75">
        <f>I93/$I$91</f>
        <v>0.2569486503886228</v>
      </c>
    </row>
    <row r="94" spans="2:15" x14ac:dyDescent="0.25">
      <c r="B94" s="271"/>
      <c r="C94" s="277"/>
      <c r="D94" s="4" t="s">
        <v>46</v>
      </c>
      <c r="E94" s="29">
        <v>51134</v>
      </c>
      <c r="F94" s="29">
        <v>22534</v>
      </c>
      <c r="G94" s="29">
        <v>41772</v>
      </c>
      <c r="H94" s="29">
        <v>55375</v>
      </c>
      <c r="I94" s="29">
        <v>48434</v>
      </c>
      <c r="J94" s="81">
        <f t="shared" si="27"/>
        <v>-0.1253453724604966</v>
      </c>
      <c r="K94" s="29">
        <f t="shared" si="28"/>
        <v>-6941</v>
      </c>
      <c r="L94" s="81">
        <f t="shared" si="29"/>
        <v>-5.2802440646145476E-2</v>
      </c>
      <c r="M94" s="29">
        <f t="shared" si="30"/>
        <v>-2700</v>
      </c>
      <c r="N94" s="75">
        <f t="shared" ref="N94:N101" si="33">I94/$I$91</f>
        <v>7.5081496923587055E-3</v>
      </c>
    </row>
    <row r="95" spans="2:15" x14ac:dyDescent="0.25">
      <c r="B95" s="271"/>
      <c r="C95" s="277"/>
      <c r="D95" s="4" t="s">
        <v>47</v>
      </c>
      <c r="E95" s="29">
        <v>159173</v>
      </c>
      <c r="F95" s="29">
        <v>81286</v>
      </c>
      <c r="G95" s="29">
        <v>188513</v>
      </c>
      <c r="H95" s="29">
        <v>207606</v>
      </c>
      <c r="I95" s="29">
        <v>267454</v>
      </c>
      <c r="J95" s="81">
        <f t="shared" si="27"/>
        <v>0.28827683207614418</v>
      </c>
      <c r="K95" s="29">
        <f t="shared" si="28"/>
        <v>59848</v>
      </c>
      <c r="L95" s="81">
        <f t="shared" si="29"/>
        <v>0.68027240800889599</v>
      </c>
      <c r="M95" s="29">
        <f t="shared" si="30"/>
        <v>108281</v>
      </c>
      <c r="N95" s="75">
        <f t="shared" si="33"/>
        <v>4.1460227687577011E-2</v>
      </c>
    </row>
    <row r="96" spans="2:15" x14ac:dyDescent="0.25">
      <c r="B96" s="271"/>
      <c r="C96" s="277"/>
      <c r="D96" s="4" t="s">
        <v>48</v>
      </c>
      <c r="E96" s="29">
        <v>939301</v>
      </c>
      <c r="F96" s="29">
        <v>397685</v>
      </c>
      <c r="G96" s="29">
        <v>820583</v>
      </c>
      <c r="H96" s="29">
        <v>933965</v>
      </c>
      <c r="I96" s="29">
        <v>1064073</v>
      </c>
      <c r="J96" s="81">
        <f t="shared" si="27"/>
        <v>0.13930714748411344</v>
      </c>
      <c r="K96" s="29">
        <f t="shared" si="28"/>
        <v>130108</v>
      </c>
      <c r="L96" s="81">
        <f t="shared" si="29"/>
        <v>0.13283494854152189</v>
      </c>
      <c r="M96" s="29">
        <f t="shared" si="30"/>
        <v>124772</v>
      </c>
      <c r="N96" s="75">
        <f t="shared" si="33"/>
        <v>0.16495064144190455</v>
      </c>
    </row>
    <row r="97" spans="2:14" x14ac:dyDescent="0.25">
      <c r="B97" s="271"/>
      <c r="C97" s="277"/>
      <c r="D97" s="4" t="s">
        <v>49</v>
      </c>
      <c r="E97" s="29">
        <v>58393</v>
      </c>
      <c r="F97" s="29">
        <v>34780</v>
      </c>
      <c r="G97" s="29">
        <v>53822</v>
      </c>
      <c r="H97" s="29">
        <v>60906</v>
      </c>
      <c r="I97" s="29">
        <v>60178</v>
      </c>
      <c r="J97" s="81">
        <f t="shared" si="27"/>
        <v>-1.1952845368272458E-2</v>
      </c>
      <c r="K97" s="29">
        <f t="shared" si="28"/>
        <v>-728</v>
      </c>
      <c r="L97" s="81">
        <f t="shared" si="29"/>
        <v>3.0568732553559519E-2</v>
      </c>
      <c r="M97" s="29">
        <f t="shared" si="30"/>
        <v>1785</v>
      </c>
      <c r="N97" s="75">
        <f t="shared" si="33"/>
        <v>9.3286829951431255E-3</v>
      </c>
    </row>
    <row r="98" spans="2:14" x14ac:dyDescent="0.25">
      <c r="B98" s="271"/>
      <c r="C98" s="277"/>
      <c r="D98" s="4" t="s">
        <v>50</v>
      </c>
      <c r="E98" s="29">
        <v>171414</v>
      </c>
      <c r="F98" s="29">
        <v>126334</v>
      </c>
      <c r="G98" s="29">
        <v>233432</v>
      </c>
      <c r="H98" s="29">
        <v>288189</v>
      </c>
      <c r="I98" s="29">
        <v>277450</v>
      </c>
      <c r="J98" s="81">
        <f t="shared" si="27"/>
        <v>-3.7263740114994004E-2</v>
      </c>
      <c r="K98" s="29">
        <f t="shared" si="28"/>
        <v>-10739</v>
      </c>
      <c r="L98" s="81">
        <f t="shared" si="29"/>
        <v>0.61859591398602221</v>
      </c>
      <c r="M98" s="29">
        <f t="shared" si="30"/>
        <v>106036</v>
      </c>
      <c r="N98" s="75">
        <f t="shared" si="33"/>
        <v>4.3009789241956531E-2</v>
      </c>
    </row>
    <row r="99" spans="2:14" x14ac:dyDescent="0.25">
      <c r="B99" s="271"/>
      <c r="C99" s="277"/>
      <c r="D99" s="4" t="s">
        <v>51</v>
      </c>
      <c r="E99" s="29">
        <v>229274</v>
      </c>
      <c r="F99" s="29">
        <v>169647</v>
      </c>
      <c r="G99" s="29">
        <v>238716</v>
      </c>
      <c r="H99" s="29">
        <v>249533</v>
      </c>
      <c r="I99" s="29">
        <v>261230</v>
      </c>
      <c r="J99" s="81">
        <f t="shared" si="27"/>
        <v>4.6875563552716493E-2</v>
      </c>
      <c r="K99" s="29">
        <f t="shared" si="28"/>
        <v>11697</v>
      </c>
      <c r="L99" s="81">
        <f t="shared" si="29"/>
        <v>0.13937908354196282</v>
      </c>
      <c r="M99" s="29">
        <f t="shared" si="30"/>
        <v>31956</v>
      </c>
      <c r="N99" s="75">
        <f t="shared" si="33"/>
        <v>4.0495394642913338E-2</v>
      </c>
    </row>
    <row r="100" spans="2:14" x14ac:dyDescent="0.25">
      <c r="B100" s="271"/>
      <c r="C100" s="277"/>
      <c r="D100" s="4" t="s">
        <v>52</v>
      </c>
      <c r="E100" s="29">
        <v>299724</v>
      </c>
      <c r="F100" s="29">
        <v>158340</v>
      </c>
      <c r="G100" s="29">
        <v>304439</v>
      </c>
      <c r="H100" s="29">
        <v>331591</v>
      </c>
      <c r="I100" s="29">
        <v>341990</v>
      </c>
      <c r="J100" s="31">
        <f t="shared" si="27"/>
        <v>3.136092354738218E-2</v>
      </c>
      <c r="K100" s="29">
        <f t="shared" si="28"/>
        <v>10399</v>
      </c>
      <c r="L100" s="31">
        <f t="shared" si="29"/>
        <v>0.14101640175628249</v>
      </c>
      <c r="M100" s="29">
        <f t="shared" si="30"/>
        <v>42266</v>
      </c>
      <c r="N100" s="42">
        <f t="shared" si="33"/>
        <v>5.3014661462810288E-2</v>
      </c>
    </row>
    <row r="101" spans="2:14" x14ac:dyDescent="0.25">
      <c r="B101" s="271"/>
      <c r="C101" s="278"/>
      <c r="D101" s="32" t="s">
        <v>53</v>
      </c>
      <c r="E101" s="71">
        <v>144011</v>
      </c>
      <c r="F101" s="71">
        <v>78423</v>
      </c>
      <c r="G101" s="71">
        <v>126646</v>
      </c>
      <c r="H101" s="71">
        <v>143867</v>
      </c>
      <c r="I101" s="71">
        <v>146403</v>
      </c>
      <c r="J101" s="72">
        <f t="shared" si="27"/>
        <v>1.7627391966190897E-2</v>
      </c>
      <c r="K101" s="71">
        <f t="shared" si="28"/>
        <v>2536</v>
      </c>
      <c r="L101" s="72">
        <f t="shared" si="29"/>
        <v>1.6609842303712874E-2</v>
      </c>
      <c r="M101" s="71">
        <f t="shared" si="30"/>
        <v>2392</v>
      </c>
      <c r="N101" s="55">
        <f t="shared" si="33"/>
        <v>2.2695124074212154E-2</v>
      </c>
    </row>
    <row r="102" spans="2:14" x14ac:dyDescent="0.25">
      <c r="B102" s="271"/>
      <c r="C102" s="273" t="s">
        <v>21</v>
      </c>
      <c r="D102" s="63" t="s">
        <v>43</v>
      </c>
      <c r="E102" s="64">
        <v>34034766</v>
      </c>
      <c r="F102" s="64">
        <v>13903380</v>
      </c>
      <c r="G102" s="64">
        <v>31405937</v>
      </c>
      <c r="H102" s="64">
        <v>34509923</v>
      </c>
      <c r="I102" s="64">
        <v>36076748</v>
      </c>
      <c r="J102" s="65">
        <f t="shared" si="27"/>
        <v>4.540215867766495E-2</v>
      </c>
      <c r="K102" s="64">
        <f t="shared" si="28"/>
        <v>1566825</v>
      </c>
      <c r="L102" s="65">
        <f t="shared" si="29"/>
        <v>5.9996945476281427E-2</v>
      </c>
      <c r="M102" s="64">
        <f t="shared" si="30"/>
        <v>2041982</v>
      </c>
      <c r="N102" s="65">
        <f t="shared" ref="N102:N103" si="34">I102/$I$102</f>
        <v>1</v>
      </c>
    </row>
    <row r="103" spans="2:14" x14ac:dyDescent="0.25">
      <c r="B103" s="271"/>
      <c r="C103" s="274"/>
      <c r="D103" s="15" t="s">
        <v>44</v>
      </c>
      <c r="E103" s="16">
        <v>13105945</v>
      </c>
      <c r="F103" s="16">
        <v>5763674</v>
      </c>
      <c r="G103" s="16">
        <v>12632387</v>
      </c>
      <c r="H103" s="16">
        <v>13590517</v>
      </c>
      <c r="I103" s="16">
        <v>13839613</v>
      </c>
      <c r="J103" s="18">
        <f t="shared" si="27"/>
        <v>1.8328662551983843E-2</v>
      </c>
      <c r="K103" s="16">
        <f t="shared" si="28"/>
        <v>249096</v>
      </c>
      <c r="L103" s="18">
        <f t="shared" si="29"/>
        <v>5.5979786272565724E-2</v>
      </c>
      <c r="M103" s="16">
        <f t="shared" si="30"/>
        <v>733668</v>
      </c>
      <c r="N103" s="18">
        <f t="shared" si="34"/>
        <v>0.38361586803777326</v>
      </c>
    </row>
    <row r="104" spans="2:14" x14ac:dyDescent="0.25">
      <c r="B104" s="271"/>
      <c r="C104" s="274"/>
      <c r="D104" s="19" t="s">
        <v>45</v>
      </c>
      <c r="E104" s="20">
        <v>10093577</v>
      </c>
      <c r="F104" s="20">
        <v>3367162</v>
      </c>
      <c r="G104" s="20">
        <v>8865243</v>
      </c>
      <c r="H104" s="20">
        <v>9739308</v>
      </c>
      <c r="I104" s="20">
        <v>10014981</v>
      </c>
      <c r="J104" s="68">
        <f t="shared" si="27"/>
        <v>2.8305193757092395E-2</v>
      </c>
      <c r="K104" s="20">
        <f t="shared" si="28"/>
        <v>275673</v>
      </c>
      <c r="L104" s="68">
        <f t="shared" si="29"/>
        <v>-7.7867340785134909E-3</v>
      </c>
      <c r="M104" s="20">
        <f t="shared" si="30"/>
        <v>-78596</v>
      </c>
      <c r="N104" s="68">
        <f>I104/$I$102</f>
        <v>0.2776020998344973</v>
      </c>
    </row>
    <row r="105" spans="2:14" x14ac:dyDescent="0.25">
      <c r="B105" s="271"/>
      <c r="C105" s="274"/>
      <c r="D105" s="19" t="s">
        <v>46</v>
      </c>
      <c r="E105" s="20">
        <v>234787</v>
      </c>
      <c r="F105" s="20">
        <v>98762</v>
      </c>
      <c r="G105" s="20">
        <v>168339</v>
      </c>
      <c r="H105" s="20">
        <v>182035</v>
      </c>
      <c r="I105" s="20">
        <v>194642</v>
      </c>
      <c r="J105" s="68">
        <f t="shared" si="27"/>
        <v>6.925591232455286E-2</v>
      </c>
      <c r="K105" s="20">
        <f t="shared" si="28"/>
        <v>12607</v>
      </c>
      <c r="L105" s="68">
        <f t="shared" si="29"/>
        <v>-0.17098476491458214</v>
      </c>
      <c r="M105" s="20">
        <f t="shared" si="30"/>
        <v>-40145</v>
      </c>
      <c r="N105" s="68">
        <f t="shared" ref="N105:N112" si="35">I105/$I$102</f>
        <v>5.3952202121987274E-3</v>
      </c>
    </row>
    <row r="106" spans="2:14" x14ac:dyDescent="0.25">
      <c r="B106" s="271"/>
      <c r="C106" s="274"/>
      <c r="D106" s="19" t="s">
        <v>47</v>
      </c>
      <c r="E106" s="20">
        <v>834528</v>
      </c>
      <c r="F106" s="20">
        <v>419370</v>
      </c>
      <c r="G106" s="20">
        <v>1014697</v>
      </c>
      <c r="H106" s="20">
        <v>1034949</v>
      </c>
      <c r="I106" s="20">
        <v>1361415</v>
      </c>
      <c r="J106" s="68">
        <f t="shared" si="27"/>
        <v>0.31544163045715301</v>
      </c>
      <c r="K106" s="20">
        <f t="shared" si="28"/>
        <v>326466</v>
      </c>
      <c r="L106" s="68">
        <f t="shared" si="29"/>
        <v>0.63135928333141611</v>
      </c>
      <c r="M106" s="20">
        <f t="shared" si="30"/>
        <v>526887</v>
      </c>
      <c r="N106" s="68">
        <f t="shared" si="35"/>
        <v>3.7736633024683934E-2</v>
      </c>
    </row>
    <row r="107" spans="2:14" x14ac:dyDescent="0.25">
      <c r="B107" s="271"/>
      <c r="C107" s="274"/>
      <c r="D107" s="19" t="s">
        <v>48</v>
      </c>
      <c r="E107" s="20">
        <v>5492551</v>
      </c>
      <c r="F107" s="20">
        <v>1967362</v>
      </c>
      <c r="G107" s="20">
        <v>4352393</v>
      </c>
      <c r="H107" s="20">
        <v>5123327</v>
      </c>
      <c r="I107" s="20">
        <v>5751799</v>
      </c>
      <c r="J107" s="68">
        <f t="shared" si="27"/>
        <v>0.12266872678632468</v>
      </c>
      <c r="K107" s="20">
        <f t="shared" si="28"/>
        <v>628472</v>
      </c>
      <c r="L107" s="68">
        <f t="shared" si="29"/>
        <v>4.7199925863228298E-2</v>
      </c>
      <c r="M107" s="20">
        <f t="shared" si="30"/>
        <v>259248</v>
      </c>
      <c r="N107" s="68">
        <f t="shared" si="35"/>
        <v>0.15943230249023554</v>
      </c>
    </row>
    <row r="108" spans="2:14" x14ac:dyDescent="0.25">
      <c r="B108" s="271"/>
      <c r="C108" s="274"/>
      <c r="D108" s="19" t="s">
        <v>49</v>
      </c>
      <c r="E108" s="20">
        <v>136126</v>
      </c>
      <c r="F108" s="20">
        <v>83402</v>
      </c>
      <c r="G108" s="20">
        <v>137757</v>
      </c>
      <c r="H108" s="20">
        <v>148334</v>
      </c>
      <c r="I108" s="20">
        <v>152300</v>
      </c>
      <c r="J108" s="68">
        <f t="shared" si="27"/>
        <v>2.6736958485579887E-2</v>
      </c>
      <c r="K108" s="20">
        <f t="shared" si="28"/>
        <v>3966</v>
      </c>
      <c r="L108" s="68">
        <f t="shared" si="29"/>
        <v>0.11881639069685446</v>
      </c>
      <c r="M108" s="20">
        <f t="shared" si="30"/>
        <v>16174</v>
      </c>
      <c r="N108" s="68">
        <f t="shared" si="35"/>
        <v>4.2215556679332626E-3</v>
      </c>
    </row>
    <row r="109" spans="2:14" x14ac:dyDescent="0.25">
      <c r="B109" s="271"/>
      <c r="C109" s="274"/>
      <c r="D109" s="19" t="s">
        <v>50</v>
      </c>
      <c r="E109" s="20">
        <v>1055815</v>
      </c>
      <c r="F109" s="20">
        <v>749212</v>
      </c>
      <c r="G109" s="20">
        <v>1316064</v>
      </c>
      <c r="H109" s="20">
        <v>1447168</v>
      </c>
      <c r="I109" s="20">
        <v>1453294</v>
      </c>
      <c r="J109" s="68">
        <f t="shared" si="27"/>
        <v>4.2330952591544957E-3</v>
      </c>
      <c r="K109" s="20">
        <f t="shared" si="28"/>
        <v>6126</v>
      </c>
      <c r="L109" s="68">
        <f t="shared" si="29"/>
        <v>0.37646652112349233</v>
      </c>
      <c r="M109" s="20">
        <f t="shared" si="30"/>
        <v>397479</v>
      </c>
      <c r="N109" s="68">
        <f t="shared" si="35"/>
        <v>4.0283398049070274E-2</v>
      </c>
    </row>
    <row r="110" spans="2:14" x14ac:dyDescent="0.25">
      <c r="B110" s="271"/>
      <c r="C110" s="274"/>
      <c r="D110" s="19" t="s">
        <v>51</v>
      </c>
      <c r="E110" s="20">
        <v>503437</v>
      </c>
      <c r="F110" s="20">
        <v>359169</v>
      </c>
      <c r="G110" s="20">
        <v>543499</v>
      </c>
      <c r="H110" s="20">
        <v>576462</v>
      </c>
      <c r="I110" s="20">
        <v>584273</v>
      </c>
      <c r="J110" s="68">
        <f t="shared" si="27"/>
        <v>1.3549895743344642E-2</v>
      </c>
      <c r="K110" s="20">
        <f t="shared" si="28"/>
        <v>7811</v>
      </c>
      <c r="L110" s="68">
        <f t="shared" si="29"/>
        <v>0.16056825382321915</v>
      </c>
      <c r="M110" s="20">
        <f t="shared" si="30"/>
        <v>80836</v>
      </c>
      <c r="N110" s="68">
        <f t="shared" si="35"/>
        <v>1.6195279020160019E-2</v>
      </c>
    </row>
    <row r="111" spans="2:14" x14ac:dyDescent="0.25">
      <c r="B111" s="271"/>
      <c r="C111" s="274"/>
      <c r="D111" s="19" t="s">
        <v>52</v>
      </c>
      <c r="E111" s="20">
        <v>1856756</v>
      </c>
      <c r="F111" s="20">
        <v>774989</v>
      </c>
      <c r="G111" s="20">
        <v>1753117</v>
      </c>
      <c r="H111" s="20">
        <v>1886738</v>
      </c>
      <c r="I111" s="20">
        <v>1988780</v>
      </c>
      <c r="J111" s="22">
        <f t="shared" si="27"/>
        <v>5.4083820859069931E-2</v>
      </c>
      <c r="K111" s="20">
        <f t="shared" si="28"/>
        <v>102042</v>
      </c>
      <c r="L111" s="22">
        <f t="shared" si="29"/>
        <v>7.110465780102504E-2</v>
      </c>
      <c r="M111" s="20">
        <f t="shared" si="30"/>
        <v>132024</v>
      </c>
      <c r="N111" s="22">
        <f t="shared" si="35"/>
        <v>5.512636560257593E-2</v>
      </c>
    </row>
    <row r="112" spans="2:14" x14ac:dyDescent="0.25">
      <c r="B112" s="271"/>
      <c r="C112" s="275"/>
      <c r="D112" s="23" t="s">
        <v>53</v>
      </c>
      <c r="E112" s="69">
        <v>721244</v>
      </c>
      <c r="F112" s="69">
        <v>320278</v>
      </c>
      <c r="G112" s="69">
        <v>622441</v>
      </c>
      <c r="H112" s="69">
        <v>781085</v>
      </c>
      <c r="I112" s="69">
        <v>735651</v>
      </c>
      <c r="J112" s="46">
        <f t="shared" si="27"/>
        <v>-5.8167805040424514E-2</v>
      </c>
      <c r="K112" s="69">
        <f t="shared" si="28"/>
        <v>-45434</v>
      </c>
      <c r="L112" s="46">
        <f t="shared" si="29"/>
        <v>1.9975209499143221E-2</v>
      </c>
      <c r="M112" s="69">
        <f t="shared" si="30"/>
        <v>14407</v>
      </c>
      <c r="N112" s="46">
        <f t="shared" si="35"/>
        <v>2.0391278060871782E-2</v>
      </c>
    </row>
    <row r="113" spans="2:14" x14ac:dyDescent="0.25">
      <c r="B113" s="271"/>
      <c r="C113" s="276" t="s">
        <v>22</v>
      </c>
      <c r="D113" s="63" t="s">
        <v>43</v>
      </c>
      <c r="E113" s="73">
        <f t="shared" ref="E113:I123" si="36">E102/E80</f>
        <v>7.0442412853950467</v>
      </c>
      <c r="F113" s="73">
        <f t="shared" si="36"/>
        <v>5.9532216226677823</v>
      </c>
      <c r="G113" s="73">
        <f t="shared" si="36"/>
        <v>6.6010991064347921</v>
      </c>
      <c r="H113" s="73">
        <f t="shared" si="36"/>
        <v>6.6508395860551373</v>
      </c>
      <c r="I113" s="73">
        <f t="shared" si="36"/>
        <v>6.583011816914464</v>
      </c>
      <c r="J113" s="65">
        <f t="shared" si="27"/>
        <v>-1.0198376951218058E-2</v>
      </c>
      <c r="K113" s="73">
        <f t="shared" ref="K113:K114" si="37">(I113-H113)</f>
        <v>-6.7827769140673233E-2</v>
      </c>
      <c r="L113" s="65">
        <f t="shared" si="29"/>
        <v>-6.54761030739901E-2</v>
      </c>
      <c r="M113" s="73">
        <f t="shared" ref="M113:M114" si="38">(I113-E113)</f>
        <v>-0.46122946848058266</v>
      </c>
      <c r="N113" s="65"/>
    </row>
    <row r="114" spans="2:14" x14ac:dyDescent="0.25">
      <c r="B114" s="271"/>
      <c r="C114" s="277"/>
      <c r="D114" s="26" t="s">
        <v>44</v>
      </c>
      <c r="E114" s="37">
        <f t="shared" si="36"/>
        <v>7.4350901875799549</v>
      </c>
      <c r="F114" s="37">
        <f t="shared" si="36"/>
        <v>6.5418610854156141</v>
      </c>
      <c r="G114" s="37">
        <f t="shared" si="36"/>
        <v>7.1895473603752658</v>
      </c>
      <c r="H114" s="37">
        <f t="shared" si="36"/>
        <v>7.1971014630901768</v>
      </c>
      <c r="I114" s="37">
        <f t="shared" si="36"/>
        <v>7.1378757417873455</v>
      </c>
      <c r="J114" s="80">
        <f t="shared" si="27"/>
        <v>-8.2291074547949927E-3</v>
      </c>
      <c r="K114" s="37">
        <f t="shared" si="37"/>
        <v>-5.9225721302831325E-2</v>
      </c>
      <c r="L114" s="80">
        <f t="shared" si="29"/>
        <v>-3.9974558249353254E-2</v>
      </c>
      <c r="M114" s="37">
        <f t="shared" si="38"/>
        <v>-0.29721444579260936</v>
      </c>
      <c r="N114" s="38"/>
    </row>
    <row r="115" spans="2:14" x14ac:dyDescent="0.25">
      <c r="B115" s="271"/>
      <c r="C115" s="277"/>
      <c r="D115" s="4" t="s">
        <v>45</v>
      </c>
      <c r="E115" s="41">
        <f>E104/E82</f>
        <v>7.7678094151888821</v>
      </c>
      <c r="F115" s="41">
        <f t="shared" si="36"/>
        <v>6.8402382490482632</v>
      </c>
      <c r="G115" s="41">
        <f t="shared" si="36"/>
        <v>7.1290659289847085</v>
      </c>
      <c r="H115" s="41">
        <f>H104/H82</f>
        <v>7.378386609473794</v>
      </c>
      <c r="I115" s="41">
        <f>I104/I82</f>
        <v>7.2163244160098223</v>
      </c>
      <c r="J115" s="81">
        <f t="shared" si="27"/>
        <v>-2.1964448603965181E-2</v>
      </c>
      <c r="K115" s="41">
        <f>(I115-H115)</f>
        <v>-0.16206219346397166</v>
      </c>
      <c r="L115" s="81">
        <f t="shared" si="29"/>
        <v>-7.0996206227808112E-2</v>
      </c>
      <c r="M115" s="41">
        <f>(I115-E115)</f>
        <v>-0.5514849991790598</v>
      </c>
      <c r="N115" s="75"/>
    </row>
    <row r="116" spans="2:14" x14ac:dyDescent="0.25">
      <c r="B116" s="271"/>
      <c r="C116" s="277"/>
      <c r="D116" s="4" t="s">
        <v>46</v>
      </c>
      <c r="E116" s="41">
        <f t="shared" ref="E116:E123" si="39">E105/E83</f>
        <v>5.2086919868666248</v>
      </c>
      <c r="F116" s="41">
        <f t="shared" si="36"/>
        <v>4.8986657407866669</v>
      </c>
      <c r="G116" s="41">
        <f t="shared" si="36"/>
        <v>4.4591931339567168</v>
      </c>
      <c r="H116" s="41">
        <f t="shared" si="36"/>
        <v>3.5577336512527848</v>
      </c>
      <c r="I116" s="41">
        <f t="shared" si="36"/>
        <v>4.4502823696184013</v>
      </c>
      <c r="J116" s="81">
        <f t="shared" si="27"/>
        <v>0.25087564327681555</v>
      </c>
      <c r="K116" s="41">
        <f t="shared" ref="K116:K123" si="40">(I116-H116)</f>
        <v>0.89254871836561644</v>
      </c>
      <c r="L116" s="81">
        <f t="shared" si="29"/>
        <v>-0.14560461996226759</v>
      </c>
      <c r="M116" s="41">
        <f t="shared" ref="M116:M123" si="41">(I116-E116)</f>
        <v>-0.75840961724822353</v>
      </c>
      <c r="N116" s="75"/>
    </row>
    <row r="117" spans="2:14" x14ac:dyDescent="0.25">
      <c r="B117" s="271"/>
      <c r="C117" s="277"/>
      <c r="D117" s="4" t="s">
        <v>47</v>
      </c>
      <c r="E117" s="41">
        <f t="shared" si="39"/>
        <v>6.0858480521564111</v>
      </c>
      <c r="F117" s="41">
        <f t="shared" si="36"/>
        <v>5.9650944469731453</v>
      </c>
      <c r="G117" s="41">
        <f t="shared" si="36"/>
        <v>6.2993357337968714</v>
      </c>
      <c r="H117" s="41">
        <f t="shared" si="36"/>
        <v>5.7549280737556785</v>
      </c>
      <c r="I117" s="41">
        <f t="shared" si="36"/>
        <v>5.8718126768338967</v>
      </c>
      <c r="J117" s="81">
        <f t="shared" si="27"/>
        <v>2.0310349943598593E-2</v>
      </c>
      <c r="K117" s="41">
        <f t="shared" si="40"/>
        <v>0.11688460307821824</v>
      </c>
      <c r="L117" s="81">
        <f t="shared" si="29"/>
        <v>-3.5169359058623728E-2</v>
      </c>
      <c r="M117" s="41">
        <f t="shared" si="41"/>
        <v>-0.21403537532251438</v>
      </c>
      <c r="N117" s="75"/>
    </row>
    <row r="118" spans="2:14" x14ac:dyDescent="0.25">
      <c r="B118" s="271"/>
      <c r="C118" s="277"/>
      <c r="D118" s="4" t="s">
        <v>48</v>
      </c>
      <c r="E118" s="41">
        <f t="shared" si="39"/>
        <v>6.9374830274806403</v>
      </c>
      <c r="F118" s="41">
        <f t="shared" si="36"/>
        <v>5.5543189800228117</v>
      </c>
      <c r="G118" s="41">
        <f t="shared" si="36"/>
        <v>6.1281889542046537</v>
      </c>
      <c r="H118" s="41">
        <f t="shared" si="36"/>
        <v>6.4214324031645127</v>
      </c>
      <c r="I118" s="41">
        <f t="shared" si="36"/>
        <v>6.2905465704823937</v>
      </c>
      <c r="J118" s="81">
        <f t="shared" si="27"/>
        <v>-2.0382653661139227E-2</v>
      </c>
      <c r="K118" s="41">
        <f t="shared" si="40"/>
        <v>-0.13088583268211895</v>
      </c>
      <c r="L118" s="81">
        <f t="shared" si="29"/>
        <v>-9.3252330050482724E-2</v>
      </c>
      <c r="M118" s="41">
        <f t="shared" si="41"/>
        <v>-0.64693645699824653</v>
      </c>
      <c r="N118" s="75"/>
    </row>
    <row r="119" spans="2:14" x14ac:dyDescent="0.25">
      <c r="B119" s="271"/>
      <c r="C119" s="277"/>
      <c r="D119" s="4" t="s">
        <v>49</v>
      </c>
      <c r="E119" s="41">
        <f t="shared" si="39"/>
        <v>2.4357363966575409</v>
      </c>
      <c r="F119" s="41">
        <f t="shared" si="36"/>
        <v>2.4937806482478173</v>
      </c>
      <c r="G119" s="41">
        <f t="shared" si="36"/>
        <v>2.6756725259784404</v>
      </c>
      <c r="H119" s="41">
        <f t="shared" si="36"/>
        <v>2.5505786061867015</v>
      </c>
      <c r="I119" s="41">
        <f t="shared" si="36"/>
        <v>2.6538649194953647</v>
      </c>
      <c r="J119" s="81">
        <f t="shared" si="27"/>
        <v>4.0495248042201615E-2</v>
      </c>
      <c r="K119" s="41">
        <f t="shared" si="40"/>
        <v>0.10328631330866322</v>
      </c>
      <c r="L119" s="81">
        <f t="shared" si="29"/>
        <v>8.9553419301510839E-2</v>
      </c>
      <c r="M119" s="41">
        <f t="shared" si="41"/>
        <v>0.2181285228378238</v>
      </c>
      <c r="N119" s="75"/>
    </row>
    <row r="120" spans="2:14" x14ac:dyDescent="0.25">
      <c r="B120" s="271"/>
      <c r="C120" s="277"/>
      <c r="D120" s="4" t="s">
        <v>50</v>
      </c>
      <c r="E120" s="41">
        <f t="shared" si="39"/>
        <v>7.3884367499177754</v>
      </c>
      <c r="F120" s="41">
        <f t="shared" si="36"/>
        <v>6.9720730697289195</v>
      </c>
      <c r="G120" s="41">
        <f t="shared" si="36"/>
        <v>6.6176102336667117</v>
      </c>
      <c r="H120" s="41">
        <f t="shared" si="36"/>
        <v>5.729361648217651</v>
      </c>
      <c r="I120" s="41">
        <f t="shared" si="36"/>
        <v>6.0770157142498729</v>
      </c>
      <c r="J120" s="81">
        <f t="shared" si="27"/>
        <v>6.0679371870402621E-2</v>
      </c>
      <c r="K120" s="41">
        <f t="shared" si="40"/>
        <v>0.34765406603222182</v>
      </c>
      <c r="L120" s="81">
        <f t="shared" si="29"/>
        <v>-0.17749641501397395</v>
      </c>
      <c r="M120" s="41">
        <f t="shared" si="41"/>
        <v>-1.3114210356679026</v>
      </c>
      <c r="N120" s="75"/>
    </row>
    <row r="121" spans="2:14" x14ac:dyDescent="0.25">
      <c r="B121" s="271"/>
      <c r="C121" s="277"/>
      <c r="D121" s="4" t="s">
        <v>51</v>
      </c>
      <c r="E121" s="41">
        <f t="shared" si="39"/>
        <v>2.2840414672322664</v>
      </c>
      <c r="F121" s="41">
        <f t="shared" si="36"/>
        <v>2.1866149593931499</v>
      </c>
      <c r="G121" s="41">
        <f t="shared" si="36"/>
        <v>2.3720011696365835</v>
      </c>
      <c r="H121" s="41">
        <f t="shared" si="36"/>
        <v>2.410875374829053</v>
      </c>
      <c r="I121" s="41">
        <f t="shared" si="36"/>
        <v>2.328977841201255</v>
      </c>
      <c r="J121" s="81">
        <f t="shared" si="27"/>
        <v>-3.3970040294432513E-2</v>
      </c>
      <c r="K121" s="41">
        <f t="shared" si="40"/>
        <v>-8.1897533627798058E-2</v>
      </c>
      <c r="L121" s="81">
        <f t="shared" si="29"/>
        <v>1.9674062232959866E-2</v>
      </c>
      <c r="M121" s="41">
        <f t="shared" si="41"/>
        <v>4.493637396898853E-2</v>
      </c>
      <c r="N121" s="75"/>
    </row>
    <row r="122" spans="2:14" x14ac:dyDescent="0.25">
      <c r="B122" s="271"/>
      <c r="C122" s="277"/>
      <c r="D122" s="4" t="s">
        <v>52</v>
      </c>
      <c r="E122" s="41">
        <f t="shared" si="39"/>
        <v>7.4203753436920517</v>
      </c>
      <c r="F122" s="41">
        <f t="shared" si="36"/>
        <v>5.5219885141008653</v>
      </c>
      <c r="G122" s="41">
        <f t="shared" si="36"/>
        <v>6.81836284648623</v>
      </c>
      <c r="H122" s="41">
        <f t="shared" si="36"/>
        <v>6.7723569064660403</v>
      </c>
      <c r="I122" s="41">
        <f t="shared" si="36"/>
        <v>6.910044821236232</v>
      </c>
      <c r="J122" s="31">
        <f t="shared" si="27"/>
        <v>2.0330871020505681E-2</v>
      </c>
      <c r="K122" s="41">
        <f t="shared" si="40"/>
        <v>0.13768791477019171</v>
      </c>
      <c r="L122" s="31">
        <f t="shared" si="29"/>
        <v>-6.8774219472555909E-2</v>
      </c>
      <c r="M122" s="41">
        <f t="shared" si="41"/>
        <v>-0.51033052245581967</v>
      </c>
      <c r="N122" s="42"/>
    </row>
    <row r="123" spans="2:14" x14ac:dyDescent="0.25">
      <c r="B123" s="271"/>
      <c r="C123" s="278"/>
      <c r="D123" s="32" t="s">
        <v>53</v>
      </c>
      <c r="E123" s="77">
        <f t="shared" si="39"/>
        <v>5.7197554263781054</v>
      </c>
      <c r="F123" s="77">
        <f t="shared" si="36"/>
        <v>4.4508400617018022</v>
      </c>
      <c r="G123" s="77">
        <f t="shared" si="36"/>
        <v>5.585586474869209</v>
      </c>
      <c r="H123" s="77">
        <f t="shared" si="36"/>
        <v>6.340078572704102</v>
      </c>
      <c r="I123" s="77">
        <f t="shared" si="36"/>
        <v>5.7295922738424396</v>
      </c>
      <c r="J123" s="72">
        <f t="shared" si="27"/>
        <v>-9.6290020992797265E-2</v>
      </c>
      <c r="K123" s="77">
        <f t="shared" si="40"/>
        <v>-0.61048629886166239</v>
      </c>
      <c r="L123" s="72">
        <f t="shared" si="29"/>
        <v>1.719802112336577E-3</v>
      </c>
      <c r="M123" s="77">
        <f t="shared" si="41"/>
        <v>9.8368474643342196E-3</v>
      </c>
      <c r="N123" s="55"/>
    </row>
    <row r="124" spans="2:14" x14ac:dyDescent="0.25">
      <c r="B124" s="271"/>
      <c r="C124" s="279" t="s">
        <v>34</v>
      </c>
      <c r="D124" s="63" t="s">
        <v>43</v>
      </c>
      <c r="E124" s="65">
        <v>0.70566445218302065</v>
      </c>
      <c r="F124" s="65">
        <v>0.46071549284573426</v>
      </c>
      <c r="G124" s="65">
        <v>0.69548218463868861</v>
      </c>
      <c r="H124" s="65">
        <v>0.75317428421984389</v>
      </c>
      <c r="I124" s="65">
        <v>0.77369971345652855</v>
      </c>
      <c r="J124" s="65">
        <f t="shared" si="27"/>
        <v>2.725189861991284E-2</v>
      </c>
      <c r="K124" s="73">
        <f t="shared" ref="K124:K125" si="42">(I124-H124)*100</f>
        <v>2.0525429236684656</v>
      </c>
      <c r="L124" s="65">
        <f t="shared" si="29"/>
        <v>9.6413048812415303E-2</v>
      </c>
      <c r="M124" s="73">
        <f t="shared" ref="M124:M125" si="43">(I124-E124)*100</f>
        <v>6.8035261273507892</v>
      </c>
      <c r="N124" s="65"/>
    </row>
    <row r="125" spans="2:14" x14ac:dyDescent="0.25">
      <c r="B125" s="271"/>
      <c r="C125" s="280"/>
      <c r="D125" s="15" t="s">
        <v>44</v>
      </c>
      <c r="E125" s="18">
        <v>0.76972196158821105</v>
      </c>
      <c r="F125" s="18">
        <v>0.53007392392769836</v>
      </c>
      <c r="G125" s="18">
        <v>0.78235212112064911</v>
      </c>
      <c r="H125" s="18">
        <v>0.81120905005064936</v>
      </c>
      <c r="I125" s="18">
        <v>0.81280076010742186</v>
      </c>
      <c r="J125" s="18">
        <f t="shared" si="27"/>
        <v>1.9621453393217081E-3</v>
      </c>
      <c r="K125" s="44">
        <f t="shared" si="42"/>
        <v>0.15917100567724995</v>
      </c>
      <c r="L125" s="18">
        <f t="shared" si="29"/>
        <v>5.5966700534727964E-2</v>
      </c>
      <c r="M125" s="44">
        <f t="shared" si="43"/>
        <v>4.307879851921081</v>
      </c>
      <c r="N125" s="18"/>
    </row>
    <row r="126" spans="2:14" x14ac:dyDescent="0.25">
      <c r="B126" s="271"/>
      <c r="C126" s="280"/>
      <c r="D126" s="19" t="s">
        <v>45</v>
      </c>
      <c r="E126" s="68">
        <v>0.67192823926387557</v>
      </c>
      <c r="F126" s="68">
        <v>0.38237984856351559</v>
      </c>
      <c r="G126" s="68">
        <v>0.63514820255836268</v>
      </c>
      <c r="H126" s="68">
        <v>0.71202240207954559</v>
      </c>
      <c r="I126" s="68">
        <v>0.72327549742346608</v>
      </c>
      <c r="J126" s="68">
        <f t="shared" si="27"/>
        <v>1.5804411927285544E-2</v>
      </c>
      <c r="K126" s="45">
        <f>(I126-H126)*100</f>
        <v>1.1253095343920494</v>
      </c>
      <c r="L126" s="68">
        <f t="shared" si="29"/>
        <v>7.6417770766478821E-2</v>
      </c>
      <c r="M126" s="45">
        <f>(I126-E126)*100</f>
        <v>5.134725815959051</v>
      </c>
      <c r="N126" s="68"/>
    </row>
    <row r="127" spans="2:14" x14ac:dyDescent="0.25">
      <c r="B127" s="271"/>
      <c r="C127" s="280"/>
      <c r="D127" s="19" t="s">
        <v>46</v>
      </c>
      <c r="E127" s="68">
        <v>0.57076491108653105</v>
      </c>
      <c r="F127" s="68">
        <v>0.40408330264719122</v>
      </c>
      <c r="G127" s="68">
        <v>0.53778304538949095</v>
      </c>
      <c r="H127" s="68">
        <v>0.55454348826086564</v>
      </c>
      <c r="I127" s="68">
        <v>0.59082327086406716</v>
      </c>
      <c r="J127" s="68">
        <f t="shared" si="27"/>
        <v>6.5422790766113792E-2</v>
      </c>
      <c r="K127" s="45">
        <f t="shared" ref="K127:K134" si="44">(I127-H127)*100</f>
        <v>3.6279782603201527</v>
      </c>
      <c r="L127" s="68">
        <f t="shared" si="29"/>
        <v>3.514294482355651E-2</v>
      </c>
      <c r="M127" s="45">
        <f t="shared" ref="M127:M134" si="45">(I127-E127)*100</f>
        <v>2.0058359777536117</v>
      </c>
      <c r="N127" s="68"/>
    </row>
    <row r="128" spans="2:14" x14ac:dyDescent="0.25">
      <c r="B128" s="271"/>
      <c r="C128" s="280"/>
      <c r="D128" s="19" t="s">
        <v>47</v>
      </c>
      <c r="E128" s="68">
        <v>0.56176365655817706</v>
      </c>
      <c r="F128" s="68">
        <v>0.28621210694206145</v>
      </c>
      <c r="G128" s="68">
        <v>0.60938004840462912</v>
      </c>
      <c r="H128" s="68">
        <v>0.6452598187198163</v>
      </c>
      <c r="I128" s="68">
        <v>0.84038066713662607</v>
      </c>
      <c r="J128" s="68">
        <f t="shared" si="27"/>
        <v>0.30239113416968366</v>
      </c>
      <c r="K128" s="45">
        <f t="shared" si="44"/>
        <v>19.512084841680977</v>
      </c>
      <c r="L128" s="68">
        <f t="shared" si="29"/>
        <v>0.49596837980848441</v>
      </c>
      <c r="M128" s="45">
        <f t="shared" si="45"/>
        <v>27.8617010578449</v>
      </c>
      <c r="N128" s="68"/>
    </row>
    <row r="129" spans="2:14" x14ac:dyDescent="0.25">
      <c r="B129" s="271"/>
      <c r="C129" s="280"/>
      <c r="D129" s="19" t="s">
        <v>48</v>
      </c>
      <c r="E129" s="68">
        <v>0.70518161483742259</v>
      </c>
      <c r="F129" s="68">
        <v>0.48615455783025679</v>
      </c>
      <c r="G129" s="68">
        <v>0.6493275173640638</v>
      </c>
      <c r="H129" s="68">
        <v>0.73071425433679682</v>
      </c>
      <c r="I129" s="68">
        <v>0.78531451498170857</v>
      </c>
      <c r="J129" s="68">
        <f t="shared" si="27"/>
        <v>7.4721767532053285E-2</v>
      </c>
      <c r="K129" s="45">
        <f t="shared" si="44"/>
        <v>5.4600260644911742</v>
      </c>
      <c r="L129" s="68">
        <f t="shared" si="29"/>
        <v>0.11363441482058545</v>
      </c>
      <c r="M129" s="45">
        <f t="shared" si="45"/>
        <v>8.0132900144285983</v>
      </c>
      <c r="N129" s="68"/>
    </row>
    <row r="130" spans="2:14" x14ac:dyDescent="0.25">
      <c r="B130" s="271"/>
      <c r="C130" s="280"/>
      <c r="D130" s="19" t="s">
        <v>49</v>
      </c>
      <c r="E130" s="68">
        <v>0.52295410715246138</v>
      </c>
      <c r="F130" s="68">
        <v>0.42945341263098274</v>
      </c>
      <c r="G130" s="68">
        <v>0.57741590694750078</v>
      </c>
      <c r="H130" s="68">
        <v>0.61259601883208059</v>
      </c>
      <c r="I130" s="68">
        <v>0.6183064169082243</v>
      </c>
      <c r="J130" s="68">
        <f t="shared" si="27"/>
        <v>9.3216375892071213E-3</v>
      </c>
      <c r="K130" s="45">
        <f t="shared" si="44"/>
        <v>0.57103980761437079</v>
      </c>
      <c r="L130" s="68">
        <f t="shared" si="29"/>
        <v>0.18233399155227215</v>
      </c>
      <c r="M130" s="45">
        <f t="shared" si="45"/>
        <v>9.5352309755762921</v>
      </c>
      <c r="N130" s="68"/>
    </row>
    <row r="131" spans="2:14" x14ac:dyDescent="0.25">
      <c r="B131" s="271"/>
      <c r="C131" s="280"/>
      <c r="D131" s="19" t="s">
        <v>50</v>
      </c>
      <c r="E131" s="68">
        <v>0.70135878861553691</v>
      </c>
      <c r="F131" s="68">
        <v>0.70336128458075009</v>
      </c>
      <c r="G131" s="68">
        <v>0.8015089072176752</v>
      </c>
      <c r="H131" s="68">
        <v>0.82779844332469787</v>
      </c>
      <c r="I131" s="68">
        <v>0.82775664662909765</v>
      </c>
      <c r="J131" s="68">
        <f t="shared" si="27"/>
        <v>-5.0491391880846948E-5</v>
      </c>
      <c r="K131" s="45">
        <f t="shared" si="44"/>
        <v>-4.1796695600226919E-3</v>
      </c>
      <c r="L131" s="68">
        <f t="shared" si="29"/>
        <v>0.1802185415870623</v>
      </c>
      <c r="M131" s="45">
        <f t="shared" si="45"/>
        <v>12.639785801356073</v>
      </c>
      <c r="N131" s="68"/>
    </row>
    <row r="132" spans="2:14" x14ac:dyDescent="0.25">
      <c r="B132" s="271"/>
      <c r="C132" s="280"/>
      <c r="D132" s="19" t="s">
        <v>51</v>
      </c>
      <c r="E132" s="68">
        <v>0.51296533102376651</v>
      </c>
      <c r="F132" s="68">
        <v>0.43287194104141685</v>
      </c>
      <c r="G132" s="68">
        <v>0.55540181632567553</v>
      </c>
      <c r="H132" s="68">
        <v>0.56942335787332776</v>
      </c>
      <c r="I132" s="68">
        <v>0.58812285219043858</v>
      </c>
      <c r="J132" s="68">
        <f t="shared" si="27"/>
        <v>3.283935240547442E-2</v>
      </c>
      <c r="K132" s="45">
        <f t="shared" si="44"/>
        <v>1.8699494317110821</v>
      </c>
      <c r="L132" s="68">
        <f t="shared" si="29"/>
        <v>0.14651579087552391</v>
      </c>
      <c r="M132" s="45">
        <f t="shared" si="45"/>
        <v>7.5157521166672066</v>
      </c>
      <c r="N132" s="68"/>
    </row>
    <row r="133" spans="2:14" x14ac:dyDescent="0.25">
      <c r="B133" s="271"/>
      <c r="C133" s="280"/>
      <c r="D133" s="19" t="s">
        <v>52</v>
      </c>
      <c r="E133" s="68">
        <v>0.73831679821858165</v>
      </c>
      <c r="F133" s="68">
        <v>0.48201408869433904</v>
      </c>
      <c r="G133" s="68">
        <v>0.74892677369097149</v>
      </c>
      <c r="H133" s="68">
        <v>0.81331329152256404</v>
      </c>
      <c r="I133" s="68">
        <v>0.84524916570756325</v>
      </c>
      <c r="J133" s="68">
        <f t="shared" si="27"/>
        <v>3.9266386665357089E-2</v>
      </c>
      <c r="K133" s="45">
        <f t="shared" si="44"/>
        <v>3.1935874184999213</v>
      </c>
      <c r="L133" s="68">
        <f t="shared" si="29"/>
        <v>0.14483263518721112</v>
      </c>
      <c r="M133" s="45">
        <f t="shared" si="45"/>
        <v>10.69323674889816</v>
      </c>
      <c r="N133" s="22"/>
    </row>
    <row r="134" spans="2:14" x14ac:dyDescent="0.25">
      <c r="B134" s="271"/>
      <c r="C134" s="281"/>
      <c r="D134" s="23" t="s">
        <v>53</v>
      </c>
      <c r="E134" s="68">
        <v>0.58427290328329673</v>
      </c>
      <c r="F134" s="68">
        <v>0.30640431884692987</v>
      </c>
      <c r="G134" s="68">
        <v>0.53127749995092155</v>
      </c>
      <c r="H134" s="68">
        <v>0.69652045193105105</v>
      </c>
      <c r="I134" s="68">
        <v>0.64923634412435949</v>
      </c>
      <c r="J134" s="68">
        <f t="shared" si="27"/>
        <v>-6.788617286915255E-2</v>
      </c>
      <c r="K134" s="45">
        <f t="shared" si="44"/>
        <v>-4.7284107806691562</v>
      </c>
      <c r="L134" s="68">
        <f t="shared" si="29"/>
        <v>0.11118681095084759</v>
      </c>
      <c r="M134" s="45">
        <f t="shared" si="45"/>
        <v>6.4963440841062763</v>
      </c>
      <c r="N134" s="46"/>
    </row>
    <row r="135" spans="2:14" x14ac:dyDescent="0.25">
      <c r="B135" s="271"/>
      <c r="C135" s="282" t="s">
        <v>37</v>
      </c>
      <c r="D135" s="63" t="s">
        <v>43</v>
      </c>
      <c r="E135" s="64">
        <v>132143.66666666666</v>
      </c>
      <c r="F135" s="64">
        <v>118692</v>
      </c>
      <c r="G135" s="64">
        <v>127347</v>
      </c>
      <c r="H135" s="64">
        <v>379398</v>
      </c>
      <c r="I135" s="64">
        <v>384801</v>
      </c>
      <c r="J135" s="65">
        <f t="shared" si="27"/>
        <v>1.4240981765850202E-2</v>
      </c>
      <c r="K135" s="64">
        <f t="shared" ref="K135:K136" si="46">I135-H135</f>
        <v>5403</v>
      </c>
      <c r="L135" s="65">
        <f t="shared" si="29"/>
        <v>1.9119897283512137</v>
      </c>
      <c r="M135" s="64">
        <f t="shared" ref="M135:M136" si="47">I135-E135</f>
        <v>252657.33333333334</v>
      </c>
      <c r="N135" s="65">
        <f>I135/$I$135</f>
        <v>1</v>
      </c>
    </row>
    <row r="136" spans="2:14" x14ac:dyDescent="0.25">
      <c r="B136" s="271"/>
      <c r="C136" s="277"/>
      <c r="D136" s="26" t="s">
        <v>44</v>
      </c>
      <c r="E136" s="27">
        <v>46648</v>
      </c>
      <c r="F136" s="27">
        <v>29696.5</v>
      </c>
      <c r="G136" s="27">
        <v>44232.666666666664</v>
      </c>
      <c r="H136" s="27">
        <v>45902.166666666664</v>
      </c>
      <c r="I136" s="27">
        <v>46520.916666666664</v>
      </c>
      <c r="J136" s="36">
        <f t="shared" si="27"/>
        <v>1.3479755857566555E-2</v>
      </c>
      <c r="K136" s="27">
        <f t="shared" si="46"/>
        <v>618.75</v>
      </c>
      <c r="L136" s="36">
        <f t="shared" si="29"/>
        <v>-2.7243040073172686E-3</v>
      </c>
      <c r="M136" s="27">
        <f t="shared" si="47"/>
        <v>-127.08333333333576</v>
      </c>
      <c r="N136" s="38">
        <f t="shared" ref="N136:N145" si="48">I136/$I$135</f>
        <v>0.1208960389049578</v>
      </c>
    </row>
    <row r="137" spans="2:14" x14ac:dyDescent="0.25">
      <c r="B137" s="271"/>
      <c r="C137" s="277"/>
      <c r="D137" s="4" t="s">
        <v>45</v>
      </c>
      <c r="E137" s="29">
        <v>41159</v>
      </c>
      <c r="F137" s="29">
        <v>24064.333333333332</v>
      </c>
      <c r="G137" s="29">
        <v>38224.583333333336</v>
      </c>
      <c r="H137" s="29">
        <v>37475.083333333336</v>
      </c>
      <c r="I137" s="29">
        <v>37832.666666666664</v>
      </c>
      <c r="J137" s="74">
        <f>I137/H137-1</f>
        <v>9.5418956150863377E-3</v>
      </c>
      <c r="K137" s="29">
        <f>I137-H137</f>
        <v>357.58333333332848</v>
      </c>
      <c r="L137" s="74">
        <f>I137/E137-1</f>
        <v>-8.0816670311070093E-2</v>
      </c>
      <c r="M137" s="29">
        <f>I137-E137</f>
        <v>-3326.3333333333358</v>
      </c>
      <c r="N137" s="75">
        <f t="shared" si="48"/>
        <v>9.831748531492035E-2</v>
      </c>
    </row>
    <row r="138" spans="2:14" x14ac:dyDescent="0.25">
      <c r="B138" s="271"/>
      <c r="C138" s="277"/>
      <c r="D138" s="4" t="s">
        <v>46</v>
      </c>
      <c r="E138" s="29">
        <v>1127</v>
      </c>
      <c r="F138" s="29">
        <v>668.66666666666663</v>
      </c>
      <c r="G138" s="29">
        <v>857.33333333333337</v>
      </c>
      <c r="H138" s="29">
        <v>899.58333333333337</v>
      </c>
      <c r="I138" s="29">
        <v>899.91666666666663</v>
      </c>
      <c r="J138" s="74">
        <f t="shared" ref="J138:J145" si="49">I138/H138-1</f>
        <v>3.7054191755436783E-4</v>
      </c>
      <c r="K138" s="29">
        <f t="shared" ref="K138:K145" si="50">I138-H138</f>
        <v>0.33333333333325754</v>
      </c>
      <c r="L138" s="74">
        <f t="shared" ref="L138:L145" si="51">I138/E138-1</f>
        <v>-0.20149364093463473</v>
      </c>
      <c r="M138" s="29">
        <f t="shared" ref="M138:M145" si="52">I138-E138</f>
        <v>-227.08333333333337</v>
      </c>
      <c r="N138" s="75">
        <f t="shared" si="48"/>
        <v>2.3386546985758004E-3</v>
      </c>
    </row>
    <row r="139" spans="2:14" x14ac:dyDescent="0.25">
      <c r="B139" s="271"/>
      <c r="C139" s="277"/>
      <c r="D139" s="4" t="s">
        <v>47</v>
      </c>
      <c r="E139" s="29">
        <v>4070</v>
      </c>
      <c r="F139" s="29">
        <v>4011.6666666666665</v>
      </c>
      <c r="G139" s="29">
        <v>4562</v>
      </c>
      <c r="H139" s="29">
        <v>4395.166666666667</v>
      </c>
      <c r="I139" s="29">
        <v>4426.5</v>
      </c>
      <c r="J139" s="74">
        <f t="shared" si="49"/>
        <v>7.129043267225299E-3</v>
      </c>
      <c r="K139" s="29">
        <f t="shared" si="50"/>
        <v>31.33333333333303</v>
      </c>
      <c r="L139" s="74">
        <f t="shared" si="51"/>
        <v>8.7592137592137576E-2</v>
      </c>
      <c r="M139" s="29">
        <f t="shared" si="52"/>
        <v>356.5</v>
      </c>
      <c r="N139" s="75">
        <f t="shared" si="48"/>
        <v>1.1503348484021611E-2</v>
      </c>
    </row>
    <row r="140" spans="2:14" x14ac:dyDescent="0.25">
      <c r="B140" s="271"/>
      <c r="C140" s="277"/>
      <c r="D140" s="4" t="s">
        <v>48</v>
      </c>
      <c r="E140" s="29">
        <v>21340.416666666668</v>
      </c>
      <c r="F140" s="29">
        <v>11050.166666666666</v>
      </c>
      <c r="G140" s="29">
        <v>18363.666666666668</v>
      </c>
      <c r="H140" s="29">
        <v>19209.333333333332</v>
      </c>
      <c r="I140" s="29">
        <v>20010.833333333332</v>
      </c>
      <c r="J140" s="74">
        <f t="shared" si="49"/>
        <v>4.1724508919275261E-2</v>
      </c>
      <c r="K140" s="29">
        <f t="shared" si="50"/>
        <v>801.5</v>
      </c>
      <c r="L140" s="74">
        <f t="shared" si="51"/>
        <v>-6.2303532030380637E-2</v>
      </c>
      <c r="M140" s="29">
        <f t="shared" si="52"/>
        <v>-1329.5833333333358</v>
      </c>
      <c r="N140" s="75">
        <f t="shared" si="48"/>
        <v>5.2003069985091861E-2</v>
      </c>
    </row>
    <row r="141" spans="2:14" x14ac:dyDescent="0.25">
      <c r="B141" s="271"/>
      <c r="C141" s="277"/>
      <c r="D141" s="4" t="s">
        <v>49</v>
      </c>
      <c r="E141" s="29">
        <v>713.33333333333337</v>
      </c>
      <c r="F141" s="29">
        <v>531.66666666666663</v>
      </c>
      <c r="G141" s="29">
        <v>653.5</v>
      </c>
      <c r="H141" s="29">
        <v>663.41666666666663</v>
      </c>
      <c r="I141" s="29">
        <v>673</v>
      </c>
      <c r="J141" s="74">
        <f t="shared" si="49"/>
        <v>1.4445421429468697E-2</v>
      </c>
      <c r="K141" s="29">
        <f t="shared" si="50"/>
        <v>9.5833333333333712</v>
      </c>
      <c r="L141" s="74">
        <f t="shared" si="51"/>
        <v>-5.6542056074766367E-2</v>
      </c>
      <c r="M141" s="29">
        <f t="shared" si="52"/>
        <v>-40.333333333333371</v>
      </c>
      <c r="N141" s="75">
        <f t="shared" si="48"/>
        <v>1.7489559538566687E-3</v>
      </c>
    </row>
    <row r="142" spans="2:14" x14ac:dyDescent="0.25">
      <c r="B142" s="271"/>
      <c r="C142" s="277"/>
      <c r="D142" s="4" t="s">
        <v>50</v>
      </c>
      <c r="E142" s="29">
        <v>4124.333333333333</v>
      </c>
      <c r="F142" s="29">
        <v>2907.75</v>
      </c>
      <c r="G142" s="29">
        <v>4496.833333333333</v>
      </c>
      <c r="H142" s="29">
        <v>4789.666666666667</v>
      </c>
      <c r="I142" s="29">
        <v>4797</v>
      </c>
      <c r="J142" s="74">
        <f t="shared" si="49"/>
        <v>1.5310738395155621E-3</v>
      </c>
      <c r="K142" s="29">
        <f t="shared" si="50"/>
        <v>7.3333333333330302</v>
      </c>
      <c r="L142" s="74">
        <f t="shared" si="51"/>
        <v>0.16309706619251596</v>
      </c>
      <c r="M142" s="29">
        <f t="shared" si="52"/>
        <v>672.66666666666697</v>
      </c>
      <c r="N142" s="75">
        <f t="shared" si="48"/>
        <v>1.2466183819688618E-2</v>
      </c>
    </row>
    <row r="143" spans="2:14" x14ac:dyDescent="0.25">
      <c r="B143" s="271"/>
      <c r="C143" s="277"/>
      <c r="D143" s="4" t="s">
        <v>51</v>
      </c>
      <c r="E143" s="29">
        <v>2689.5833333333335</v>
      </c>
      <c r="F143" s="29">
        <v>2270</v>
      </c>
      <c r="G143" s="29">
        <v>2680.25</v>
      </c>
      <c r="H143" s="29">
        <v>2774.0833333333335</v>
      </c>
      <c r="I143" s="29">
        <v>2714.3333333333335</v>
      </c>
      <c r="J143" s="74">
        <f t="shared" si="49"/>
        <v>-2.1538646399711592E-2</v>
      </c>
      <c r="K143" s="29">
        <f t="shared" si="50"/>
        <v>-59.75</v>
      </c>
      <c r="L143" s="74">
        <f t="shared" si="51"/>
        <v>9.2021688613477259E-3</v>
      </c>
      <c r="M143" s="29">
        <f t="shared" si="52"/>
        <v>24.75</v>
      </c>
      <c r="N143" s="75">
        <f t="shared" si="48"/>
        <v>7.0538624726373721E-3</v>
      </c>
    </row>
    <row r="144" spans="2:14" x14ac:dyDescent="0.25">
      <c r="B144" s="271"/>
      <c r="C144" s="277"/>
      <c r="D144" s="4" t="s">
        <v>52</v>
      </c>
      <c r="E144" s="29">
        <v>6890</v>
      </c>
      <c r="F144" s="29">
        <v>4392.5</v>
      </c>
      <c r="G144" s="29">
        <v>6413.25</v>
      </c>
      <c r="H144" s="29">
        <v>6355.5</v>
      </c>
      <c r="I144" s="29">
        <v>6428.666666666667</v>
      </c>
      <c r="J144" s="40">
        <f t="shared" si="49"/>
        <v>1.1512338394566335E-2</v>
      </c>
      <c r="K144" s="29">
        <f t="shared" si="50"/>
        <v>73.16666666666697</v>
      </c>
      <c r="L144" s="40">
        <f t="shared" si="51"/>
        <v>-6.6956942428640476E-2</v>
      </c>
      <c r="M144" s="29">
        <f t="shared" si="52"/>
        <v>-461.33333333333303</v>
      </c>
      <c r="N144" s="42">
        <f t="shared" si="48"/>
        <v>1.6706470790529823E-2</v>
      </c>
    </row>
    <row r="145" spans="2:14" x14ac:dyDescent="0.25">
      <c r="B145" s="272"/>
      <c r="C145" s="278"/>
      <c r="D145" s="32" t="s">
        <v>53</v>
      </c>
      <c r="E145" s="71">
        <v>3382</v>
      </c>
      <c r="F145" s="71">
        <v>2862.3333333333335</v>
      </c>
      <c r="G145" s="71">
        <v>3211.8333333333335</v>
      </c>
      <c r="H145" s="71">
        <v>3072.4166666666665</v>
      </c>
      <c r="I145" s="71">
        <v>3096.0833333333335</v>
      </c>
      <c r="J145" s="61">
        <f t="shared" si="49"/>
        <v>7.7029482763297796E-3</v>
      </c>
      <c r="K145" s="71">
        <f t="shared" si="50"/>
        <v>23.66666666666697</v>
      </c>
      <c r="L145" s="61">
        <f t="shared" si="51"/>
        <v>-8.4540705696826257E-2</v>
      </c>
      <c r="M145" s="71">
        <f t="shared" si="52"/>
        <v>-285.91666666666652</v>
      </c>
      <c r="N145" s="55">
        <f t="shared" si="48"/>
        <v>8.0459336990634997E-3</v>
      </c>
    </row>
    <row r="146" spans="2:14" ht="6" customHeight="1" x14ac:dyDescent="0.25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47"/>
    </row>
    <row r="147" spans="2:14" x14ac:dyDescent="0.25">
      <c r="B147" s="268" t="s">
        <v>55</v>
      </c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2:14" x14ac:dyDescent="0.25">
      <c r="B148" s="60"/>
    </row>
    <row r="150" spans="2:14" ht="21.75" thickBot="1" x14ac:dyDescent="0.3">
      <c r="B150" s="269" t="s">
        <v>56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CONCATENATE("var. ",RIGHT(I152,2),"/",RIGHT(E152,2))</f>
        <v>var. 24/20</v>
      </c>
      <c r="M152" s="14" t="str">
        <f>CONCATENATE("dif. ",RIGHT(I152,2),"/",RIGHT(E152,2))</f>
        <v>dif. 24/20</v>
      </c>
      <c r="N152" s="14" t="str">
        <f>CONCATENATE("cuota ",I152)</f>
        <v>cuota 2024</v>
      </c>
    </row>
    <row r="153" spans="2:14" x14ac:dyDescent="0.25">
      <c r="B153" s="270" t="s">
        <v>42</v>
      </c>
      <c r="C153" s="273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I153/E153-1</f>
        <v>2.5010985093620852</v>
      </c>
      <c r="M153" s="64">
        <f>I153-E153</f>
        <v>3914977</v>
      </c>
      <c r="N153" s="65">
        <f>I153/$I$153</f>
        <v>1</v>
      </c>
    </row>
    <row r="154" spans="2:14" x14ac:dyDescent="0.25">
      <c r="B154" s="271"/>
      <c r="C154" s="274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53">I154/H154-1</f>
        <v>2.677813011694985E-2</v>
      </c>
      <c r="K154" s="16">
        <f t="shared" ref="K154" si="54">I154-H154</f>
        <v>50566</v>
      </c>
      <c r="L154" s="18">
        <f t="shared" ref="L154" si="55">I154/E154-1</f>
        <v>2.5197207311383694</v>
      </c>
      <c r="M154" s="16">
        <f t="shared" ref="M154" si="56">I154-E154</f>
        <v>1388031</v>
      </c>
      <c r="N154" s="18">
        <f t="shared" ref="N154:N163" si="57">I154/$I$153</f>
        <v>0.35379542651105417</v>
      </c>
    </row>
    <row r="155" spans="2:14" x14ac:dyDescent="0.25">
      <c r="B155" s="271"/>
      <c r="C155" s="274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>I155/E155-1</f>
        <v>2.6974596704365319</v>
      </c>
      <c r="M155" s="20">
        <f>I155-E155</f>
        <v>1012478</v>
      </c>
      <c r="N155" s="68">
        <f t="shared" si="57"/>
        <v>0.2532394330216704</v>
      </c>
    </row>
    <row r="156" spans="2:14" x14ac:dyDescent="0.25">
      <c r="B156" s="271"/>
      <c r="C156" s="274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58">I156/H156-1</f>
        <v>-0.14519407418989172</v>
      </c>
      <c r="K156" s="20">
        <f t="shared" ref="K156:K185" si="59">I156-H156</f>
        <v>-7429</v>
      </c>
      <c r="L156" s="68">
        <f t="shared" ref="L156:L218" si="60">I156/E156-1</f>
        <v>2.4621230111612444</v>
      </c>
      <c r="M156" s="20">
        <f t="shared" ref="M156:M185" si="61">I156-E156</f>
        <v>31104</v>
      </c>
      <c r="N156" s="68">
        <f t="shared" si="57"/>
        <v>7.9807966016334931E-3</v>
      </c>
    </row>
    <row r="157" spans="2:14" x14ac:dyDescent="0.25">
      <c r="B157" s="271"/>
      <c r="C157" s="274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58"/>
        <v>0.28925638216829674</v>
      </c>
      <c r="K157" s="20">
        <f t="shared" si="59"/>
        <v>52019</v>
      </c>
      <c r="L157" s="68">
        <f t="shared" si="60"/>
        <v>3.1917090015005511</v>
      </c>
      <c r="M157" s="20">
        <f t="shared" si="61"/>
        <v>176543</v>
      </c>
      <c r="N157" s="68">
        <f t="shared" si="57"/>
        <v>4.2307327362835476E-2</v>
      </c>
    </row>
    <row r="158" spans="2:14" x14ac:dyDescent="0.25">
      <c r="B158" s="271"/>
      <c r="C158" s="274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58"/>
        <v>0.14602781482187077</v>
      </c>
      <c r="K158" s="20">
        <f t="shared" si="59"/>
        <v>116508</v>
      </c>
      <c r="L158" s="68">
        <f t="shared" si="60"/>
        <v>3.0487789758009169</v>
      </c>
      <c r="M158" s="20">
        <f t="shared" si="61"/>
        <v>688521</v>
      </c>
      <c r="N158" s="68">
        <f t="shared" si="57"/>
        <v>0.16684475975680074</v>
      </c>
    </row>
    <row r="159" spans="2:14" x14ac:dyDescent="0.25">
      <c r="B159" s="271"/>
      <c r="C159" s="274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58"/>
        <v>-1.3222827862510056E-2</v>
      </c>
      <c r="K159" s="20">
        <f t="shared" si="59"/>
        <v>-769</v>
      </c>
      <c r="L159" s="68">
        <f t="shared" si="60"/>
        <v>1.3693489121010693</v>
      </c>
      <c r="M159" s="20">
        <f t="shared" si="61"/>
        <v>33167</v>
      </c>
      <c r="N159" s="68">
        <f t="shared" si="57"/>
        <v>1.0471727721941215E-2</v>
      </c>
    </row>
    <row r="160" spans="2:14" x14ac:dyDescent="0.25">
      <c r="B160" s="271"/>
      <c r="C160" s="274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58"/>
        <v>-5.3217096615832848E-2</v>
      </c>
      <c r="K160" s="20">
        <f t="shared" si="59"/>
        <v>-13442</v>
      </c>
      <c r="L160" s="68">
        <f t="shared" si="60"/>
        <v>2.087069332748138</v>
      </c>
      <c r="M160" s="20">
        <f t="shared" si="61"/>
        <v>161679</v>
      </c>
      <c r="N160" s="68">
        <f t="shared" si="57"/>
        <v>4.3637551365988597E-2</v>
      </c>
    </row>
    <row r="161" spans="2:14" x14ac:dyDescent="0.25">
      <c r="B161" s="271"/>
      <c r="C161" s="274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58"/>
        <v>4.9190954752853289E-2</v>
      </c>
      <c r="K161" s="20">
        <f t="shared" si="59"/>
        <v>11762</v>
      </c>
      <c r="L161" s="68">
        <f t="shared" si="60"/>
        <v>1.4234997488310985</v>
      </c>
      <c r="M161" s="20">
        <f t="shared" si="61"/>
        <v>147355</v>
      </c>
      <c r="N161" s="68">
        <f t="shared" si="57"/>
        <v>4.5777040589166977E-2</v>
      </c>
    </row>
    <row r="162" spans="2:14" x14ac:dyDescent="0.25">
      <c r="B162" s="271"/>
      <c r="C162" s="274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58"/>
        <v>3.3080396562739978E-2</v>
      </c>
      <c r="K162" s="20">
        <f t="shared" si="59"/>
        <v>9216</v>
      </c>
      <c r="L162" s="22">
        <f t="shared" si="60"/>
        <v>1.9769034246646187</v>
      </c>
      <c r="M162" s="20">
        <f t="shared" si="61"/>
        <v>191129</v>
      </c>
      <c r="N162" s="22">
        <f t="shared" si="57"/>
        <v>5.2517389622428051E-2</v>
      </c>
    </row>
    <row r="163" spans="2:14" x14ac:dyDescent="0.25">
      <c r="B163" s="271"/>
      <c r="C163" s="275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58"/>
        <v>4.2184126365687691E-2</v>
      </c>
      <c r="K163" s="69">
        <f t="shared" si="59"/>
        <v>5197</v>
      </c>
      <c r="L163" s="46">
        <f t="shared" si="60"/>
        <v>1.9567069660333911</v>
      </c>
      <c r="M163" s="69">
        <f t="shared" si="61"/>
        <v>84970</v>
      </c>
      <c r="N163" s="46">
        <f t="shared" si="57"/>
        <v>2.3428547446480836E-2</v>
      </c>
    </row>
    <row r="164" spans="2:14" x14ac:dyDescent="0.25">
      <c r="B164" s="271"/>
      <c r="C164" s="276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>I164/E164-1</f>
        <v>2.3513817075193448</v>
      </c>
      <c r="M164" s="64">
        <f>I164-E164</f>
        <v>3912765</v>
      </c>
      <c r="N164" s="65">
        <f t="shared" ref="N164:N174" si="62">I164/$I$164</f>
        <v>1</v>
      </c>
    </row>
    <row r="165" spans="2:14" x14ac:dyDescent="0.25">
      <c r="B165" s="271"/>
      <c r="C165" s="277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63">I165/H165-1</f>
        <v>2.7401850166440145E-2</v>
      </c>
      <c r="K165" s="27">
        <f t="shared" ref="K165" si="64">I165-H165</f>
        <v>52749</v>
      </c>
      <c r="L165" s="80">
        <f t="shared" ref="L165" si="65">I165/E165-1</f>
        <v>2.3490844804492168</v>
      </c>
      <c r="M165" s="27">
        <f t="shared" ref="M165" si="66">I165-E165</f>
        <v>1387226</v>
      </c>
      <c r="N165" s="38">
        <f t="shared" si="62"/>
        <v>0.35464199585675854</v>
      </c>
    </row>
    <row r="166" spans="2:14" x14ac:dyDescent="0.25">
      <c r="B166" s="271"/>
      <c r="C166" s="277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81">
        <f>I166/E166-1</f>
        <v>2.4940022429832664</v>
      </c>
      <c r="M166" s="29">
        <f>I166-E166</f>
        <v>1009617</v>
      </c>
      <c r="N166" s="75">
        <f t="shared" si="62"/>
        <v>0.25362874325799795</v>
      </c>
    </row>
    <row r="167" spans="2:14" x14ac:dyDescent="0.25">
      <c r="B167" s="271"/>
      <c r="C167" s="277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67">I167/H167-1</f>
        <v>-0.14038319823139278</v>
      </c>
      <c r="K167" s="29">
        <f t="shared" ref="K167:K174" si="68">I167-H167</f>
        <v>-7239</v>
      </c>
      <c r="L167" s="81">
        <f t="shared" ref="L167:L174" si="69">I167/E167-1</f>
        <v>2.3241094863142107</v>
      </c>
      <c r="M167" s="29">
        <f t="shared" ref="M167:M174" si="70">I167-E167</f>
        <v>30992</v>
      </c>
      <c r="N167" s="75">
        <f t="shared" si="62"/>
        <v>7.948475046500739E-3</v>
      </c>
    </row>
    <row r="168" spans="2:14" x14ac:dyDescent="0.25">
      <c r="B168" s="271"/>
      <c r="C168" s="277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67"/>
        <v>0.28037607434230627</v>
      </c>
      <c r="K168" s="29">
        <f t="shared" si="68"/>
        <v>51412</v>
      </c>
      <c r="L168" s="81">
        <f t="shared" si="69"/>
        <v>3.0565336835012182</v>
      </c>
      <c r="M168" s="29">
        <f t="shared" si="70"/>
        <v>176903</v>
      </c>
      <c r="N168" s="75">
        <f t="shared" si="62"/>
        <v>4.2099464692341999E-2</v>
      </c>
    </row>
    <row r="169" spans="2:14" x14ac:dyDescent="0.25">
      <c r="B169" s="271"/>
      <c r="C169" s="277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67"/>
        <v>0.14471729904757669</v>
      </c>
      <c r="K169" s="29">
        <f t="shared" si="68"/>
        <v>117409</v>
      </c>
      <c r="L169" s="81">
        <f t="shared" si="69"/>
        <v>2.8542958406998848</v>
      </c>
      <c r="M169" s="29">
        <f t="shared" si="70"/>
        <v>687754</v>
      </c>
      <c r="N169" s="75">
        <f t="shared" si="62"/>
        <v>0.16653083591232451</v>
      </c>
    </row>
    <row r="170" spans="2:14" x14ac:dyDescent="0.25">
      <c r="B170" s="271"/>
      <c r="C170" s="277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67"/>
        <v>-1.3266771524310994E-2</v>
      </c>
      <c r="K170" s="29">
        <f t="shared" si="68"/>
        <v>-776</v>
      </c>
      <c r="L170" s="81">
        <f t="shared" si="69"/>
        <v>1.3533537206931703</v>
      </c>
      <c r="M170" s="29">
        <f t="shared" si="70"/>
        <v>33191</v>
      </c>
      <c r="N170" s="75">
        <f t="shared" si="62"/>
        <v>1.0349317250972019E-2</v>
      </c>
    </row>
    <row r="171" spans="2:14" x14ac:dyDescent="0.25">
      <c r="B171" s="271"/>
      <c r="C171" s="277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67"/>
        <v>-5.0149510426642174E-2</v>
      </c>
      <c r="K171" s="29">
        <f t="shared" si="68"/>
        <v>-12830</v>
      </c>
      <c r="L171" s="81">
        <f t="shared" si="69"/>
        <v>2.001173274052118</v>
      </c>
      <c r="M171" s="29">
        <f t="shared" si="70"/>
        <v>162035</v>
      </c>
      <c r="N171" s="75">
        <f t="shared" si="62"/>
        <v>4.3574326678433285E-2</v>
      </c>
    </row>
    <row r="172" spans="2:14" x14ac:dyDescent="0.25">
      <c r="B172" s="271"/>
      <c r="C172" s="277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67"/>
        <v>4.9725272441625501E-2</v>
      </c>
      <c r="K172" s="29">
        <f t="shared" si="68"/>
        <v>11964</v>
      </c>
      <c r="L172" s="81">
        <f t="shared" si="69"/>
        <v>1.4063759444343873</v>
      </c>
      <c r="M172" s="29">
        <f t="shared" si="70"/>
        <v>147609</v>
      </c>
      <c r="N172" s="75">
        <f t="shared" si="62"/>
        <v>4.5288752872842869E-2</v>
      </c>
    </row>
    <row r="173" spans="2:14" x14ac:dyDescent="0.25">
      <c r="B173" s="271"/>
      <c r="C173" s="277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67"/>
        <v>3.3426763269695181E-2</v>
      </c>
      <c r="K173" s="29">
        <f t="shared" si="68"/>
        <v>9481</v>
      </c>
      <c r="L173" s="31">
        <f t="shared" si="69"/>
        <v>1.9083873272278065</v>
      </c>
      <c r="M173" s="29">
        <f t="shared" si="70"/>
        <v>192333</v>
      </c>
      <c r="N173" s="42">
        <f t="shared" si="62"/>
        <v>5.2559956950168317E-2</v>
      </c>
    </row>
    <row r="174" spans="2:14" x14ac:dyDescent="0.25">
      <c r="B174" s="271"/>
      <c r="C174" s="278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67"/>
        <v>3.9109573755857996E-2</v>
      </c>
      <c r="K174" s="71">
        <f t="shared" si="68"/>
        <v>4907</v>
      </c>
      <c r="L174" s="72">
        <f t="shared" si="69"/>
        <v>1.8799425668212946</v>
      </c>
      <c r="M174" s="71">
        <f t="shared" si="70"/>
        <v>85105</v>
      </c>
      <c r="N174" s="55">
        <f t="shared" si="62"/>
        <v>2.3378131481659799E-2</v>
      </c>
    </row>
    <row r="175" spans="2:14" x14ac:dyDescent="0.25">
      <c r="B175" s="271"/>
      <c r="C175" s="273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58"/>
        <v>4.540215867766495E-2</v>
      </c>
      <c r="K175" s="64">
        <f t="shared" si="59"/>
        <v>1566825</v>
      </c>
      <c r="L175" s="65">
        <f t="shared" si="60"/>
        <v>2.5218181560819559</v>
      </c>
      <c r="M175" s="64">
        <f t="shared" si="61"/>
        <v>25832963</v>
      </c>
      <c r="N175" s="65">
        <f>I175/$I$175</f>
        <v>1</v>
      </c>
    </row>
    <row r="176" spans="2:14" x14ac:dyDescent="0.25">
      <c r="B176" s="271"/>
      <c r="C176" s="274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58"/>
        <v>1.8328662551983843E-2</v>
      </c>
      <c r="K176" s="16">
        <f t="shared" si="59"/>
        <v>249096</v>
      </c>
      <c r="L176" s="18">
        <f t="shared" si="60"/>
        <v>2.5360982102090315</v>
      </c>
      <c r="M176" s="16">
        <f t="shared" si="61"/>
        <v>9925804</v>
      </c>
      <c r="N176" s="18">
        <f t="shared" ref="N176:N185" si="71">I176/$I$175</f>
        <v>0.38361586803777326</v>
      </c>
    </row>
    <row r="177" spans="2:14" x14ac:dyDescent="0.25">
      <c r="B177" s="271"/>
      <c r="C177" s="274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58"/>
        <v>2.8305193757092395E-2</v>
      </c>
      <c r="K177" s="20">
        <f t="shared" si="59"/>
        <v>275673</v>
      </c>
      <c r="L177" s="68">
        <f t="shared" si="60"/>
        <v>2.5036526916779782</v>
      </c>
      <c r="M177" s="20">
        <f t="shared" si="61"/>
        <v>7156541</v>
      </c>
      <c r="N177" s="68">
        <f t="shared" si="71"/>
        <v>0.2776020998344973</v>
      </c>
    </row>
    <row r="178" spans="2:14" x14ac:dyDescent="0.25">
      <c r="B178" s="271"/>
      <c r="C178" s="274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58"/>
        <v>6.925591232455286E-2</v>
      </c>
      <c r="K178" s="20">
        <f t="shared" si="59"/>
        <v>12607</v>
      </c>
      <c r="L178" s="68">
        <f t="shared" si="60"/>
        <v>1.9818766756032171</v>
      </c>
      <c r="M178" s="20">
        <f t="shared" si="61"/>
        <v>129367</v>
      </c>
      <c r="N178" s="68">
        <f t="shared" si="71"/>
        <v>5.3952202121987274E-3</v>
      </c>
    </row>
    <row r="179" spans="2:14" x14ac:dyDescent="0.25">
      <c r="B179" s="271"/>
      <c r="C179" s="274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58"/>
        <v>0.31544163045715301</v>
      </c>
      <c r="K179" s="20">
        <f t="shared" si="59"/>
        <v>326466</v>
      </c>
      <c r="L179" s="68">
        <f t="shared" si="60"/>
        <v>3.6012403677166418</v>
      </c>
      <c r="M179" s="20">
        <f t="shared" si="61"/>
        <v>1065535</v>
      </c>
      <c r="N179" s="68">
        <f t="shared" si="71"/>
        <v>3.7736633024683934E-2</v>
      </c>
    </row>
    <row r="180" spans="2:14" x14ac:dyDescent="0.25">
      <c r="B180" s="271"/>
      <c r="C180" s="274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58"/>
        <v>0.12266872678632468</v>
      </c>
      <c r="K180" s="20">
        <f t="shared" si="59"/>
        <v>628472</v>
      </c>
      <c r="L180" s="68">
        <f t="shared" si="60"/>
        <v>2.718897274803914</v>
      </c>
      <c r="M180" s="20">
        <f t="shared" si="61"/>
        <v>4205158</v>
      </c>
      <c r="N180" s="68">
        <f t="shared" si="71"/>
        <v>0.15943230249023554</v>
      </c>
    </row>
    <row r="181" spans="2:14" x14ac:dyDescent="0.25">
      <c r="B181" s="271"/>
      <c r="C181" s="274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58"/>
        <v>2.6736958485579887E-2</v>
      </c>
      <c r="K181" s="20">
        <f t="shared" si="59"/>
        <v>3966</v>
      </c>
      <c r="L181" s="68">
        <f t="shared" si="60"/>
        <v>1.5793012346097175</v>
      </c>
      <c r="M181" s="20">
        <f t="shared" si="61"/>
        <v>93253</v>
      </c>
      <c r="N181" s="68">
        <f t="shared" si="71"/>
        <v>4.2215556679332626E-3</v>
      </c>
    </row>
    <row r="182" spans="2:14" x14ac:dyDescent="0.25">
      <c r="B182" s="271"/>
      <c r="C182" s="274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58"/>
        <v>4.2330952591544957E-3</v>
      </c>
      <c r="K182" s="20">
        <f t="shared" si="59"/>
        <v>6126</v>
      </c>
      <c r="L182" s="68">
        <f t="shared" si="60"/>
        <v>2.2878987722080573</v>
      </c>
      <c r="M182" s="20">
        <f t="shared" si="61"/>
        <v>1011281</v>
      </c>
      <c r="N182" s="68">
        <f t="shared" si="71"/>
        <v>4.0283398049070274E-2</v>
      </c>
    </row>
    <row r="183" spans="2:14" x14ac:dyDescent="0.25">
      <c r="B183" s="271"/>
      <c r="C183" s="274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58"/>
        <v>1.3549895743344642E-2</v>
      </c>
      <c r="K183" s="20">
        <f t="shared" si="59"/>
        <v>7811</v>
      </c>
      <c r="L183" s="68">
        <f t="shared" si="60"/>
        <v>1.6965657926922137</v>
      </c>
      <c r="M183" s="20">
        <f t="shared" si="61"/>
        <v>367600</v>
      </c>
      <c r="N183" s="68">
        <f t="shared" si="71"/>
        <v>1.6195279020160019E-2</v>
      </c>
    </row>
    <row r="184" spans="2:14" x14ac:dyDescent="0.25">
      <c r="B184" s="271"/>
      <c r="C184" s="274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58"/>
        <v>5.4083820859069931E-2</v>
      </c>
      <c r="K184" s="20">
        <f t="shared" si="59"/>
        <v>102042</v>
      </c>
      <c r="L184" s="22">
        <f t="shared" si="60"/>
        <v>2.256206141140797</v>
      </c>
      <c r="M184" s="20">
        <f t="shared" si="61"/>
        <v>1378014</v>
      </c>
      <c r="N184" s="22">
        <f t="shared" si="71"/>
        <v>5.512636560257593E-2</v>
      </c>
    </row>
    <row r="185" spans="2:14" x14ac:dyDescent="0.25">
      <c r="B185" s="271"/>
      <c r="C185" s="275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58"/>
        <v>-5.8167805040424514E-2</v>
      </c>
      <c r="K185" s="69">
        <f t="shared" si="59"/>
        <v>-45434</v>
      </c>
      <c r="L185" s="46">
        <f t="shared" si="60"/>
        <v>2.1272227205291596</v>
      </c>
      <c r="M185" s="69">
        <f t="shared" si="61"/>
        <v>500410</v>
      </c>
      <c r="N185" s="46">
        <f t="shared" si="71"/>
        <v>2.0391278060871782E-2</v>
      </c>
    </row>
    <row r="186" spans="2:14" x14ac:dyDescent="0.25">
      <c r="B186" s="271"/>
      <c r="C186" s="276" t="s">
        <v>22</v>
      </c>
      <c r="D186" s="63" t="s">
        <v>43</v>
      </c>
      <c r="E186" s="73">
        <f t="shared" ref="E186:I187" si="72">E175/E153</f>
        <v>6.5442824807720932</v>
      </c>
      <c r="F186" s="73">
        <f t="shared" si="72"/>
        <v>5.9532216226677823</v>
      </c>
      <c r="G186" s="73">
        <f t="shared" si="72"/>
        <v>6.6010991064347921</v>
      </c>
      <c r="H186" s="73">
        <f t="shared" si="72"/>
        <v>6.6508395860551373</v>
      </c>
      <c r="I186" s="73">
        <f t="shared" si="72"/>
        <v>6.583011816914464</v>
      </c>
      <c r="J186" s="65">
        <f t="shared" si="58"/>
        <v>-1.0198376951218058E-2</v>
      </c>
      <c r="K186" s="73">
        <f t="shared" ref="K186:K187" si="73">(I186-H186)</f>
        <v>-6.7827769140673233E-2</v>
      </c>
      <c r="L186" s="65">
        <f t="shared" si="60"/>
        <v>5.918041627353654E-3</v>
      </c>
      <c r="M186" s="73">
        <f t="shared" ref="M186:M187" si="74">(I186-E186)</f>
        <v>3.872933614237084E-2</v>
      </c>
      <c r="N186" s="65"/>
    </row>
    <row r="187" spans="2:14" x14ac:dyDescent="0.25">
      <c r="B187" s="271"/>
      <c r="C187" s="277"/>
      <c r="D187" s="26" t="s">
        <v>44</v>
      </c>
      <c r="E187" s="37">
        <f t="shared" si="72"/>
        <v>7.1048165891222386</v>
      </c>
      <c r="F187" s="37">
        <f t="shared" si="72"/>
        <v>6.5418610854156141</v>
      </c>
      <c r="G187" s="37">
        <f t="shared" si="72"/>
        <v>7.1895473603752658</v>
      </c>
      <c r="H187" s="37">
        <f t="shared" si="72"/>
        <v>7.1971014630901768</v>
      </c>
      <c r="I187" s="37">
        <f t="shared" si="72"/>
        <v>7.1378757417873455</v>
      </c>
      <c r="J187" s="80">
        <f t="shared" si="58"/>
        <v>-8.2291074547949927E-3</v>
      </c>
      <c r="K187" s="37">
        <f t="shared" si="73"/>
        <v>-5.9225721302831325E-2</v>
      </c>
      <c r="L187" s="80">
        <f t="shared" si="60"/>
        <v>4.6530620812537116E-3</v>
      </c>
      <c r="M187" s="37">
        <f t="shared" si="74"/>
        <v>3.305915266510695E-2</v>
      </c>
      <c r="N187" s="38"/>
    </row>
    <row r="188" spans="2:14" x14ac:dyDescent="0.25">
      <c r="B188" s="271"/>
      <c r="C188" s="277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58"/>
        <v>-2.1964448603965181E-2</v>
      </c>
      <c r="K188" s="41">
        <f>(I188-H188)</f>
        <v>-0.16206219346397166</v>
      </c>
      <c r="L188" s="81">
        <f t="shared" si="60"/>
        <v>-5.2416252246957562E-2</v>
      </c>
      <c r="M188" s="41">
        <f>(I188-E188)</f>
        <v>-0.39917599028305517</v>
      </c>
      <c r="N188" s="75"/>
    </row>
    <row r="189" spans="2:14" x14ac:dyDescent="0.25">
      <c r="B189" s="271"/>
      <c r="C189" s="277"/>
      <c r="D189" s="4" t="s">
        <v>46</v>
      </c>
      <c r="E189" s="41">
        <f t="shared" ref="E189:I196" si="75">E178/E156</f>
        <v>5.1670228765930499</v>
      </c>
      <c r="F189" s="41">
        <f t="shared" si="75"/>
        <v>4.8986657407866669</v>
      </c>
      <c r="G189" s="41">
        <f t="shared" si="75"/>
        <v>4.4591931339567168</v>
      </c>
      <c r="H189" s="41">
        <f t="shared" si="75"/>
        <v>3.5577336512527848</v>
      </c>
      <c r="I189" s="41">
        <f t="shared" si="75"/>
        <v>4.4502823696184013</v>
      </c>
      <c r="J189" s="81">
        <f t="shared" si="58"/>
        <v>0.25087564327681555</v>
      </c>
      <c r="K189" s="41">
        <f t="shared" ref="K189:K196" si="76">(I189-H189)</f>
        <v>0.89254871836561644</v>
      </c>
      <c r="L189" s="81">
        <f t="shared" si="60"/>
        <v>-0.13871440558576387</v>
      </c>
      <c r="M189" s="41">
        <f t="shared" ref="M189:M196" si="77">(I189-E189)</f>
        <v>-0.71674050697464864</v>
      </c>
      <c r="N189" s="75"/>
    </row>
    <row r="190" spans="2:14" x14ac:dyDescent="0.25">
      <c r="B190" s="271"/>
      <c r="C190" s="277"/>
      <c r="D190" s="4" t="s">
        <v>47</v>
      </c>
      <c r="E190" s="41">
        <f t="shared" si="75"/>
        <v>5.3491945835517871</v>
      </c>
      <c r="F190" s="41">
        <f t="shared" si="75"/>
        <v>5.9650944469731453</v>
      </c>
      <c r="G190" s="41">
        <f t="shared" si="75"/>
        <v>6.2993357337968714</v>
      </c>
      <c r="H190" s="41">
        <f t="shared" si="75"/>
        <v>5.7549280737556785</v>
      </c>
      <c r="I190" s="41">
        <f t="shared" si="75"/>
        <v>5.8718126768338967</v>
      </c>
      <c r="J190" s="81">
        <f t="shared" si="58"/>
        <v>2.0310349943598593E-2</v>
      </c>
      <c r="K190" s="41">
        <f t="shared" si="76"/>
        <v>0.11688460307821824</v>
      </c>
      <c r="L190" s="81">
        <f t="shared" si="60"/>
        <v>9.7700333221959257E-2</v>
      </c>
      <c r="M190" s="41">
        <f t="shared" si="77"/>
        <v>0.52261809328210962</v>
      </c>
      <c r="N190" s="75"/>
    </row>
    <row r="191" spans="2:14" x14ac:dyDescent="0.25">
      <c r="B191" s="271"/>
      <c r="C191" s="277"/>
      <c r="D191" s="4" t="s">
        <v>48</v>
      </c>
      <c r="E191" s="41">
        <f t="shared" si="75"/>
        <v>6.8485442911860428</v>
      </c>
      <c r="F191" s="41">
        <f t="shared" si="75"/>
        <v>5.5543189800228117</v>
      </c>
      <c r="G191" s="41">
        <f t="shared" si="75"/>
        <v>6.1281889542046537</v>
      </c>
      <c r="H191" s="41">
        <f t="shared" si="75"/>
        <v>6.4214324031645127</v>
      </c>
      <c r="I191" s="41">
        <f t="shared" si="75"/>
        <v>6.2905465704823937</v>
      </c>
      <c r="J191" s="81">
        <f t="shared" si="58"/>
        <v>-2.0382653661139227E-2</v>
      </c>
      <c r="K191" s="41">
        <f t="shared" si="76"/>
        <v>-0.13088583268211895</v>
      </c>
      <c r="L191" s="81">
        <f t="shared" si="60"/>
        <v>-8.1476836095195071E-2</v>
      </c>
      <c r="M191" s="41">
        <f t="shared" si="77"/>
        <v>-0.55799772070364906</v>
      </c>
      <c r="N191" s="75"/>
    </row>
    <row r="192" spans="2:14" x14ac:dyDescent="0.25">
      <c r="B192" s="271"/>
      <c r="C192" s="277"/>
      <c r="D192" s="4" t="s">
        <v>49</v>
      </c>
      <c r="E192" s="41">
        <f t="shared" si="75"/>
        <v>2.437843193922629</v>
      </c>
      <c r="F192" s="41">
        <f t="shared" si="75"/>
        <v>2.4937806482478173</v>
      </c>
      <c r="G192" s="41">
        <f t="shared" si="75"/>
        <v>2.6756725259784404</v>
      </c>
      <c r="H192" s="41">
        <f t="shared" si="75"/>
        <v>2.5505786061867015</v>
      </c>
      <c r="I192" s="41">
        <f t="shared" si="75"/>
        <v>2.6538649194953647</v>
      </c>
      <c r="J192" s="81">
        <f t="shared" si="58"/>
        <v>4.0495248042201615E-2</v>
      </c>
      <c r="K192" s="41">
        <f t="shared" si="76"/>
        <v>0.10328631330866322</v>
      </c>
      <c r="L192" s="81">
        <f t="shared" si="60"/>
        <v>8.8611821347354347E-2</v>
      </c>
      <c r="M192" s="41">
        <f t="shared" si="77"/>
        <v>0.21602172557273569</v>
      </c>
      <c r="N192" s="75"/>
    </row>
    <row r="193" spans="2:14" x14ac:dyDescent="0.25">
      <c r="B193" s="271"/>
      <c r="C193" s="277"/>
      <c r="D193" s="4" t="s">
        <v>50</v>
      </c>
      <c r="E193" s="41">
        <f t="shared" si="75"/>
        <v>5.7058231246853497</v>
      </c>
      <c r="F193" s="41">
        <f t="shared" si="75"/>
        <v>6.9720730697289195</v>
      </c>
      <c r="G193" s="41">
        <f t="shared" si="75"/>
        <v>6.6176102336667117</v>
      </c>
      <c r="H193" s="41">
        <f t="shared" si="75"/>
        <v>5.729361648217651</v>
      </c>
      <c r="I193" s="41">
        <f t="shared" si="75"/>
        <v>6.0770157142498729</v>
      </c>
      <c r="J193" s="81">
        <f t="shared" si="58"/>
        <v>6.0679371870402621E-2</v>
      </c>
      <c r="K193" s="41">
        <f t="shared" si="76"/>
        <v>0.34765406603222182</v>
      </c>
      <c r="L193" s="81">
        <f t="shared" si="60"/>
        <v>6.5055046652010118E-2</v>
      </c>
      <c r="M193" s="41">
        <f t="shared" si="77"/>
        <v>0.37119258956452317</v>
      </c>
      <c r="N193" s="75"/>
    </row>
    <row r="194" spans="2:14" x14ac:dyDescent="0.25">
      <c r="B194" s="271"/>
      <c r="C194" s="277"/>
      <c r="D194" s="4" t="s">
        <v>51</v>
      </c>
      <c r="E194" s="41">
        <f t="shared" si="75"/>
        <v>2.0931353607171839</v>
      </c>
      <c r="F194" s="41">
        <f t="shared" si="75"/>
        <v>2.1866149593931499</v>
      </c>
      <c r="G194" s="41">
        <f t="shared" si="75"/>
        <v>2.3720011696365835</v>
      </c>
      <c r="H194" s="41">
        <f t="shared" si="75"/>
        <v>2.410875374829053</v>
      </c>
      <c r="I194" s="41">
        <f t="shared" si="75"/>
        <v>2.328977841201255</v>
      </c>
      <c r="J194" s="81">
        <f t="shared" si="58"/>
        <v>-3.3970040294432513E-2</v>
      </c>
      <c r="K194" s="41">
        <f t="shared" si="76"/>
        <v>-8.1897533627798058E-2</v>
      </c>
      <c r="L194" s="81">
        <f t="shared" si="60"/>
        <v>0.11267426125908209</v>
      </c>
      <c r="M194" s="41">
        <f t="shared" si="77"/>
        <v>0.23584248048407108</v>
      </c>
      <c r="N194" s="75"/>
    </row>
    <row r="195" spans="2:14" x14ac:dyDescent="0.25">
      <c r="B195" s="271"/>
      <c r="C195" s="277"/>
      <c r="D195" s="4" t="s">
        <v>52</v>
      </c>
      <c r="E195" s="41">
        <f t="shared" si="75"/>
        <v>6.3173322576307651</v>
      </c>
      <c r="F195" s="41">
        <f t="shared" si="75"/>
        <v>5.5219885141008653</v>
      </c>
      <c r="G195" s="41">
        <f t="shared" si="75"/>
        <v>6.81836284648623</v>
      </c>
      <c r="H195" s="41">
        <f t="shared" si="75"/>
        <v>6.7723569064660403</v>
      </c>
      <c r="I195" s="41">
        <f t="shared" si="75"/>
        <v>6.910044821236232</v>
      </c>
      <c r="J195" s="31">
        <f t="shared" si="58"/>
        <v>2.0330871020505681E-2</v>
      </c>
      <c r="K195" s="41">
        <f t="shared" si="76"/>
        <v>0.13768791477019171</v>
      </c>
      <c r="L195" s="31">
        <f t="shared" si="60"/>
        <v>9.3823237315011188E-2</v>
      </c>
      <c r="M195" s="41">
        <f t="shared" si="77"/>
        <v>0.59271256360546687</v>
      </c>
      <c r="N195" s="42"/>
    </row>
    <row r="196" spans="2:14" x14ac:dyDescent="0.25">
      <c r="B196" s="271"/>
      <c r="C196" s="278"/>
      <c r="D196" s="32" t="s">
        <v>53</v>
      </c>
      <c r="E196" s="77">
        <f t="shared" si="75"/>
        <v>5.4171790443293037</v>
      </c>
      <c r="F196" s="77">
        <f t="shared" si="75"/>
        <v>4.4508400617018022</v>
      </c>
      <c r="G196" s="77">
        <f t="shared" si="75"/>
        <v>5.585586474869209</v>
      </c>
      <c r="H196" s="77">
        <f t="shared" si="75"/>
        <v>6.340078572704102</v>
      </c>
      <c r="I196" s="77">
        <f t="shared" si="75"/>
        <v>5.7295922738424396</v>
      </c>
      <c r="J196" s="72">
        <f t="shared" si="58"/>
        <v>-9.6290020992797265E-2</v>
      </c>
      <c r="K196" s="77">
        <f t="shared" si="76"/>
        <v>-0.61048629886166239</v>
      </c>
      <c r="L196" s="72">
        <f t="shared" si="60"/>
        <v>5.7670833279946709E-2</v>
      </c>
      <c r="M196" s="77">
        <f t="shared" si="77"/>
        <v>0.31241322951313588</v>
      </c>
      <c r="N196" s="55"/>
    </row>
    <row r="197" spans="2:14" x14ac:dyDescent="0.25">
      <c r="B197" s="271"/>
      <c r="C197" s="279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58"/>
        <v>2.725189861991284E-2</v>
      </c>
      <c r="K197" s="73">
        <f>(I197-H197)*100</f>
        <v>2.0525429236684656</v>
      </c>
      <c r="L197" s="65">
        <f t="shared" ref="L197" si="78">I197/F197-1</f>
        <v>0.67934381515490672</v>
      </c>
      <c r="M197" s="73">
        <f t="shared" ref="M197" si="79">I197-F197</f>
        <v>0.31298422061079428</v>
      </c>
      <c r="N197" s="65"/>
    </row>
    <row r="198" spans="2:14" x14ac:dyDescent="0.25">
      <c r="B198" s="271"/>
      <c r="C198" s="280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58"/>
        <v>1.9621453393217081E-3</v>
      </c>
      <c r="K198" s="44">
        <f t="shared" ref="K198" si="80">(I198-H198)*100</f>
        <v>0.15917100567724995</v>
      </c>
      <c r="L198" s="18">
        <f t="shared" si="60"/>
        <v>0.63992300427749682</v>
      </c>
      <c r="M198" s="44">
        <f t="shared" ref="M198" si="81">(I198-E198)*100</f>
        <v>31.716727122571754</v>
      </c>
      <c r="N198" s="18"/>
    </row>
    <row r="199" spans="2:14" x14ac:dyDescent="0.25">
      <c r="B199" s="271"/>
      <c r="C199" s="280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58"/>
        <v>1.5804411927285544E-2</v>
      </c>
      <c r="K199" s="45">
        <f>(I199-H199)*100</f>
        <v>1.1253095343920494</v>
      </c>
      <c r="L199" s="68">
        <f t="shared" si="60"/>
        <v>0.73692266115923677</v>
      </c>
      <c r="M199" s="45">
        <f>(I199-E199)*100</f>
        <v>30.686346389012158</v>
      </c>
      <c r="N199" s="68"/>
    </row>
    <row r="200" spans="2:14" x14ac:dyDescent="0.25">
      <c r="B200" s="271"/>
      <c r="C200" s="280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58"/>
        <v>6.5422790766113792E-2</v>
      </c>
      <c r="K200" s="45">
        <f t="shared" ref="K200:K207" si="82">(I200-H200)*100</f>
        <v>3.6279782603201527</v>
      </c>
      <c r="L200" s="68">
        <f t="shared" si="60"/>
        <v>0.40089605670538897</v>
      </c>
      <c r="M200" s="45">
        <f t="shared" ref="M200:M207" si="83">(I200-E200)*100</f>
        <v>16.907658378040267</v>
      </c>
      <c r="N200" s="68"/>
    </row>
    <row r="201" spans="2:14" x14ac:dyDescent="0.25">
      <c r="B201" s="271"/>
      <c r="C201" s="280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58"/>
        <v>0.30239113416968366</v>
      </c>
      <c r="K201" s="45">
        <f t="shared" si="82"/>
        <v>19.512084841680977</v>
      </c>
      <c r="L201" s="68">
        <f t="shared" si="60"/>
        <v>1.6979832245316189</v>
      </c>
      <c r="M201" s="45">
        <f t="shared" si="83"/>
        <v>52.889590344521366</v>
      </c>
      <c r="N201" s="68"/>
    </row>
    <row r="202" spans="2:14" x14ac:dyDescent="0.25">
      <c r="B202" s="271"/>
      <c r="C202" s="280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58"/>
        <v>7.4721767532053285E-2</v>
      </c>
      <c r="K202" s="45">
        <f t="shared" si="82"/>
        <v>5.4600260644911742</v>
      </c>
      <c r="L202" s="68">
        <f t="shared" si="60"/>
        <v>0.60436883396836705</v>
      </c>
      <c r="M202" s="45">
        <f t="shared" si="83"/>
        <v>29.582949236427691</v>
      </c>
      <c r="N202" s="68"/>
    </row>
    <row r="203" spans="2:14" x14ac:dyDescent="0.25">
      <c r="B203" s="271"/>
      <c r="C203" s="280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58"/>
        <v>9.3216375892071213E-3</v>
      </c>
      <c r="K203" s="45">
        <f t="shared" si="82"/>
        <v>0.57103980761437079</v>
      </c>
      <c r="L203" s="68">
        <f t="shared" si="60"/>
        <v>0.2010832781646863</v>
      </c>
      <c r="M203" s="45">
        <f t="shared" si="83"/>
        <v>10.35157873583511</v>
      </c>
      <c r="N203" s="68"/>
    </row>
    <row r="204" spans="2:14" x14ac:dyDescent="0.25">
      <c r="B204" s="271"/>
      <c r="C204" s="280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58"/>
        <v>-5.0491391880846948E-5</v>
      </c>
      <c r="K204" s="45">
        <f t="shared" si="82"/>
        <v>-4.1796695600226919E-3</v>
      </c>
      <c r="L204" s="68">
        <f t="shared" si="60"/>
        <v>0.37027898937715298</v>
      </c>
      <c r="M204" s="45">
        <f t="shared" si="83"/>
        <v>22.367773054986451</v>
      </c>
      <c r="N204" s="68"/>
    </row>
    <row r="205" spans="2:14" x14ac:dyDescent="0.25">
      <c r="B205" s="271"/>
      <c r="C205" s="280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58"/>
        <v>3.283935240547442E-2</v>
      </c>
      <c r="K205" s="45">
        <f t="shared" si="82"/>
        <v>1.8699494317110821</v>
      </c>
      <c r="L205" s="68">
        <f t="shared" si="60"/>
        <v>0.3391437343678021</v>
      </c>
      <c r="M205" s="45">
        <f t="shared" si="83"/>
        <v>14.894456453031212</v>
      </c>
      <c r="N205" s="68"/>
    </row>
    <row r="206" spans="2:14" x14ac:dyDescent="0.25">
      <c r="B206" s="271"/>
      <c r="C206" s="280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58"/>
        <v>3.9266386665357089E-2</v>
      </c>
      <c r="K206" s="45">
        <f t="shared" si="82"/>
        <v>3.1935874184999213</v>
      </c>
      <c r="L206" s="68">
        <f t="shared" si="60"/>
        <v>0.72058467686081684</v>
      </c>
      <c r="M206" s="45">
        <f t="shared" si="83"/>
        <v>35.399222434638084</v>
      </c>
      <c r="N206" s="22"/>
    </row>
    <row r="207" spans="2:14" x14ac:dyDescent="0.25">
      <c r="B207" s="271"/>
      <c r="C207" s="281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58"/>
        <v>-6.788617286915255E-2</v>
      </c>
      <c r="K207" s="45">
        <f t="shared" si="82"/>
        <v>-4.7284107806691562</v>
      </c>
      <c r="L207" s="68">
        <f t="shared" si="60"/>
        <v>0.79647878461593402</v>
      </c>
      <c r="M207" s="45">
        <f t="shared" si="83"/>
        <v>28.784251655229689</v>
      </c>
      <c r="N207" s="46"/>
    </row>
    <row r="208" spans="2:14" x14ac:dyDescent="0.25">
      <c r="B208" s="271"/>
      <c r="C208" s="282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58"/>
        <v>1.4848330359418904E-2</v>
      </c>
      <c r="K208" s="64">
        <f t="shared" ref="K208:K209" si="84">I208-H208</f>
        <v>1864</v>
      </c>
      <c r="L208" s="65">
        <f t="shared" si="60"/>
        <v>0.91288419092806405</v>
      </c>
      <c r="M208" s="64">
        <f t="shared" ref="M208:M209" si="85">I208-E208</f>
        <v>60799</v>
      </c>
      <c r="N208" s="65">
        <f t="shared" ref="N208:N218" si="86">I208/$I$208</f>
        <v>1</v>
      </c>
    </row>
    <row r="209" spans="2:14" x14ac:dyDescent="0.25">
      <c r="B209" s="271"/>
      <c r="C209" s="277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58"/>
        <v>1.3485251187312031E-2</v>
      </c>
      <c r="K209" s="27">
        <f t="shared" si="84"/>
        <v>619</v>
      </c>
      <c r="L209" s="36">
        <f t="shared" si="60"/>
        <v>0.95943896891584535</v>
      </c>
      <c r="M209" s="27">
        <f t="shared" si="85"/>
        <v>22779</v>
      </c>
      <c r="N209" s="38">
        <f t="shared" si="86"/>
        <v>0.3651569858712716</v>
      </c>
    </row>
    <row r="210" spans="2:14" x14ac:dyDescent="0.25">
      <c r="B210" s="271"/>
      <c r="C210" s="277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58"/>
        <v>9.55303535690466E-3</v>
      </c>
      <c r="K210" s="29">
        <f>I210-H210</f>
        <v>358</v>
      </c>
      <c r="L210" s="74">
        <f t="shared" si="60"/>
        <v>0.86039535798583788</v>
      </c>
      <c r="M210" s="29">
        <f>I210-E210</f>
        <v>17497</v>
      </c>
      <c r="N210" s="75">
        <f t="shared" si="86"/>
        <v>0.29696232339089484</v>
      </c>
    </row>
    <row r="211" spans="2:14" x14ac:dyDescent="0.25">
      <c r="B211" s="271"/>
      <c r="C211" s="277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58"/>
        <v>0</v>
      </c>
      <c r="K211" s="29">
        <f t="shared" ref="K211:K218" si="87">I211-H211</f>
        <v>0</v>
      </c>
      <c r="L211" s="74">
        <f t="shared" si="60"/>
        <v>1.0594965675057209</v>
      </c>
      <c r="M211" s="29">
        <f t="shared" ref="M211:M218" si="88">I211-E211</f>
        <v>463</v>
      </c>
      <c r="N211" s="75">
        <f t="shared" si="86"/>
        <v>7.0643642072213504E-3</v>
      </c>
    </row>
    <row r="212" spans="2:14" x14ac:dyDescent="0.25">
      <c r="B212" s="271"/>
      <c r="C212" s="277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58"/>
        <v>7.2810011376565065E-3</v>
      </c>
      <c r="K212" s="29">
        <f t="shared" si="87"/>
        <v>32</v>
      </c>
      <c r="L212" s="74">
        <f t="shared" si="60"/>
        <v>0.52655172413793094</v>
      </c>
      <c r="M212" s="29">
        <f t="shared" si="88"/>
        <v>1527</v>
      </c>
      <c r="N212" s="75">
        <f t="shared" si="86"/>
        <v>3.4748822605965464E-2</v>
      </c>
    </row>
    <row r="213" spans="2:14" x14ac:dyDescent="0.25">
      <c r="B213" s="271"/>
      <c r="C213" s="277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58"/>
        <v>4.175126242906968E-2</v>
      </c>
      <c r="K213" s="29">
        <f t="shared" si="87"/>
        <v>802</v>
      </c>
      <c r="L213" s="74">
        <f t="shared" si="60"/>
        <v>1.1647555170921677</v>
      </c>
      <c r="M213" s="29">
        <f t="shared" si="88"/>
        <v>10767</v>
      </c>
      <c r="N213" s="75">
        <f t="shared" si="86"/>
        <v>0.15707221350078493</v>
      </c>
    </row>
    <row r="214" spans="2:14" x14ac:dyDescent="0.25">
      <c r="B214" s="271"/>
      <c r="C214" s="277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58"/>
        <v>1.5082956259426794E-2</v>
      </c>
      <c r="K214" s="29">
        <f t="shared" si="87"/>
        <v>10</v>
      </c>
      <c r="L214" s="74">
        <f t="shared" si="60"/>
        <v>0.98525073746312675</v>
      </c>
      <c r="M214" s="29">
        <f t="shared" si="88"/>
        <v>334</v>
      </c>
      <c r="N214" s="75">
        <f t="shared" si="86"/>
        <v>5.2825745682888543E-3</v>
      </c>
    </row>
    <row r="215" spans="2:14" x14ac:dyDescent="0.25">
      <c r="B215" s="271"/>
      <c r="C215" s="277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58"/>
        <v>1.4613778705636626E-3</v>
      </c>
      <c r="K215" s="29">
        <f t="shared" si="87"/>
        <v>7</v>
      </c>
      <c r="L215" s="74">
        <f t="shared" si="60"/>
        <v>1.25</v>
      </c>
      <c r="M215" s="29">
        <f t="shared" si="88"/>
        <v>2665</v>
      </c>
      <c r="N215" s="75">
        <f t="shared" si="86"/>
        <v>3.7653061224489796E-2</v>
      </c>
    </row>
    <row r="216" spans="2:14" x14ac:dyDescent="0.25">
      <c r="B216" s="271"/>
      <c r="C216" s="277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58"/>
        <v>-2.1629416005767843E-2</v>
      </c>
      <c r="K216" s="29">
        <f t="shared" si="87"/>
        <v>-60</v>
      </c>
      <c r="L216" s="74">
        <f t="shared" si="60"/>
        <v>0.77850589777195278</v>
      </c>
      <c r="M216" s="29">
        <f t="shared" si="88"/>
        <v>1188</v>
      </c>
      <c r="N216" s="75">
        <f t="shared" si="86"/>
        <v>2.1302982731554159E-2</v>
      </c>
    </row>
    <row r="217" spans="2:14" x14ac:dyDescent="0.25">
      <c r="B217" s="271"/>
      <c r="C217" s="277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58"/>
        <v>1.1485210824417891E-2</v>
      </c>
      <c r="K217" s="29">
        <f t="shared" si="87"/>
        <v>73</v>
      </c>
      <c r="L217" s="40">
        <f t="shared" si="60"/>
        <v>0.69809825673534065</v>
      </c>
      <c r="M217" s="29">
        <f t="shared" si="88"/>
        <v>2643</v>
      </c>
      <c r="N217" s="42">
        <f t="shared" si="86"/>
        <v>5.0463108320251179E-2</v>
      </c>
    </row>
    <row r="218" spans="2:14" x14ac:dyDescent="0.25">
      <c r="B218" s="272"/>
      <c r="C218" s="278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58"/>
        <v>7.8125E-3</v>
      </c>
      <c r="K218" s="71">
        <f t="shared" si="87"/>
        <v>24</v>
      </c>
      <c r="L218" s="61">
        <f t="shared" si="60"/>
        <v>0.43466172381835033</v>
      </c>
      <c r="M218" s="71">
        <f t="shared" si="88"/>
        <v>938</v>
      </c>
      <c r="N218" s="55">
        <f t="shared" si="86"/>
        <v>2.4301412872841443E-2</v>
      </c>
    </row>
    <row r="219" spans="2:14" x14ac:dyDescent="0.25"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47"/>
    </row>
    <row r="220" spans="2:14" x14ac:dyDescent="0.25">
      <c r="B220" s="268" t="s">
        <v>55</v>
      </c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68370-3A2F-41DF-97D1-F52B7F1C3F30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244</v>
      </c>
      <c r="E1" t="s">
        <v>244</v>
      </c>
      <c r="G1" t="s">
        <v>244</v>
      </c>
    </row>
    <row r="4" spans="1:16" ht="48.75" customHeight="1" thickBot="1" x14ac:dyDescent="0.3">
      <c r="B4" s="269" t="s">
        <v>284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f t="shared" ref="N9:N14" si="2">IFERROR(M9-K9,"-")</f>
        <v>0.35035249090533593</v>
      </c>
      <c r="O9" s="185">
        <f t="shared" ref="O9:O14" si="3">IFERROR(M9-C9,"-")</f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f t="shared" si="2"/>
        <v>1.0340528517600296</v>
      </c>
      <c r="O10" s="185">
        <f>IFERROR(M10-C10,"-")</f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f t="shared" si="2"/>
        <v>0.74231438321144871</v>
      </c>
      <c r="O11" s="185">
        <f t="shared" si="3"/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244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f t="shared" si="2"/>
        <v>0.87377822630837176</v>
      </c>
      <c r="O12" s="185">
        <f t="shared" si="3"/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244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f t="shared" si="2"/>
        <v>5.5472484480000972E-2</v>
      </c>
      <c r="O13" s="185">
        <f t="shared" si="3"/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244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f t="shared" si="2"/>
        <v>0.53226836677851441</v>
      </c>
      <c r="O14" s="185">
        <f t="shared" si="3"/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244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f>IFERROR(M15-K15,"-")</f>
        <v>0.93503256402603441</v>
      </c>
      <c r="O15" s="185">
        <f>IFERROR(M15-C15,"-")</f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f>IFERROR(M16-K16,"-")</f>
        <v>0.15755649063783839</v>
      </c>
      <c r="O16" s="185">
        <f>IFERROR(M16-C16,"-")</f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>
        <v>6.0692266353998727</v>
      </c>
      <c r="N17" s="185">
        <f t="shared" ref="N17:N20" si="4">IFERROR(M17-K17,"-")</f>
        <v>-0.57006722029646362</v>
      </c>
      <c r="O17" s="185">
        <f t="shared" ref="O17:O20" si="5">IFERROR(M17-C17,"-")</f>
        <v>-1.6896497494906448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>
        <v>5.9437582500471429</v>
      </c>
      <c r="N18" s="185">
        <f t="shared" si="4"/>
        <v>0.33329647576088117</v>
      </c>
      <c r="O18" s="185">
        <f t="shared" si="5"/>
        <v>-1.1671850195063982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>
        <v>6.0049824791940427</v>
      </c>
      <c r="N19" s="185">
        <f t="shared" si="4"/>
        <v>-0.33616589809891284</v>
      </c>
      <c r="O19" s="185">
        <f t="shared" si="5"/>
        <v>-1.1818773759146257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>
        <v>5.3419055419055423</v>
      </c>
      <c r="N20" s="185">
        <f t="shared" si="4"/>
        <v>-0.54487948735723268</v>
      </c>
      <c r="O20" s="185">
        <f t="shared" si="5"/>
        <v>-2.2810872835129752</v>
      </c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6.0770157142498729</v>
      </c>
      <c r="N21" s="187">
        <v>0.34765406603222182</v>
      </c>
      <c r="O21" s="187">
        <v>-1.3114210356679026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9" t="s">
        <v>285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6.5863192182410426</v>
      </c>
      <c r="D31" s="185">
        <v>-0.15349269398466259</v>
      </c>
      <c r="E31" s="184">
        <v>6.7361963190184051</v>
      </c>
      <c r="F31" s="185">
        <f t="shared" ref="F31:J43" si="6">IFERROR(E31-C31,"-")</f>
        <v>0.14987710077736249</v>
      </c>
      <c r="G31" s="184">
        <v>1.8320775026910656</v>
      </c>
      <c r="H31" s="185">
        <f t="shared" si="6"/>
        <v>-4.9041188163273395</v>
      </c>
      <c r="I31" s="184">
        <v>6.0051948051948054</v>
      </c>
      <c r="J31" s="185">
        <f t="shared" si="6"/>
        <v>4.1731173025037398</v>
      </c>
      <c r="K31" s="184">
        <v>5.2637703646237393</v>
      </c>
      <c r="L31" s="185">
        <f t="shared" ref="L31:N43" si="7">IFERROR(K31-I31,"-")</f>
        <v>-0.74142444057106616</v>
      </c>
      <c r="M31" s="184">
        <v>5.8763700131521261</v>
      </c>
      <c r="N31" s="185">
        <f t="shared" si="7"/>
        <v>0.61259964852838689</v>
      </c>
      <c r="O31" s="185">
        <f t="shared" ref="O31:O36" si="8">IFERROR(M31-C31,"-")</f>
        <v>-0.70994920508891646</v>
      </c>
    </row>
    <row r="32" spans="1:16" x14ac:dyDescent="0.25">
      <c r="B32" s="114" t="s">
        <v>73</v>
      </c>
      <c r="C32" s="184">
        <v>4.2603071948261926</v>
      </c>
      <c r="D32" s="185">
        <v>-2.1939411711868795</v>
      </c>
      <c r="E32" s="184">
        <v>5.3280898876404494</v>
      </c>
      <c r="F32" s="185">
        <f t="shared" si="6"/>
        <v>1.0677826928142569</v>
      </c>
      <c r="G32" s="184">
        <v>3.617943548387097</v>
      </c>
      <c r="H32" s="185">
        <f t="shared" si="6"/>
        <v>-1.7101463392533525</v>
      </c>
      <c r="I32" s="184">
        <v>3.9639963996399641</v>
      </c>
      <c r="J32" s="185">
        <f t="shared" si="6"/>
        <v>0.34605285125286711</v>
      </c>
      <c r="K32" s="184">
        <v>4.4189353921170254</v>
      </c>
      <c r="L32" s="185">
        <f t="shared" si="7"/>
        <v>0.45493899247706127</v>
      </c>
      <c r="M32" s="184">
        <v>4.4685176003966287</v>
      </c>
      <c r="N32" s="185">
        <f t="shared" si="7"/>
        <v>4.9582208279603357E-2</v>
      </c>
      <c r="O32" s="185">
        <f>IFERROR(M32-C32,"-")</f>
        <v>0.20821040557043613</v>
      </c>
    </row>
    <row r="33" spans="2:16" x14ac:dyDescent="0.25">
      <c r="B33" s="114" t="s">
        <v>75</v>
      </c>
      <c r="C33" s="184">
        <v>6.0028785261945883</v>
      </c>
      <c r="D33" s="185">
        <v>1.59906294590842</v>
      </c>
      <c r="E33" s="184">
        <v>5.3383534136546187</v>
      </c>
      <c r="F33" s="185">
        <f t="shared" si="6"/>
        <v>-0.6645251125399696</v>
      </c>
      <c r="G33" s="184">
        <v>5.0300632911392409</v>
      </c>
      <c r="H33" s="185">
        <f t="shared" si="6"/>
        <v>-0.3082901225153778</v>
      </c>
      <c r="I33" s="184">
        <v>3.1939457937346005</v>
      </c>
      <c r="J33" s="185">
        <f t="shared" si="6"/>
        <v>-1.8361174974046404</v>
      </c>
      <c r="K33" s="184">
        <v>4.1052774755168659</v>
      </c>
      <c r="L33" s="185">
        <f t="shared" si="7"/>
        <v>0.91133168178226542</v>
      </c>
      <c r="M33" s="184">
        <v>3.9461856889414548</v>
      </c>
      <c r="N33" s="185">
        <f t="shared" si="7"/>
        <v>-0.15909178657541112</v>
      </c>
      <c r="O33" s="185">
        <f t="shared" si="8"/>
        <v>-2.0566928372531335</v>
      </c>
    </row>
    <row r="34" spans="2:16" x14ac:dyDescent="0.25">
      <c r="B34" s="114" t="s">
        <v>77</v>
      </c>
      <c r="C34" s="184">
        <v>3.3905065815715996</v>
      </c>
      <c r="D34" s="185">
        <v>-3.1710697731082038</v>
      </c>
      <c r="E34" s="184" t="s">
        <v>244</v>
      </c>
      <c r="F34" s="185" t="str">
        <f>IFERROR(E34-C34,"-")</f>
        <v>-</v>
      </c>
      <c r="G34" s="184">
        <v>3.2565046637211585</v>
      </c>
      <c r="H34" s="185" t="str">
        <f>IFERROR(G34-E34,"-")</f>
        <v>-</v>
      </c>
      <c r="I34" s="184">
        <v>3.5400782013685239</v>
      </c>
      <c r="J34" s="185">
        <f>IFERROR(I34-G34,"-")</f>
        <v>0.28357353764736537</v>
      </c>
      <c r="K34" s="184">
        <v>3.2875132756789562</v>
      </c>
      <c r="L34" s="185">
        <f>IFERROR(K34-I34,"-")</f>
        <v>-0.25256492568956768</v>
      </c>
      <c r="M34" s="184">
        <v>3.9336407891365615</v>
      </c>
      <c r="N34" s="185">
        <f>IFERROR(M34-K34,"-")</f>
        <v>0.64612751345760522</v>
      </c>
      <c r="O34" s="185">
        <f t="shared" si="8"/>
        <v>0.54313420756496189</v>
      </c>
    </row>
    <row r="35" spans="2:16" x14ac:dyDescent="0.25">
      <c r="B35" s="114" t="s">
        <v>79</v>
      </c>
      <c r="C35" s="184">
        <v>3.4204368174726989</v>
      </c>
      <c r="D35" s="185">
        <v>-3.042662017227344</v>
      </c>
      <c r="E35" s="184" t="s">
        <v>244</v>
      </c>
      <c r="F35" s="185" t="str">
        <f t="shared" si="6"/>
        <v>-</v>
      </c>
      <c r="G35" s="184">
        <v>4.3661803396316667</v>
      </c>
      <c r="H35" s="185" t="str">
        <f t="shared" si="6"/>
        <v>-</v>
      </c>
      <c r="I35" s="184">
        <v>3.4948630136986303</v>
      </c>
      <c r="J35" s="185">
        <f t="shared" si="6"/>
        <v>-0.87131732593303646</v>
      </c>
      <c r="K35" s="184">
        <v>3.4105774144098109</v>
      </c>
      <c r="L35" s="185">
        <f t="shared" si="7"/>
        <v>-8.4285599288819402E-2</v>
      </c>
      <c r="M35" s="184">
        <v>3.541118975396023</v>
      </c>
      <c r="N35" s="185">
        <f t="shared" si="7"/>
        <v>0.13054156098621217</v>
      </c>
      <c r="O35" s="185">
        <f>IFERROR(M35-C35,"-")</f>
        <v>0.12068215792332415</v>
      </c>
    </row>
    <row r="36" spans="2:16" x14ac:dyDescent="0.25">
      <c r="B36" s="114" t="s">
        <v>81</v>
      </c>
      <c r="C36" s="184">
        <v>4.7042693509198195</v>
      </c>
      <c r="D36" s="185">
        <v>-0.43458607076692779</v>
      </c>
      <c r="E36" s="184" t="s">
        <v>244</v>
      </c>
      <c r="F36" s="185" t="str">
        <f t="shared" si="6"/>
        <v>-</v>
      </c>
      <c r="G36" s="184">
        <v>2.9974976952456212</v>
      </c>
      <c r="H36" s="185" t="str">
        <f t="shared" si="6"/>
        <v>-</v>
      </c>
      <c r="I36" s="184">
        <v>3.548218290555694</v>
      </c>
      <c r="J36" s="185">
        <f t="shared" si="6"/>
        <v>0.55072059531007289</v>
      </c>
      <c r="K36" s="184">
        <v>3.4106478034251677</v>
      </c>
      <c r="L36" s="185">
        <f t="shared" si="7"/>
        <v>-0.13757048713052633</v>
      </c>
      <c r="M36" s="184">
        <v>3.7602405110860579</v>
      </c>
      <c r="N36" s="185">
        <f t="shared" si="7"/>
        <v>0.34959270766089023</v>
      </c>
      <c r="O36" s="185">
        <f t="shared" si="8"/>
        <v>-0.94402883983376151</v>
      </c>
    </row>
    <row r="37" spans="2:16" x14ac:dyDescent="0.25">
      <c r="B37" s="114" t="s">
        <v>83</v>
      </c>
      <c r="C37" s="184">
        <v>4.3943599911874864</v>
      </c>
      <c r="D37" s="185">
        <v>0.63530202017299375</v>
      </c>
      <c r="E37" s="184" t="s">
        <v>244</v>
      </c>
      <c r="F37" s="185" t="str">
        <f t="shared" si="6"/>
        <v>-</v>
      </c>
      <c r="G37" s="184">
        <v>4.8759993196121787</v>
      </c>
      <c r="H37" s="185" t="str">
        <f t="shared" si="6"/>
        <v>-</v>
      </c>
      <c r="I37" s="184">
        <v>3.6482850104225886</v>
      </c>
      <c r="J37" s="185">
        <f t="shared" si="6"/>
        <v>-1.2277143091895901</v>
      </c>
      <c r="K37" s="184">
        <v>3.9499131441806603</v>
      </c>
      <c r="L37" s="185">
        <f t="shared" si="7"/>
        <v>0.30162813375807174</v>
      </c>
      <c r="M37" s="184">
        <v>4.7870076535374277</v>
      </c>
      <c r="N37" s="185">
        <f t="shared" si="7"/>
        <v>0.83709450935676744</v>
      </c>
      <c r="O37" s="185">
        <f>IFERROR(M37-C37,"-")</f>
        <v>0.39264766234994131</v>
      </c>
    </row>
    <row r="38" spans="2:16" x14ac:dyDescent="0.25">
      <c r="B38" s="114" t="s">
        <v>85</v>
      </c>
      <c r="C38" s="184">
        <v>5.6647384912026997</v>
      </c>
      <c r="D38" s="185">
        <v>0.42919245265880246</v>
      </c>
      <c r="E38" s="184">
        <v>3.5408600904138172</v>
      </c>
      <c r="F38" s="185">
        <f t="shared" si="6"/>
        <v>-2.1238784007888825</v>
      </c>
      <c r="G38" s="184">
        <v>4.5561505748936844</v>
      </c>
      <c r="H38" s="185">
        <f t="shared" si="6"/>
        <v>1.0152904844798671</v>
      </c>
      <c r="I38" s="184">
        <v>4.1874088800530149</v>
      </c>
      <c r="J38" s="185">
        <f t="shared" si="6"/>
        <v>-0.36874169484066943</v>
      </c>
      <c r="K38" s="184">
        <v>3.967970479704797</v>
      </c>
      <c r="L38" s="185">
        <f t="shared" si="7"/>
        <v>-0.21943840034821793</v>
      </c>
      <c r="M38" s="184">
        <v>4.5175011076650424</v>
      </c>
      <c r="N38" s="185">
        <f t="shared" si="7"/>
        <v>0.54953062796024543</v>
      </c>
      <c r="O38" s="185">
        <f>IFERROR(M38-C38,"-")</f>
        <v>-1.1472373835376573</v>
      </c>
    </row>
    <row r="39" spans="2:16" x14ac:dyDescent="0.25">
      <c r="B39" s="114" t="s">
        <v>87</v>
      </c>
      <c r="C39" s="184">
        <v>6.2673778389538883</v>
      </c>
      <c r="D39" s="185">
        <v>1.6751576748893209</v>
      </c>
      <c r="E39" s="184">
        <v>3.5137034434293746</v>
      </c>
      <c r="F39" s="185">
        <f t="shared" si="6"/>
        <v>-2.7536743955245138</v>
      </c>
      <c r="G39" s="184">
        <v>4.4516183129297335</v>
      </c>
      <c r="H39" s="185">
        <f t="shared" si="6"/>
        <v>0.93791486950035896</v>
      </c>
      <c r="I39" s="184">
        <v>3.9209310285812085</v>
      </c>
      <c r="J39" s="185">
        <f t="shared" si="6"/>
        <v>-0.53068728434852508</v>
      </c>
      <c r="K39" s="184">
        <v>4.7043410246382482</v>
      </c>
      <c r="L39" s="185">
        <f t="shared" si="7"/>
        <v>0.78340999605703976</v>
      </c>
      <c r="M39" s="184">
        <v>3.9471493212669682</v>
      </c>
      <c r="N39" s="185">
        <f t="shared" si="7"/>
        <v>-0.75719170337128006</v>
      </c>
      <c r="O39" s="185">
        <f t="shared" ref="O39:O42" si="9">IFERROR(M39-C39,"-")</f>
        <v>-2.3202285176869202</v>
      </c>
    </row>
    <row r="40" spans="2:16" x14ac:dyDescent="0.25">
      <c r="B40" s="114" t="s">
        <v>89</v>
      </c>
      <c r="C40" s="184">
        <v>5.8431226765799256</v>
      </c>
      <c r="D40" s="185">
        <v>1.7314625975285418</v>
      </c>
      <c r="E40" s="184">
        <v>3.9724849527085127</v>
      </c>
      <c r="F40" s="185">
        <f t="shared" si="6"/>
        <v>-1.8706377238714129</v>
      </c>
      <c r="G40" s="184">
        <v>10.14689880304679</v>
      </c>
      <c r="H40" s="185">
        <f t="shared" si="6"/>
        <v>6.1744138503382775</v>
      </c>
      <c r="I40" s="184">
        <v>5.8182459440395018</v>
      </c>
      <c r="J40" s="185">
        <f t="shared" si="6"/>
        <v>-4.3286528590072884</v>
      </c>
      <c r="K40" s="184">
        <v>3.5737260876925681</v>
      </c>
      <c r="L40" s="185">
        <f t="shared" si="7"/>
        <v>-2.2445198563469337</v>
      </c>
      <c r="M40" s="184">
        <v>3.8102577730534146</v>
      </c>
      <c r="N40" s="185">
        <f t="shared" si="7"/>
        <v>0.23653168536084657</v>
      </c>
      <c r="O40" s="185">
        <f t="shared" si="9"/>
        <v>-2.0328649035265109</v>
      </c>
    </row>
    <row r="41" spans="2:16" x14ac:dyDescent="0.25">
      <c r="B41" s="114" t="s">
        <v>91</v>
      </c>
      <c r="C41" s="184">
        <v>6.4618889809444902</v>
      </c>
      <c r="D41" s="185">
        <v>0.64927636833187741</v>
      </c>
      <c r="E41" s="184">
        <v>2.9117849758787044</v>
      </c>
      <c r="F41" s="185">
        <f t="shared" si="6"/>
        <v>-3.5501040050657857</v>
      </c>
      <c r="G41" s="184">
        <v>7.1856763925729439</v>
      </c>
      <c r="H41" s="185">
        <f t="shared" si="6"/>
        <v>4.273891416694239</v>
      </c>
      <c r="I41" s="184">
        <v>7.9188503803888421</v>
      </c>
      <c r="J41" s="185">
        <f t="shared" si="6"/>
        <v>0.73317398781589826</v>
      </c>
      <c r="K41" s="184">
        <v>4.2942056074766359</v>
      </c>
      <c r="L41" s="185">
        <f t="shared" si="7"/>
        <v>-3.6246447729122062</v>
      </c>
      <c r="M41" s="184">
        <v>3.8013937282229966</v>
      </c>
      <c r="N41" s="185">
        <f t="shared" si="7"/>
        <v>-0.49281187925363934</v>
      </c>
      <c r="O41" s="185">
        <f t="shared" si="9"/>
        <v>-2.6604952527214936</v>
      </c>
    </row>
    <row r="42" spans="2:16" x14ac:dyDescent="0.25">
      <c r="B42" s="114" t="s">
        <v>93</v>
      </c>
      <c r="C42" s="184">
        <v>6.9772832637923043</v>
      </c>
      <c r="D42" s="185">
        <v>2.7829512799866363</v>
      </c>
      <c r="E42" s="184">
        <v>3.5903284671532845</v>
      </c>
      <c r="F42" s="185">
        <f t="shared" si="6"/>
        <v>-3.3869547966390199</v>
      </c>
      <c r="G42" s="184">
        <v>5.0904255319148932</v>
      </c>
      <c r="H42" s="185">
        <f t="shared" si="6"/>
        <v>1.5000970647616088</v>
      </c>
      <c r="I42" s="184">
        <v>7.2166331321260895</v>
      </c>
      <c r="J42" s="185">
        <f t="shared" si="6"/>
        <v>2.1262076002111963</v>
      </c>
      <c r="K42" s="184">
        <v>4.1467815782386213</v>
      </c>
      <c r="L42" s="185">
        <f t="shared" si="7"/>
        <v>-3.0698515538874682</v>
      </c>
      <c r="M42" s="184">
        <v>4.5405860559110813</v>
      </c>
      <c r="N42" s="185">
        <f t="shared" si="7"/>
        <v>0.39380447767246007</v>
      </c>
      <c r="O42" s="185">
        <f t="shared" si="9"/>
        <v>-2.436697207881223</v>
      </c>
    </row>
    <row r="43" spans="2:16" ht="15.75" x14ac:dyDescent="0.25">
      <c r="B43" s="117" t="s">
        <v>30</v>
      </c>
      <c r="C43" s="186">
        <v>5.2448321455061437</v>
      </c>
      <c r="D43" s="187">
        <v>0.23477405421983644</v>
      </c>
      <c r="E43" s="186">
        <v>4.0957363327229928</v>
      </c>
      <c r="F43" s="187">
        <f t="shared" si="6"/>
        <v>-1.149095812783151</v>
      </c>
      <c r="G43" s="186">
        <v>4.4822514527681427</v>
      </c>
      <c r="H43" s="187">
        <f t="shared" si="6"/>
        <v>0.38651512004514998</v>
      </c>
      <c r="I43" s="186">
        <v>4.5358626362327783</v>
      </c>
      <c r="J43" s="187">
        <f t="shared" si="6"/>
        <v>5.3611183464635559E-2</v>
      </c>
      <c r="K43" s="186">
        <v>3.9346311328209183</v>
      </c>
      <c r="L43" s="187">
        <f t="shared" si="7"/>
        <v>-0.60123150341186005</v>
      </c>
      <c r="M43" s="186">
        <v>4.1724857951693535</v>
      </c>
      <c r="N43" s="187">
        <v>0.23785466234843522</v>
      </c>
      <c r="O43" s="187">
        <v>-1.0723463503367903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286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7.087951807228916</v>
      </c>
      <c r="D53" s="185">
        <v>0.61529555722891605</v>
      </c>
      <c r="E53" s="184">
        <v>7.3134218289085542</v>
      </c>
      <c r="F53" s="185">
        <f t="shared" ref="F53:J65" si="10">IFERROR(E53-C53,"-")</f>
        <v>0.22547002167963814</v>
      </c>
      <c r="G53" s="184">
        <v>4.0804597701149428</v>
      </c>
      <c r="H53" s="185">
        <f t="shared" si="10"/>
        <v>-3.2329620587936114</v>
      </c>
      <c r="I53" s="184">
        <v>5.8543689320388346</v>
      </c>
      <c r="J53" s="185">
        <f t="shared" si="10"/>
        <v>1.7739091619238918</v>
      </c>
      <c r="K53" s="184">
        <v>4.9227144203581528</v>
      </c>
      <c r="L53" s="185">
        <f t="shared" ref="L53:N65" si="11">IFERROR(K53-I53,"-")</f>
        <v>-0.93165451168068181</v>
      </c>
      <c r="M53" s="184">
        <v>6.3604584527220629</v>
      </c>
      <c r="N53" s="185">
        <f t="shared" si="11"/>
        <v>1.4377440323639101</v>
      </c>
      <c r="O53" s="185">
        <f t="shared" ref="O53:O58" si="12">IFERROR(M53-C53,"-")</f>
        <v>-0.72749335450685315</v>
      </c>
    </row>
    <row r="54" spans="1:16" x14ac:dyDescent="0.25">
      <c r="A54" s="1">
        <v>2</v>
      </c>
      <c r="B54" s="114" t="s">
        <v>73</v>
      </c>
      <c r="C54" s="184">
        <v>4.7660256410256414</v>
      </c>
      <c r="D54" s="185">
        <v>-1.4412528399870173</v>
      </c>
      <c r="E54" s="184">
        <v>6.2183424484644512</v>
      </c>
      <c r="F54" s="185">
        <f t="shared" si="10"/>
        <v>1.4523168074388098</v>
      </c>
      <c r="G54" s="184" t="s">
        <v>244</v>
      </c>
      <c r="H54" s="185" t="str">
        <f t="shared" si="10"/>
        <v>-</v>
      </c>
      <c r="I54" s="184">
        <v>3.1932515337423313</v>
      </c>
      <c r="J54" s="185" t="str">
        <f t="shared" si="10"/>
        <v>-</v>
      </c>
      <c r="K54" s="184">
        <v>4.8845897264843225</v>
      </c>
      <c r="L54" s="185">
        <f t="shared" si="11"/>
        <v>1.6913381927419913</v>
      </c>
      <c r="M54" s="184">
        <v>4.6428038777032068</v>
      </c>
      <c r="N54" s="185">
        <f t="shared" si="11"/>
        <v>-0.24178584878111575</v>
      </c>
      <c r="O54" s="185">
        <f>IFERROR(M54-C54,"-")</f>
        <v>-0.12322176332243462</v>
      </c>
    </row>
    <row r="55" spans="1:16" x14ac:dyDescent="0.25">
      <c r="A55" s="1">
        <v>3</v>
      </c>
      <c r="B55" s="114" t="s">
        <v>75</v>
      </c>
      <c r="C55" s="184">
        <v>8.3732327992459936</v>
      </c>
      <c r="D55" s="185">
        <v>4.0486026861041315</v>
      </c>
      <c r="E55" s="184">
        <v>6.7754491017964069</v>
      </c>
      <c r="F55" s="185">
        <f t="shared" si="10"/>
        <v>-1.5977836974495867</v>
      </c>
      <c r="G55" s="184" t="s">
        <v>244</v>
      </c>
      <c r="H55" s="185" t="str">
        <f t="shared" si="10"/>
        <v>-</v>
      </c>
      <c r="I55" s="184">
        <v>4.1188260558339298</v>
      </c>
      <c r="J55" s="185" t="str">
        <f t="shared" si="10"/>
        <v>-</v>
      </c>
      <c r="K55" s="184">
        <v>5.5826369545032497</v>
      </c>
      <c r="L55" s="185">
        <f t="shared" si="11"/>
        <v>1.4638108986693199</v>
      </c>
      <c r="M55" s="184">
        <v>4.1687797147385099</v>
      </c>
      <c r="N55" s="185">
        <f t="shared" si="11"/>
        <v>-1.4138572397647398</v>
      </c>
      <c r="O55" s="185">
        <f t="shared" si="12"/>
        <v>-4.2044530845074837</v>
      </c>
    </row>
    <row r="56" spans="1:16" x14ac:dyDescent="0.25">
      <c r="A56" s="1">
        <v>4</v>
      </c>
      <c r="B56" s="114" t="s">
        <v>77</v>
      </c>
      <c r="C56" s="184">
        <v>3.4851720047449586</v>
      </c>
      <c r="D56" s="185">
        <v>-3.1307824112094575</v>
      </c>
      <c r="E56" s="184" t="s">
        <v>244</v>
      </c>
      <c r="F56" s="185" t="str">
        <f>IFERROR(E56-C56,"-")</f>
        <v>-</v>
      </c>
      <c r="G56" s="184">
        <v>3.9379844961240309</v>
      </c>
      <c r="H56" s="185" t="str">
        <f>IFERROR(G56-E56,"-")</f>
        <v>-</v>
      </c>
      <c r="I56" s="184">
        <v>3.5085178875638841</v>
      </c>
      <c r="J56" s="185">
        <f>IFERROR(I56-G56,"-")</f>
        <v>-0.42946660856014685</v>
      </c>
      <c r="K56" s="184">
        <v>4.1606083086053411</v>
      </c>
      <c r="L56" s="185">
        <f>IFERROR(K56-I56,"-")</f>
        <v>0.65209042104145709</v>
      </c>
      <c r="M56" s="184">
        <v>4.3753591954022992</v>
      </c>
      <c r="N56" s="185">
        <f>IFERROR(M56-K56,"-")</f>
        <v>0.21475088679695808</v>
      </c>
      <c r="O56" s="185">
        <f t="shared" si="12"/>
        <v>0.89018719065734064</v>
      </c>
    </row>
    <row r="57" spans="1:16" x14ac:dyDescent="0.25">
      <c r="A57" s="1">
        <v>5</v>
      </c>
      <c r="B57" s="114" t="s">
        <v>79</v>
      </c>
      <c r="C57" s="184">
        <v>4.0461741424802113</v>
      </c>
      <c r="D57" s="185">
        <v>-3.4187030705409196</v>
      </c>
      <c r="E57" s="184" t="s">
        <v>244</v>
      </c>
      <c r="F57" s="185" t="str">
        <f t="shared" si="10"/>
        <v>-</v>
      </c>
      <c r="G57" s="184">
        <v>4.282097649186257</v>
      </c>
      <c r="H57" s="185" t="str">
        <f t="shared" si="10"/>
        <v>-</v>
      </c>
      <c r="I57" s="184">
        <v>3.2697655939610648</v>
      </c>
      <c r="J57" s="185">
        <f t="shared" si="10"/>
        <v>-1.0123320552251922</v>
      </c>
      <c r="K57" s="184">
        <v>3.7866996816413159</v>
      </c>
      <c r="L57" s="185">
        <f t="shared" si="11"/>
        <v>0.51693408768025106</v>
      </c>
      <c r="M57" s="184">
        <v>3.8603225073813308</v>
      </c>
      <c r="N57" s="185">
        <f t="shared" si="11"/>
        <v>7.3622825740014886E-2</v>
      </c>
      <c r="O57" s="185">
        <f t="shared" si="12"/>
        <v>-0.18585163509888059</v>
      </c>
    </row>
    <row r="58" spans="1:16" x14ac:dyDescent="0.25">
      <c r="A58" s="1">
        <v>6</v>
      </c>
      <c r="B58" s="114" t="s">
        <v>81</v>
      </c>
      <c r="C58" s="184">
        <v>6.2397868561278864</v>
      </c>
      <c r="D58" s="185">
        <v>-0.87150433782132986</v>
      </c>
      <c r="E58" s="184" t="s">
        <v>244</v>
      </c>
      <c r="F58" s="185" t="str">
        <f t="shared" si="10"/>
        <v>-</v>
      </c>
      <c r="G58" s="184">
        <v>3.3180413596386975</v>
      </c>
      <c r="H58" s="185" t="str">
        <f t="shared" si="10"/>
        <v>-</v>
      </c>
      <c r="I58" s="184">
        <v>3.8176451295506721</v>
      </c>
      <c r="J58" s="185">
        <f t="shared" si="10"/>
        <v>0.49960376991197464</v>
      </c>
      <c r="K58" s="184">
        <v>4.0425724637681162</v>
      </c>
      <c r="L58" s="185">
        <f t="shared" si="11"/>
        <v>0.22492733421744404</v>
      </c>
      <c r="M58" s="184">
        <v>4.5333741579914264</v>
      </c>
      <c r="N58" s="185">
        <f t="shared" si="11"/>
        <v>0.49080169422331021</v>
      </c>
      <c r="O58" s="185">
        <f t="shared" si="12"/>
        <v>-1.70641269813646</v>
      </c>
    </row>
    <row r="59" spans="1:16" x14ac:dyDescent="0.25">
      <c r="A59" s="1">
        <v>7</v>
      </c>
      <c r="B59" s="114" t="s">
        <v>83</v>
      </c>
      <c r="C59" s="184">
        <v>5.1034482758620694</v>
      </c>
      <c r="D59" s="185">
        <v>-6.9428028161775401E-2</v>
      </c>
      <c r="E59" s="184" t="s">
        <v>244</v>
      </c>
      <c r="F59" s="185" t="str">
        <f t="shared" si="10"/>
        <v>-</v>
      </c>
      <c r="G59" s="184">
        <v>4.5715691096901132</v>
      </c>
      <c r="H59" s="185" t="str">
        <f t="shared" si="10"/>
        <v>-</v>
      </c>
      <c r="I59" s="184">
        <v>4.0505914925748803</v>
      </c>
      <c r="J59" s="185">
        <f t="shared" si="10"/>
        <v>-0.52097761711523294</v>
      </c>
      <c r="K59" s="184">
        <v>4.9391634980988597</v>
      </c>
      <c r="L59" s="185">
        <f t="shared" si="11"/>
        <v>0.88857200552397941</v>
      </c>
      <c r="M59" s="184">
        <v>4.9378465129851179</v>
      </c>
      <c r="N59" s="185">
        <f t="shared" si="11"/>
        <v>-1.3169851137417865E-3</v>
      </c>
      <c r="O59" s="185">
        <f>IFERROR(M59-C59,"-")</f>
        <v>-0.1656017628769515</v>
      </c>
    </row>
    <row r="60" spans="1:16" x14ac:dyDescent="0.25">
      <c r="A60" s="1">
        <v>8</v>
      </c>
      <c r="B60" s="114" t="s">
        <v>85</v>
      </c>
      <c r="C60" s="184">
        <v>6.1829066886870354</v>
      </c>
      <c r="D60" s="185">
        <v>-1.129026846056167</v>
      </c>
      <c r="E60" s="184">
        <v>3.5583072854051454</v>
      </c>
      <c r="F60" s="185">
        <f t="shared" si="10"/>
        <v>-2.62459940328189</v>
      </c>
      <c r="G60" s="184">
        <v>4.8749685534591194</v>
      </c>
      <c r="H60" s="185">
        <f t="shared" si="10"/>
        <v>1.316661268053974</v>
      </c>
      <c r="I60" s="184">
        <v>4.2587159863945576</v>
      </c>
      <c r="J60" s="185">
        <f t="shared" si="10"/>
        <v>-0.61625256706456177</v>
      </c>
      <c r="K60" s="184">
        <v>4.4822949350067232</v>
      </c>
      <c r="L60" s="185">
        <f t="shared" si="11"/>
        <v>0.22357894861216554</v>
      </c>
      <c r="M60" s="184">
        <v>4.490038872691934</v>
      </c>
      <c r="N60" s="185">
        <f t="shared" si="11"/>
        <v>7.7439376852108666E-3</v>
      </c>
      <c r="O60" s="185">
        <f>IFERROR(M60-C60,"-")</f>
        <v>-1.6928678159951014</v>
      </c>
    </row>
    <row r="61" spans="1:16" x14ac:dyDescent="0.25">
      <c r="A61" s="1">
        <v>9</v>
      </c>
      <c r="B61" s="114" t="s">
        <v>87</v>
      </c>
      <c r="C61" s="184">
        <v>6.8213256484149856</v>
      </c>
      <c r="D61" s="185">
        <v>0.4368303310372541</v>
      </c>
      <c r="E61" s="184">
        <v>3.5566747572815536</v>
      </c>
      <c r="F61" s="185">
        <f t="shared" si="10"/>
        <v>-3.264650891133432</v>
      </c>
      <c r="G61" s="184">
        <v>4.8099891422366996</v>
      </c>
      <c r="H61" s="185">
        <f t="shared" si="10"/>
        <v>1.253314384955146</v>
      </c>
      <c r="I61" s="184">
        <v>4.5078840284842316</v>
      </c>
      <c r="J61" s="185">
        <f t="shared" si="10"/>
        <v>-0.30210511375246796</v>
      </c>
      <c r="K61" s="184">
        <v>4.8293562708102105</v>
      </c>
      <c r="L61" s="185">
        <f t="shared" si="11"/>
        <v>0.32147224232597882</v>
      </c>
      <c r="M61" s="184">
        <v>4.1515237020316027</v>
      </c>
      <c r="N61" s="185">
        <f t="shared" si="11"/>
        <v>-0.67783256877860776</v>
      </c>
      <c r="O61" s="185">
        <f t="shared" ref="O61:O64" si="13">IFERROR(M61-C61,"-")</f>
        <v>-2.6698019463833829</v>
      </c>
    </row>
    <row r="62" spans="1:16" x14ac:dyDescent="0.25">
      <c r="A62" s="1">
        <v>10</v>
      </c>
      <c r="B62" s="114" t="s">
        <v>89</v>
      </c>
      <c r="C62" s="184">
        <v>8.3876288659793818</v>
      </c>
      <c r="D62" s="185">
        <v>3.7831052196462771</v>
      </c>
      <c r="E62" s="184">
        <v>3.4369747899159662</v>
      </c>
      <c r="F62" s="185">
        <f t="shared" si="10"/>
        <v>-4.9506540760634152</v>
      </c>
      <c r="G62" s="184">
        <v>5.3833333333333337</v>
      </c>
      <c r="H62" s="185">
        <f t="shared" si="10"/>
        <v>1.9463585434173676</v>
      </c>
      <c r="I62" s="184">
        <v>4.7737603305785123</v>
      </c>
      <c r="J62" s="185">
        <f t="shared" si="10"/>
        <v>-0.6095730027548214</v>
      </c>
      <c r="K62" s="184">
        <v>3.8658951667801227</v>
      </c>
      <c r="L62" s="185">
        <f t="shared" si="11"/>
        <v>-0.90786516379838966</v>
      </c>
      <c r="M62" s="184">
        <v>4.0380479735318442</v>
      </c>
      <c r="N62" s="185">
        <f t="shared" si="11"/>
        <v>0.17215280675172151</v>
      </c>
      <c r="O62" s="185">
        <f t="shared" si="13"/>
        <v>-4.3495808924475377</v>
      </c>
    </row>
    <row r="63" spans="1:16" x14ac:dyDescent="0.25">
      <c r="A63" s="1">
        <v>11</v>
      </c>
      <c r="B63" s="114" t="s">
        <v>91</v>
      </c>
      <c r="C63" s="184">
        <v>8.2327160493827165</v>
      </c>
      <c r="D63" s="185">
        <v>2.2702160493827162</v>
      </c>
      <c r="E63" s="184">
        <v>2.5751879699248121</v>
      </c>
      <c r="F63" s="185">
        <f t="shared" si="10"/>
        <v>-5.6575280794579044</v>
      </c>
      <c r="G63" s="184">
        <v>6.4427645788336934</v>
      </c>
      <c r="H63" s="185">
        <f t="shared" si="10"/>
        <v>3.8675766089088812</v>
      </c>
      <c r="I63" s="184">
        <v>6.0600706713780923</v>
      </c>
      <c r="J63" s="185">
        <f t="shared" si="10"/>
        <v>-0.38269390745560106</v>
      </c>
      <c r="K63" s="184">
        <v>4.5069344811095169</v>
      </c>
      <c r="L63" s="185">
        <f t="shared" si="11"/>
        <v>-1.5531361902685754</v>
      </c>
      <c r="M63" s="184">
        <v>3.7836822329575952</v>
      </c>
      <c r="N63" s="185">
        <f t="shared" si="11"/>
        <v>-0.72325224815192168</v>
      </c>
      <c r="O63" s="185">
        <f t="shared" si="13"/>
        <v>-4.4490338164251213</v>
      </c>
    </row>
    <row r="64" spans="1:16" x14ac:dyDescent="0.25">
      <c r="A64" s="1">
        <v>12</v>
      </c>
      <c r="B64" s="114" t="s">
        <v>93</v>
      </c>
      <c r="C64" s="184">
        <v>8.2281616688396344</v>
      </c>
      <c r="D64" s="185">
        <v>3.2393679340833819</v>
      </c>
      <c r="E64" s="184">
        <v>2.9646924829157175</v>
      </c>
      <c r="F64" s="185">
        <f t="shared" si="10"/>
        <v>-5.2634691859239169</v>
      </c>
      <c r="G64" s="184">
        <v>5.126925119490175</v>
      </c>
      <c r="H64" s="185">
        <f t="shared" si="10"/>
        <v>2.1622326365744575</v>
      </c>
      <c r="I64" s="184">
        <v>7.0762155059132716</v>
      </c>
      <c r="J64" s="185">
        <f t="shared" si="10"/>
        <v>1.9492903864230966</v>
      </c>
      <c r="K64" s="184">
        <v>4.342200328407225</v>
      </c>
      <c r="L64" s="185">
        <f t="shared" si="11"/>
        <v>-2.7340151775060466</v>
      </c>
      <c r="M64" s="184">
        <v>4.3829600351339479</v>
      </c>
      <c r="N64" s="185">
        <f t="shared" si="11"/>
        <v>4.0759706726722911E-2</v>
      </c>
      <c r="O64" s="185">
        <f t="shared" si="13"/>
        <v>-3.8452016337056865</v>
      </c>
    </row>
    <row r="65" spans="1:16" ht="15.75" x14ac:dyDescent="0.25">
      <c r="B65" s="117" t="s">
        <v>30</v>
      </c>
      <c r="C65" s="186">
        <v>6.2865659153898443</v>
      </c>
      <c r="D65" s="187">
        <v>0.15900313484877948</v>
      </c>
      <c r="E65" s="186">
        <v>4.2372272745013859</v>
      </c>
      <c r="F65" s="187">
        <f t="shared" si="10"/>
        <v>-2.0493386408884584</v>
      </c>
      <c r="G65" s="186">
        <v>4.5848703027912023</v>
      </c>
      <c r="H65" s="187">
        <f t="shared" si="10"/>
        <v>0.34764302828981641</v>
      </c>
      <c r="I65" s="186">
        <v>4.4955222955594802</v>
      </c>
      <c r="J65" s="187">
        <f t="shared" si="10"/>
        <v>-8.9348007231722093E-2</v>
      </c>
      <c r="K65" s="186">
        <v>4.4706614312576045</v>
      </c>
      <c r="L65" s="187">
        <f t="shared" si="11"/>
        <v>-2.4860864301875729E-2</v>
      </c>
      <c r="M65" s="186">
        <v>4.4126023495906015</v>
      </c>
      <c r="N65" s="187">
        <v>-5.8059081667003021E-2</v>
      </c>
      <c r="O65" s="187">
        <v>-1.8739635657992428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287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5.5402010050251258</v>
      </c>
      <c r="D75" s="185">
        <v>-2.2851958203716993</v>
      </c>
      <c r="E75" s="184">
        <v>2.6701298701298701</v>
      </c>
      <c r="F75" s="185">
        <f t="shared" ref="F75:J77" si="14">IFERROR(E75-C75,"-")</f>
        <v>-2.8700711348952557</v>
      </c>
      <c r="G75" s="184">
        <v>1.5997624703087887</v>
      </c>
      <c r="H75" s="185">
        <f t="shared" si="14"/>
        <v>-1.0703673998210814</v>
      </c>
      <c r="I75" s="184">
        <v>6.1787709497206702</v>
      </c>
      <c r="J75" s="185">
        <f t="shared" si="14"/>
        <v>4.5790084794118817</v>
      </c>
      <c r="K75" s="184">
        <v>6.8508771929824563</v>
      </c>
      <c r="L75" s="185">
        <f t="shared" ref="L75:L77" si="15">IFERROR(K75-I75,"-")</f>
        <v>0.67210624326178614</v>
      </c>
      <c r="M75" s="184">
        <v>4.3003731343283578</v>
      </c>
      <c r="N75" s="185">
        <f t="shared" ref="N75:N77" si="16">IFERROR(M75-K75,"-")</f>
        <v>-2.5505040586540986</v>
      </c>
      <c r="O75" s="185">
        <f t="shared" ref="O75" si="17">IFERROR(M75-C75,"-")</f>
        <v>-1.239827870696768</v>
      </c>
    </row>
    <row r="76" spans="1:16" x14ac:dyDescent="0.25">
      <c r="A76" s="1">
        <v>2</v>
      </c>
      <c r="B76" s="114" t="s">
        <v>73</v>
      </c>
      <c r="C76" s="184">
        <v>2.6877076411960132</v>
      </c>
      <c r="D76" s="185">
        <v>-4.3122923588039868</v>
      </c>
      <c r="E76" s="184">
        <v>2.4607046070460705</v>
      </c>
      <c r="F76" s="185">
        <f t="shared" si="14"/>
        <v>-0.22700303414994272</v>
      </c>
      <c r="G76" s="184">
        <v>3.617943548387097</v>
      </c>
      <c r="H76" s="185">
        <f t="shared" si="14"/>
        <v>1.1572389413410265</v>
      </c>
      <c r="I76" s="184">
        <v>5.0588235294117645</v>
      </c>
      <c r="J76" s="185">
        <f t="shared" si="14"/>
        <v>1.4408799810246675</v>
      </c>
      <c r="K76" s="184">
        <v>3.6933471933471935</v>
      </c>
      <c r="L76" s="185">
        <f t="shared" si="15"/>
        <v>-1.365476336064571</v>
      </c>
      <c r="M76" s="184">
        <v>4.1227810650887573</v>
      </c>
      <c r="N76" s="185">
        <f t="shared" si="16"/>
        <v>0.42943387174156378</v>
      </c>
      <c r="O76" s="185">
        <f>IFERROR(M76-C76,"-")</f>
        <v>1.4350734238927441</v>
      </c>
    </row>
    <row r="77" spans="1:16" x14ac:dyDescent="0.25">
      <c r="A77" s="1">
        <v>3</v>
      </c>
      <c r="B77" s="114" t="s">
        <v>75</v>
      </c>
      <c r="C77" s="184">
        <v>2.2825443786982249</v>
      </c>
      <c r="D77" s="185">
        <v>-2.244555892304485</v>
      </c>
      <c r="E77" s="184">
        <v>2.4115853658536586</v>
      </c>
      <c r="F77" s="185">
        <f t="shared" si="14"/>
        <v>0.12904098715543366</v>
      </c>
      <c r="G77" s="184">
        <v>5.0300632911392409</v>
      </c>
      <c r="H77" s="185">
        <f t="shared" si="14"/>
        <v>2.6184779252855823</v>
      </c>
      <c r="I77" s="184">
        <v>2.2991689750692519</v>
      </c>
      <c r="J77" s="185">
        <f t="shared" si="14"/>
        <v>-2.730894316069989</v>
      </c>
      <c r="K77" s="184">
        <v>2.0144546649145862</v>
      </c>
      <c r="L77" s="185">
        <f t="shared" si="15"/>
        <v>-0.28471431015466564</v>
      </c>
      <c r="M77" s="184">
        <v>3.2913752913752914</v>
      </c>
      <c r="N77" s="185">
        <f t="shared" si="16"/>
        <v>1.2769206264607051</v>
      </c>
      <c r="O77" s="185">
        <f t="shared" ref="O77:O80" si="18">IFERROR(M77-C77,"-")</f>
        <v>1.0088309126770665</v>
      </c>
    </row>
    <row r="78" spans="1:16" x14ac:dyDescent="0.25">
      <c r="A78" s="1">
        <v>4</v>
      </c>
      <c r="B78" s="114" t="s">
        <v>77</v>
      </c>
      <c r="C78" s="184">
        <v>3.1961023142509135</v>
      </c>
      <c r="D78" s="185">
        <v>-3.1658223719415548</v>
      </c>
      <c r="E78" s="184" t="s">
        <v>244</v>
      </c>
      <c r="F78" s="185" t="str">
        <f>IFERROR(E78-C78,"-")</f>
        <v>-</v>
      </c>
      <c r="G78" s="184">
        <v>3.2104297693920336</v>
      </c>
      <c r="H78" s="185" t="str">
        <f>IFERROR(G78-E78,"-")</f>
        <v>-</v>
      </c>
      <c r="I78" s="184">
        <v>3.5825688073394497</v>
      </c>
      <c r="J78" s="185">
        <f>IFERROR(I78-G78,"-")</f>
        <v>0.3721390379474161</v>
      </c>
      <c r="K78" s="184">
        <v>2.6831835686777921</v>
      </c>
      <c r="L78" s="185">
        <f>IFERROR(K78-I78,"-")</f>
        <v>-0.89938523866165765</v>
      </c>
      <c r="M78" s="184">
        <v>2.8346738159070597</v>
      </c>
      <c r="N78" s="185">
        <f>IFERROR(M78-K78,"-")</f>
        <v>0.15149024722926763</v>
      </c>
      <c r="O78" s="185">
        <f t="shared" si="18"/>
        <v>-0.36142849834385382</v>
      </c>
    </row>
    <row r="79" spans="1:16" x14ac:dyDescent="0.25">
      <c r="A79" s="1">
        <v>5</v>
      </c>
      <c r="B79" s="114" t="s">
        <v>79</v>
      </c>
      <c r="C79" s="184">
        <v>2.5152671755725189</v>
      </c>
      <c r="D79" s="185">
        <v>-0.84869042160062591</v>
      </c>
      <c r="E79" s="184" t="s">
        <v>244</v>
      </c>
      <c r="F79" s="185" t="str">
        <f t="shared" ref="F79:J87" si="19">IFERROR(E79-C79,"-")</f>
        <v>-</v>
      </c>
      <c r="G79" s="184">
        <v>4.3789966923925023</v>
      </c>
      <c r="H79" s="185" t="str">
        <f t="shared" si="19"/>
        <v>-</v>
      </c>
      <c r="I79" s="184">
        <v>3.8555060471037557</v>
      </c>
      <c r="J79" s="185">
        <f t="shared" si="19"/>
        <v>-0.52349064528874667</v>
      </c>
      <c r="K79" s="184">
        <v>2.4323827046918125</v>
      </c>
      <c r="L79" s="185">
        <f t="shared" ref="L79:L87" si="20">IFERROR(K79-I79,"-")</f>
        <v>-1.4231233424119432</v>
      </c>
      <c r="M79" s="184">
        <v>2.6231221423905944</v>
      </c>
      <c r="N79" s="185">
        <f t="shared" ref="N79:N86" si="21">IFERROR(M79-K79,"-")</f>
        <v>0.19073943769878188</v>
      </c>
      <c r="O79" s="185">
        <f t="shared" si="18"/>
        <v>0.10785496681807549</v>
      </c>
    </row>
    <row r="80" spans="1:16" x14ac:dyDescent="0.25">
      <c r="A80" s="1">
        <v>6</v>
      </c>
      <c r="B80" s="114" t="s">
        <v>81</v>
      </c>
      <c r="C80" s="184">
        <v>2.5285234899328861</v>
      </c>
      <c r="D80" s="185">
        <v>-0.12498229631626279</v>
      </c>
      <c r="E80" s="184" t="s">
        <v>244</v>
      </c>
      <c r="F80" s="185" t="str">
        <f t="shared" si="19"/>
        <v>-</v>
      </c>
      <c r="G80" s="184">
        <v>2.5992321323095098</v>
      </c>
      <c r="H80" s="185" t="str">
        <f t="shared" si="19"/>
        <v>-</v>
      </c>
      <c r="I80" s="184">
        <v>2.6960580912863072</v>
      </c>
      <c r="J80" s="185">
        <f t="shared" si="19"/>
        <v>9.6825958976797466E-2</v>
      </c>
      <c r="K80" s="184">
        <v>2.3946601941747572</v>
      </c>
      <c r="L80" s="185">
        <f t="shared" si="20"/>
        <v>-0.30139789711155007</v>
      </c>
      <c r="M80" s="184">
        <v>2.532101167315175</v>
      </c>
      <c r="N80" s="185">
        <f t="shared" si="21"/>
        <v>0.13744097314041781</v>
      </c>
      <c r="O80" s="185">
        <f t="shared" si="18"/>
        <v>3.5776773822888686E-3</v>
      </c>
    </row>
    <row r="81" spans="1:16" x14ac:dyDescent="0.25">
      <c r="A81" s="1">
        <v>7</v>
      </c>
      <c r="B81" s="114" t="s">
        <v>83</v>
      </c>
      <c r="C81" s="184">
        <v>3.4094736842105262</v>
      </c>
      <c r="D81" s="185">
        <v>0.83477539041110882</v>
      </c>
      <c r="E81" s="184" t="s">
        <v>244</v>
      </c>
      <c r="F81" s="185" t="str">
        <f t="shared" si="19"/>
        <v>-</v>
      </c>
      <c r="G81" s="184">
        <v>5.5587424158852734</v>
      </c>
      <c r="H81" s="185" t="str">
        <f t="shared" si="19"/>
        <v>-</v>
      </c>
      <c r="I81" s="184">
        <v>2.4225460122699385</v>
      </c>
      <c r="J81" s="185">
        <f t="shared" si="19"/>
        <v>-3.1361964036153349</v>
      </c>
      <c r="K81" s="184">
        <v>2.6328045899426256</v>
      </c>
      <c r="L81" s="185">
        <f t="shared" si="20"/>
        <v>0.21025857767268707</v>
      </c>
      <c r="M81" s="184">
        <v>4.5191709844559584</v>
      </c>
      <c r="N81" s="185">
        <f t="shared" si="21"/>
        <v>1.8863663945133329</v>
      </c>
      <c r="O81" s="185">
        <f>IFERROR(M81-C81,"-")</f>
        <v>1.1096973002454322</v>
      </c>
    </row>
    <row r="82" spans="1:16" x14ac:dyDescent="0.25">
      <c r="A82" s="1">
        <v>8</v>
      </c>
      <c r="B82" s="114" t="s">
        <v>85</v>
      </c>
      <c r="C82" s="184">
        <v>4.9380428488708743</v>
      </c>
      <c r="D82" s="185">
        <v>0.52411577176388047</v>
      </c>
      <c r="E82" s="184">
        <v>3.0711974110032361</v>
      </c>
      <c r="F82" s="185">
        <f t="shared" si="19"/>
        <v>-1.8668454378676382</v>
      </c>
      <c r="G82" s="184">
        <v>4.0223251895534959</v>
      </c>
      <c r="H82" s="185">
        <f t="shared" si="19"/>
        <v>0.95112777855025987</v>
      </c>
      <c r="I82" s="184">
        <v>4.0693417810630059</v>
      </c>
      <c r="J82" s="185">
        <f t="shared" si="19"/>
        <v>4.7016591509509986E-2</v>
      </c>
      <c r="K82" s="184">
        <v>2.9757890185905751</v>
      </c>
      <c r="L82" s="185">
        <f t="shared" si="20"/>
        <v>-1.0935527624724308</v>
      </c>
      <c r="M82" s="184">
        <v>4.560075329566855</v>
      </c>
      <c r="N82" s="185">
        <f t="shared" si="21"/>
        <v>1.5842863109762799</v>
      </c>
      <c r="O82" s="185">
        <f>IFERROR(M82-C82,"-")</f>
        <v>-0.37796751930401928</v>
      </c>
    </row>
    <row r="83" spans="1:16" x14ac:dyDescent="0.25">
      <c r="A83" s="1">
        <v>9</v>
      </c>
      <c r="B83" s="114" t="s">
        <v>87</v>
      </c>
      <c r="C83" s="184">
        <v>5.446626814688301</v>
      </c>
      <c r="D83" s="185">
        <v>2.7094162600302503</v>
      </c>
      <c r="E83" s="184">
        <v>2.325503355704698</v>
      </c>
      <c r="F83" s="185">
        <f t="shared" si="19"/>
        <v>-3.121123458983603</v>
      </c>
      <c r="G83" s="184">
        <v>4.1421875000000004</v>
      </c>
      <c r="H83" s="185">
        <f t="shared" si="19"/>
        <v>1.8166841442953023</v>
      </c>
      <c r="I83" s="184">
        <v>2.7132391418105706</v>
      </c>
      <c r="J83" s="185">
        <f t="shared" si="19"/>
        <v>-1.4289483581894298</v>
      </c>
      <c r="K83" s="184">
        <v>4.4059602649006626</v>
      </c>
      <c r="L83" s="185">
        <f t="shared" si="20"/>
        <v>1.692721123090092</v>
      </c>
      <c r="M83" s="184">
        <v>3.5815244825845531</v>
      </c>
      <c r="N83" s="185">
        <f t="shared" si="21"/>
        <v>-0.82443578231610948</v>
      </c>
      <c r="O83" s="185">
        <f t="shared" ref="O83:O86" si="22">IFERROR(M83-C83,"-")</f>
        <v>-1.8651023321037479</v>
      </c>
    </row>
    <row r="84" spans="1:16" x14ac:dyDescent="0.25">
      <c r="A84" s="1">
        <v>10</v>
      </c>
      <c r="B84" s="114" t="s">
        <v>89</v>
      </c>
      <c r="C84" s="184">
        <v>2.8453441295546558</v>
      </c>
      <c r="D84" s="185">
        <v>-0.810331203355934</v>
      </c>
      <c r="E84" s="184">
        <v>5.739371534195933</v>
      </c>
      <c r="F84" s="185">
        <f t="shared" si="19"/>
        <v>2.8940274046412773</v>
      </c>
      <c r="G84" s="184">
        <v>36.877697841726622</v>
      </c>
      <c r="H84" s="185">
        <f t="shared" si="19"/>
        <v>31.13832630753069</v>
      </c>
      <c r="I84" s="184">
        <v>8.0667160859896221</v>
      </c>
      <c r="J84" s="185">
        <f t="shared" si="19"/>
        <v>-28.810981755737</v>
      </c>
      <c r="K84" s="184">
        <v>2.7153333333333332</v>
      </c>
      <c r="L84" s="185">
        <f t="shared" si="20"/>
        <v>-5.3513827526562885</v>
      </c>
      <c r="M84" s="184">
        <v>3.400743494423792</v>
      </c>
      <c r="N84" s="185">
        <f t="shared" si="21"/>
        <v>0.68541016109045882</v>
      </c>
      <c r="O84" s="185">
        <f t="shared" si="22"/>
        <v>0.55539936486913621</v>
      </c>
    </row>
    <row r="85" spans="1:16" x14ac:dyDescent="0.25">
      <c r="A85" s="1">
        <v>11</v>
      </c>
      <c r="B85" s="114" t="s">
        <v>91</v>
      </c>
      <c r="C85" s="184">
        <v>2.8488664987405543</v>
      </c>
      <c r="D85" s="185">
        <v>-2.0044668345927792</v>
      </c>
      <c r="E85" s="184">
        <v>3.1066376496191515</v>
      </c>
      <c r="F85" s="185">
        <f t="shared" si="19"/>
        <v>0.25777115087859714</v>
      </c>
      <c r="G85" s="184">
        <v>8.3676975945017187</v>
      </c>
      <c r="H85" s="185">
        <f t="shared" si="19"/>
        <v>5.2610599448825672</v>
      </c>
      <c r="I85" s="184">
        <v>15.235048678720444</v>
      </c>
      <c r="J85" s="185">
        <f t="shared" si="19"/>
        <v>6.8673510842187255</v>
      </c>
      <c r="K85" s="184">
        <v>3.5325342465753424</v>
      </c>
      <c r="L85" s="185">
        <f t="shared" si="20"/>
        <v>-11.702514432145101</v>
      </c>
      <c r="M85" s="184">
        <v>3.8472222222222223</v>
      </c>
      <c r="N85" s="185">
        <f t="shared" si="21"/>
        <v>0.31468797564687989</v>
      </c>
      <c r="O85" s="185">
        <f t="shared" si="22"/>
        <v>0.99835572348166801</v>
      </c>
    </row>
    <row r="86" spans="1:16" x14ac:dyDescent="0.25">
      <c r="A86" s="1">
        <v>12</v>
      </c>
      <c r="B86" s="114" t="s">
        <v>93</v>
      </c>
      <c r="C86" s="184">
        <v>3.8972712680577848</v>
      </c>
      <c r="D86" s="185">
        <v>-0.1028576391904803</v>
      </c>
      <c r="E86" s="184">
        <v>4.0083713850837137</v>
      </c>
      <c r="F86" s="185">
        <f t="shared" si="19"/>
        <v>0.11110011702592892</v>
      </c>
      <c r="G86" s="184">
        <v>5.0380807311500382</v>
      </c>
      <c r="H86" s="185">
        <f t="shared" si="19"/>
        <v>1.0297093460663245</v>
      </c>
      <c r="I86" s="184">
        <v>7.6752503576537912</v>
      </c>
      <c r="J86" s="185">
        <f t="shared" si="19"/>
        <v>2.637169626503753</v>
      </c>
      <c r="K86" s="184">
        <v>3.2559880239520957</v>
      </c>
      <c r="L86" s="185">
        <f t="shared" si="20"/>
        <v>-4.4192623337016954</v>
      </c>
      <c r="M86" s="184">
        <v>5.0592485549132951</v>
      </c>
      <c r="N86" s="185">
        <f t="shared" si="21"/>
        <v>1.8032605309611993</v>
      </c>
      <c r="O86" s="185">
        <f t="shared" si="22"/>
        <v>1.1619772868555103</v>
      </c>
    </row>
    <row r="87" spans="1:16" ht="15.75" x14ac:dyDescent="0.25">
      <c r="B87" s="117" t="s">
        <v>30</v>
      </c>
      <c r="C87" s="186">
        <v>3.5688204610466094</v>
      </c>
      <c r="D87" s="187">
        <v>-9.046541035158695E-2</v>
      </c>
      <c r="E87" s="186">
        <v>3.3653032440056418</v>
      </c>
      <c r="F87" s="187">
        <f t="shared" si="19"/>
        <v>-0.20351721704096759</v>
      </c>
      <c r="G87" s="186">
        <v>4.3959784411276948</v>
      </c>
      <c r="H87" s="187">
        <f t="shared" si="19"/>
        <v>1.0306751971220529</v>
      </c>
      <c r="I87" s="186">
        <v>4.6154410416284612</v>
      </c>
      <c r="J87" s="187">
        <f t="shared" si="19"/>
        <v>0.21946260050076649</v>
      </c>
      <c r="K87" s="186">
        <v>2.9415471311475412</v>
      </c>
      <c r="L87" s="187">
        <f t="shared" si="20"/>
        <v>-1.6738939104809201</v>
      </c>
      <c r="M87" s="186">
        <v>3.6697310391949811</v>
      </c>
      <c r="N87" s="187">
        <v>0.72818390804743993</v>
      </c>
      <c r="O87" s="187">
        <v>0.10091057814837168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288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8.3850514976849659</v>
      </c>
      <c r="D97" s="185">
        <v>0.41907796271332121</v>
      </c>
      <c r="E97" s="184">
        <v>7.2165710311250217</v>
      </c>
      <c r="F97" s="185">
        <f t="shared" ref="F97:J99" si="23">IFERROR(E97-C97,"-")</f>
        <v>-1.1684804665599442</v>
      </c>
      <c r="G97" s="184">
        <v>10.840336134453782</v>
      </c>
      <c r="H97" s="185">
        <f t="shared" si="23"/>
        <v>3.6237651033287603</v>
      </c>
      <c r="I97" s="184">
        <v>8.7300962832591367</v>
      </c>
      <c r="J97" s="185">
        <f t="shared" si="23"/>
        <v>-2.1102398511946454</v>
      </c>
      <c r="K97" s="184">
        <v>6.533854166666667</v>
      </c>
      <c r="L97" s="185">
        <f t="shared" ref="L97:L99" si="24">IFERROR(K97-I97,"-")</f>
        <v>-2.1962421165924697</v>
      </c>
      <c r="M97" s="184">
        <v>6.7966147052920318</v>
      </c>
      <c r="N97" s="185">
        <f t="shared" ref="N97:N99" si="25">IFERROR(M97-K97,"-")</f>
        <v>0.26276053862536486</v>
      </c>
      <c r="O97" s="185">
        <f t="shared" ref="O97" si="26">IFERROR(M97-C97,"-")</f>
        <v>-1.5884367923929341</v>
      </c>
    </row>
    <row r="98" spans="2:15" x14ac:dyDescent="0.25">
      <c r="B98" s="114" t="s">
        <v>73</v>
      </c>
      <c r="C98" s="184">
        <v>7.89595482736277</v>
      </c>
      <c r="D98" s="185">
        <v>-0.41811433417204746</v>
      </c>
      <c r="E98" s="184">
        <v>6.6646178730287104</v>
      </c>
      <c r="F98" s="185">
        <f t="shared" si="23"/>
        <v>-1.2313369543340595</v>
      </c>
      <c r="G98" s="184">
        <v>6.483386923901393</v>
      </c>
      <c r="H98" s="185">
        <f t="shared" si="23"/>
        <v>-0.18123094912731741</v>
      </c>
      <c r="I98" s="184">
        <v>7.4176239055345814</v>
      </c>
      <c r="J98" s="185">
        <f t="shared" si="23"/>
        <v>0.93423698163318836</v>
      </c>
      <c r="K98" s="184">
        <v>5.3828042767713704</v>
      </c>
      <c r="L98" s="185">
        <f t="shared" si="24"/>
        <v>-2.034819628763211</v>
      </c>
      <c r="M98" s="184">
        <v>6.5330156142221103</v>
      </c>
      <c r="N98" s="185">
        <f t="shared" si="25"/>
        <v>1.1502113374507399</v>
      </c>
      <c r="O98" s="185">
        <f>IFERROR(M98-C98,"-")</f>
        <v>-1.3629392131406597</v>
      </c>
    </row>
    <row r="99" spans="2:15" x14ac:dyDescent="0.25">
      <c r="B99" s="114" t="s">
        <v>75</v>
      </c>
      <c r="C99" s="184">
        <v>7.8426756352765326</v>
      </c>
      <c r="D99" s="185">
        <v>0.26775887612003935</v>
      </c>
      <c r="E99" s="184">
        <v>8.1990271584920951</v>
      </c>
      <c r="F99" s="185">
        <f t="shared" si="23"/>
        <v>0.35635152321556252</v>
      </c>
      <c r="G99" s="184">
        <v>14.005054759898904</v>
      </c>
      <c r="H99" s="185">
        <f t="shared" si="23"/>
        <v>5.8060276014068091</v>
      </c>
      <c r="I99" s="184">
        <v>5.8618128654970763</v>
      </c>
      <c r="J99" s="185">
        <f t="shared" si="23"/>
        <v>-8.1432418944018288</v>
      </c>
      <c r="K99" s="184">
        <v>5.2346087053946562</v>
      </c>
      <c r="L99" s="185">
        <f t="shared" si="24"/>
        <v>-0.62720416010242008</v>
      </c>
      <c r="M99" s="184">
        <v>6.1331573626867346</v>
      </c>
      <c r="N99" s="185">
        <f t="shared" si="25"/>
        <v>0.89854865729207845</v>
      </c>
      <c r="O99" s="185">
        <f t="shared" ref="O99:O102" si="27">IFERROR(M99-C99,"-")</f>
        <v>-1.7095182725897979</v>
      </c>
    </row>
    <row r="100" spans="2:15" x14ac:dyDescent="0.25">
      <c r="B100" s="114" t="s">
        <v>77</v>
      </c>
      <c r="C100" s="184">
        <v>7.7268374164810689</v>
      </c>
      <c r="D100" s="185">
        <v>3.1273354332904013E-2</v>
      </c>
      <c r="E100" s="184" t="s">
        <v>244</v>
      </c>
      <c r="F100" s="185" t="str">
        <f>IFERROR(E100-C100,"-")</f>
        <v>-</v>
      </c>
      <c r="G100" s="184">
        <v>12.037222222222223</v>
      </c>
      <c r="H100" s="185" t="str">
        <f>IFERROR(G100-E100,"-")</f>
        <v>-</v>
      </c>
      <c r="I100" s="184">
        <v>8.0518100841709561</v>
      </c>
      <c r="J100" s="185">
        <f>IFERROR(I100-G100,"-")</f>
        <v>-3.9854121380512666</v>
      </c>
      <c r="K100" s="184">
        <v>5.1068981269986296</v>
      </c>
      <c r="L100" s="185">
        <f>IFERROR(K100-I100,"-")</f>
        <v>-2.9449119571723266</v>
      </c>
      <c r="M100" s="184">
        <v>5.8996194962855588</v>
      </c>
      <c r="N100" s="185">
        <f>IFERROR(M100-K100,"-")</f>
        <v>0.79272136928692927</v>
      </c>
      <c r="O100" s="185">
        <f t="shared" si="27"/>
        <v>-1.8272179201955101</v>
      </c>
    </row>
    <row r="101" spans="2:15" x14ac:dyDescent="0.25">
      <c r="B101" s="114" t="s">
        <v>79</v>
      </c>
      <c r="C101" s="184">
        <v>7.9464043419267298</v>
      </c>
      <c r="D101" s="185">
        <v>-5.3765504482221615E-3</v>
      </c>
      <c r="E101" s="184" t="s">
        <v>244</v>
      </c>
      <c r="F101" s="185" t="str">
        <f t="shared" ref="F101:J109" si="28">IFERROR(E101-C101,"-")</f>
        <v>-</v>
      </c>
      <c r="G101" s="184">
        <v>10.333473330533389</v>
      </c>
      <c r="H101" s="185" t="str">
        <f t="shared" si="28"/>
        <v>-</v>
      </c>
      <c r="I101" s="184">
        <v>7.5680802630469604</v>
      </c>
      <c r="J101" s="185">
        <f t="shared" si="28"/>
        <v>-2.7653930674864284</v>
      </c>
      <c r="K101" s="184">
        <v>5.8374851013110849</v>
      </c>
      <c r="L101" s="185">
        <f t="shared" ref="L101:L109" si="29">IFERROR(K101-I101,"-")</f>
        <v>-1.7305951617358755</v>
      </c>
      <c r="M101" s="184">
        <v>6.1456815157467837</v>
      </c>
      <c r="N101" s="185">
        <f t="shared" ref="N101:N108" si="30">IFERROR(M101-K101,"-")</f>
        <v>0.30819641443569878</v>
      </c>
      <c r="O101" s="185">
        <f t="shared" si="27"/>
        <v>-1.8007228261799462</v>
      </c>
    </row>
    <row r="102" spans="2:15" x14ac:dyDescent="0.25">
      <c r="B102" s="114" t="s">
        <v>81</v>
      </c>
      <c r="C102" s="184">
        <v>7.6910747232472323</v>
      </c>
      <c r="D102" s="185">
        <v>-0.25006663300873733</v>
      </c>
      <c r="E102" s="184" t="s">
        <v>244</v>
      </c>
      <c r="F102" s="185" t="str">
        <f t="shared" si="28"/>
        <v>-</v>
      </c>
      <c r="G102" s="184">
        <v>8.1765730880929333</v>
      </c>
      <c r="H102" s="185" t="str">
        <f t="shared" si="28"/>
        <v>-</v>
      </c>
      <c r="I102" s="184">
        <v>8.2189096215990833</v>
      </c>
      <c r="J102" s="185">
        <f t="shared" si="28"/>
        <v>4.2336533506150076E-2</v>
      </c>
      <c r="K102" s="184">
        <v>6.5708221225710011</v>
      </c>
      <c r="L102" s="185">
        <f t="shared" si="29"/>
        <v>-1.6480874990280823</v>
      </c>
      <c r="M102" s="184">
        <v>7.2864087783873881</v>
      </c>
      <c r="N102" s="185">
        <f t="shared" si="30"/>
        <v>0.71558665581638703</v>
      </c>
      <c r="O102" s="185">
        <f t="shared" si="27"/>
        <v>-0.4046659448598442</v>
      </c>
    </row>
    <row r="103" spans="2:15" x14ac:dyDescent="0.25">
      <c r="B103" s="114" t="s">
        <v>83</v>
      </c>
      <c r="C103" s="184">
        <v>8.8669169290385081</v>
      </c>
      <c r="D103" s="185">
        <v>1.0073466165385083</v>
      </c>
      <c r="E103" s="184" t="s">
        <v>244</v>
      </c>
      <c r="F103" s="185" t="str">
        <f t="shared" si="28"/>
        <v>-</v>
      </c>
      <c r="G103" s="184">
        <v>9.841807909604519</v>
      </c>
      <c r="H103" s="185" t="str">
        <f t="shared" si="28"/>
        <v>-</v>
      </c>
      <c r="I103" s="184">
        <v>7.8831803086540342</v>
      </c>
      <c r="J103" s="185">
        <f t="shared" si="28"/>
        <v>-1.9586276009504848</v>
      </c>
      <c r="K103" s="184">
        <v>6.6500673854447436</v>
      </c>
      <c r="L103" s="185">
        <f t="shared" si="29"/>
        <v>-1.2331129232092906</v>
      </c>
      <c r="M103" s="184">
        <v>7.4098608193277311</v>
      </c>
      <c r="N103" s="185">
        <f t="shared" si="30"/>
        <v>0.75979343388298748</v>
      </c>
      <c r="O103" s="185">
        <f>IFERROR(M103-C103,"-")</f>
        <v>-1.457056109710777</v>
      </c>
    </row>
    <row r="104" spans="2:15" x14ac:dyDescent="0.25">
      <c r="B104" s="114" t="s">
        <v>85</v>
      </c>
      <c r="C104" s="184">
        <v>8.6175336182633178</v>
      </c>
      <c r="D104" s="185">
        <v>-0.29065559842030453</v>
      </c>
      <c r="E104" s="184">
        <v>6.097185185185185</v>
      </c>
      <c r="F104" s="185">
        <f t="shared" si="28"/>
        <v>-2.5203484330781327</v>
      </c>
      <c r="G104" s="184">
        <v>9.0528089887640455</v>
      </c>
      <c r="H104" s="185">
        <f t="shared" si="28"/>
        <v>2.9556238035788605</v>
      </c>
      <c r="I104" s="184">
        <v>7.7771453913814765</v>
      </c>
      <c r="J104" s="185">
        <f t="shared" si="28"/>
        <v>-1.275663597382569</v>
      </c>
      <c r="K104" s="184">
        <v>8.0107416127133604</v>
      </c>
      <c r="L104" s="185">
        <f t="shared" si="29"/>
        <v>0.23359622133188385</v>
      </c>
      <c r="M104" s="184">
        <v>7.8473442622950822</v>
      </c>
      <c r="N104" s="185">
        <f t="shared" si="30"/>
        <v>-0.16339735041827819</v>
      </c>
      <c r="O104" s="185">
        <f>IFERROR(M104-C104,"-")</f>
        <v>-0.77018935596823557</v>
      </c>
    </row>
    <row r="105" spans="2:15" x14ac:dyDescent="0.25">
      <c r="B105" s="114" t="s">
        <v>87</v>
      </c>
      <c r="C105" s="184">
        <v>8.2653967511978497</v>
      </c>
      <c r="D105" s="185">
        <v>0.11231500507221348</v>
      </c>
      <c r="E105" s="184">
        <v>6.3997477931904161</v>
      </c>
      <c r="F105" s="185">
        <f t="shared" si="28"/>
        <v>-1.8656489580074336</v>
      </c>
      <c r="G105" s="184">
        <v>8.8807339449541285</v>
      </c>
      <c r="H105" s="185">
        <f t="shared" si="28"/>
        <v>2.4809861517637124</v>
      </c>
      <c r="I105" s="184">
        <v>7.2970989466413396</v>
      </c>
      <c r="J105" s="185">
        <f t="shared" si="28"/>
        <v>-1.5836349983127889</v>
      </c>
      <c r="K105" s="184">
        <v>7.3590079278492979</v>
      </c>
      <c r="L105" s="185">
        <f t="shared" si="29"/>
        <v>6.1908981207958291E-2</v>
      </c>
      <c r="M105" s="184">
        <v>6.853787473233405</v>
      </c>
      <c r="N105" s="185">
        <f t="shared" si="30"/>
        <v>-0.50522045461589293</v>
      </c>
      <c r="O105" s="185">
        <f t="shared" ref="O105:O108" si="31">IFERROR(M105-C105,"-")</f>
        <v>-1.4116092779644447</v>
      </c>
    </row>
    <row r="106" spans="2:15" x14ac:dyDescent="0.25">
      <c r="B106" s="114" t="s">
        <v>89</v>
      </c>
      <c r="C106" s="184">
        <v>7.4805983091263819</v>
      </c>
      <c r="D106" s="185">
        <v>6.4550900604135819E-2</v>
      </c>
      <c r="E106" s="184">
        <v>5.1763901549680948</v>
      </c>
      <c r="F106" s="185">
        <f t="shared" si="28"/>
        <v>-2.3042081541582871</v>
      </c>
      <c r="G106" s="184">
        <v>7.532561379070172</v>
      </c>
      <c r="H106" s="185">
        <f t="shared" si="28"/>
        <v>2.3561712241020771</v>
      </c>
      <c r="I106" s="184">
        <v>6.8283218332594799</v>
      </c>
      <c r="J106" s="185">
        <f t="shared" si="28"/>
        <v>-0.70423954581069204</v>
      </c>
      <c r="K106" s="184">
        <v>6.206409748365366</v>
      </c>
      <c r="L106" s="185">
        <f t="shared" si="29"/>
        <v>-0.62191208489411398</v>
      </c>
      <c r="M106" s="184">
        <v>6.4038626855407186</v>
      </c>
      <c r="N106" s="185">
        <f t="shared" si="30"/>
        <v>0.19745293717535262</v>
      </c>
      <c r="O106" s="185">
        <f t="shared" si="31"/>
        <v>-1.0767356235856633</v>
      </c>
    </row>
    <row r="107" spans="2:15" x14ac:dyDescent="0.25">
      <c r="B107" s="114" t="s">
        <v>91</v>
      </c>
      <c r="C107" s="184">
        <v>7.3692548202188641</v>
      </c>
      <c r="D107" s="185">
        <v>-0.40741364533249413</v>
      </c>
      <c r="E107" s="184">
        <v>4.3857421875</v>
      </c>
      <c r="F107" s="185">
        <f t="shared" si="28"/>
        <v>-2.9835126327188641</v>
      </c>
      <c r="G107" s="184">
        <v>8.5613607460788472</v>
      </c>
      <c r="H107" s="185">
        <f t="shared" si="28"/>
        <v>4.1756185585788472</v>
      </c>
      <c r="I107" s="184">
        <v>7.5981374722838133</v>
      </c>
      <c r="J107" s="185">
        <f t="shared" si="28"/>
        <v>-0.96322327379503392</v>
      </c>
      <c r="K107" s="184">
        <v>6.6887816646562124</v>
      </c>
      <c r="L107" s="185">
        <f t="shared" si="29"/>
        <v>-0.90935580762760093</v>
      </c>
      <c r="M107" s="184">
        <v>6.3679612269625663</v>
      </c>
      <c r="N107" s="185">
        <f t="shared" si="30"/>
        <v>-0.3208204376936461</v>
      </c>
      <c r="O107" s="185">
        <f t="shared" si="31"/>
        <v>-1.0012935932562979</v>
      </c>
    </row>
    <row r="108" spans="2:15" x14ac:dyDescent="0.25">
      <c r="B108" s="114" t="s">
        <v>93</v>
      </c>
      <c r="C108" s="184">
        <v>7.7688200188461938</v>
      </c>
      <c r="D108" s="185">
        <v>0.71813484667472505</v>
      </c>
      <c r="E108" s="184">
        <v>8.2757863935625462</v>
      </c>
      <c r="F108" s="185">
        <f t="shared" si="28"/>
        <v>0.50696637471635242</v>
      </c>
      <c r="G108" s="184">
        <v>7.9421218694537563</v>
      </c>
      <c r="H108" s="185">
        <f t="shared" si="28"/>
        <v>-0.33366452410878988</v>
      </c>
      <c r="I108" s="184">
        <v>5.8612209341285268</v>
      </c>
      <c r="J108" s="185">
        <f t="shared" si="28"/>
        <v>-2.0809009353252295</v>
      </c>
      <c r="K108" s="184">
        <v>6.275511432009627</v>
      </c>
      <c r="L108" s="185">
        <f t="shared" si="29"/>
        <v>0.41429049788110017</v>
      </c>
      <c r="M108" s="184">
        <v>5.4969373126547634</v>
      </c>
      <c r="N108" s="185">
        <f t="shared" si="30"/>
        <v>-0.77857411935486365</v>
      </c>
      <c r="O108" s="185">
        <f t="shared" si="31"/>
        <v>-2.2718827061914304</v>
      </c>
    </row>
    <row r="109" spans="2:15" ht="15.75" x14ac:dyDescent="0.25">
      <c r="B109" s="117" t="s">
        <v>30</v>
      </c>
      <c r="C109" s="186">
        <v>7.982500983090838</v>
      </c>
      <c r="D109" s="187">
        <v>0.13431975708974075</v>
      </c>
      <c r="E109" s="186">
        <v>6.7561589488727254</v>
      </c>
      <c r="F109" s="187">
        <f t="shared" si="28"/>
        <v>-1.2263420342181126</v>
      </c>
      <c r="G109" s="186">
        <v>8.7250281473493914</v>
      </c>
      <c r="H109" s="187">
        <f t="shared" si="28"/>
        <v>1.968869198476666</v>
      </c>
      <c r="I109" s="186">
        <v>7.2914212309392115</v>
      </c>
      <c r="J109" s="187">
        <f t="shared" si="28"/>
        <v>-1.4336069164101799</v>
      </c>
      <c r="K109" s="186">
        <v>6.2369073253971479</v>
      </c>
      <c r="L109" s="187">
        <f t="shared" si="29"/>
        <v>-1.0545139055420636</v>
      </c>
      <c r="M109" s="186">
        <v>6.5780161509250608</v>
      </c>
      <c r="N109" s="187">
        <v>0.34110882552791288</v>
      </c>
      <c r="O109" s="187">
        <v>-1.4044848321657772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9" t="s">
        <v>289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8.193692816819155</v>
      </c>
      <c r="D119" s="185">
        <v>0.25380105029422229</v>
      </c>
      <c r="E119" s="184">
        <v>6.9637502059647387</v>
      </c>
      <c r="F119" s="185">
        <f t="shared" ref="F119:J121" si="32">IFERROR(E119-C119,"-")</f>
        <v>-1.2299426108544163</v>
      </c>
      <c r="G119" s="184">
        <v>23.921666666666667</v>
      </c>
      <c r="H119" s="185">
        <f t="shared" si="32"/>
        <v>16.957916460701927</v>
      </c>
      <c r="I119" s="184">
        <v>11.427258462228201</v>
      </c>
      <c r="J119" s="185">
        <f t="shared" si="32"/>
        <v>-12.494408204438466</v>
      </c>
      <c r="K119" s="184">
        <v>6.5380669546436287</v>
      </c>
      <c r="L119" s="185">
        <f t="shared" ref="L119:L121" si="33">IFERROR(K119-I119,"-")</f>
        <v>-4.889191507584572</v>
      </c>
      <c r="M119" s="184">
        <v>7.0759036144578316</v>
      </c>
      <c r="N119" s="185">
        <f t="shared" ref="N119:N121" si="34">IFERROR(M119-K119,"-")</f>
        <v>0.53783665981420281</v>
      </c>
      <c r="O119" s="185">
        <f t="shared" ref="O119" si="35">IFERROR(M119-C119,"-")</f>
        <v>-1.1177892023613234</v>
      </c>
    </row>
    <row r="120" spans="1:16" x14ac:dyDescent="0.25">
      <c r="B120" s="114" t="s">
        <v>73</v>
      </c>
      <c r="C120" s="184">
        <v>7.4867610324729394</v>
      </c>
      <c r="D120" s="185">
        <v>-0.41302650293782506</v>
      </c>
      <c r="E120" s="184">
        <v>6.9527415509746175</v>
      </c>
      <c r="F120" s="185">
        <f t="shared" si="32"/>
        <v>-0.5340194814983219</v>
      </c>
      <c r="G120" s="184">
        <v>11.833333333333334</v>
      </c>
      <c r="H120" s="185">
        <f t="shared" si="32"/>
        <v>4.8805917823587164</v>
      </c>
      <c r="I120" s="184">
        <v>8.8209509658246663</v>
      </c>
      <c r="J120" s="185">
        <f t="shared" si="32"/>
        <v>-3.0123823675086676</v>
      </c>
      <c r="K120" s="184">
        <v>5.1562280701754384</v>
      </c>
      <c r="L120" s="185">
        <f t="shared" si="33"/>
        <v>-3.6647228956492279</v>
      </c>
      <c r="M120" s="184">
        <v>6.4152956869719873</v>
      </c>
      <c r="N120" s="185">
        <f t="shared" si="34"/>
        <v>1.2590676167965489</v>
      </c>
      <c r="O120" s="185">
        <f>IFERROR(M120-C120,"-")</f>
        <v>-1.0714653455009522</v>
      </c>
    </row>
    <row r="121" spans="1:16" x14ac:dyDescent="0.25">
      <c r="B121" s="114" t="s">
        <v>75</v>
      </c>
      <c r="C121" s="184">
        <v>7.3132267441860463</v>
      </c>
      <c r="D121" s="185">
        <v>-0.13689407044978363</v>
      </c>
      <c r="E121" s="184">
        <v>10.226860968885388</v>
      </c>
      <c r="F121" s="185">
        <f t="shared" si="32"/>
        <v>2.9136342246993419</v>
      </c>
      <c r="G121" s="184">
        <v>17.187134502923978</v>
      </c>
      <c r="H121" s="185">
        <f t="shared" si="32"/>
        <v>6.9602735340385902</v>
      </c>
      <c r="I121" s="184">
        <v>6.1370344342937457</v>
      </c>
      <c r="J121" s="185">
        <f t="shared" si="32"/>
        <v>-11.050100068630233</v>
      </c>
      <c r="K121" s="184">
        <v>4.7230411864558208</v>
      </c>
      <c r="L121" s="185">
        <f t="shared" si="33"/>
        <v>-1.4139932478379249</v>
      </c>
      <c r="M121" s="184">
        <v>5.6702086553323028</v>
      </c>
      <c r="N121" s="185">
        <f t="shared" si="34"/>
        <v>0.94716746887648195</v>
      </c>
      <c r="O121" s="185">
        <f t="shared" ref="O121:O124" si="36">IFERROR(M121-C121,"-")</f>
        <v>-1.6430180888537436</v>
      </c>
    </row>
    <row r="122" spans="1:16" x14ac:dyDescent="0.25">
      <c r="B122" s="114" t="s">
        <v>77</v>
      </c>
      <c r="C122" s="184">
        <v>7.3290988487495037</v>
      </c>
      <c r="D122" s="185">
        <v>-0.53683234048011474</v>
      </c>
      <c r="E122" s="184" t="s">
        <v>244</v>
      </c>
      <c r="F122" s="185" t="str">
        <f>IFERROR(E122-C122,"-")</f>
        <v>-</v>
      </c>
      <c r="G122" s="184">
        <v>29.11392405063291</v>
      </c>
      <c r="H122" s="185" t="str">
        <f>IFERROR(G122-E122,"-")</f>
        <v>-</v>
      </c>
      <c r="I122" s="184">
        <v>7.9394441611422746</v>
      </c>
      <c r="J122" s="185">
        <f>IFERROR(I122-G122,"-")</f>
        <v>-21.174479889490634</v>
      </c>
      <c r="K122" s="184">
        <v>4.8056677018633538</v>
      </c>
      <c r="L122" s="185">
        <f>IFERROR(K122-I122,"-")</f>
        <v>-3.1337764592789208</v>
      </c>
      <c r="M122" s="184">
        <v>5.6477987421383649</v>
      </c>
      <c r="N122" s="185">
        <f>IFERROR(M122-K122,"-")</f>
        <v>0.84213104027501107</v>
      </c>
      <c r="O122" s="185">
        <f t="shared" si="36"/>
        <v>-1.6813001066111388</v>
      </c>
    </row>
    <row r="123" spans="1:16" x14ac:dyDescent="0.25">
      <c r="B123" s="114" t="s">
        <v>79</v>
      </c>
      <c r="C123" s="184">
        <v>7.787623404767638</v>
      </c>
      <c r="D123" s="185">
        <v>-0.21861449585615134</v>
      </c>
      <c r="E123" s="184" t="s">
        <v>244</v>
      </c>
      <c r="F123" s="185" t="str">
        <f t="shared" ref="F123:J131" si="37">IFERROR(E123-C123,"-")</f>
        <v>-</v>
      </c>
      <c r="G123" s="184">
        <v>14.308724832214764</v>
      </c>
      <c r="H123" s="185" t="str">
        <f t="shared" si="37"/>
        <v>-</v>
      </c>
      <c r="I123" s="184">
        <v>7.2566325190438663</v>
      </c>
      <c r="J123" s="185">
        <f t="shared" si="37"/>
        <v>-7.0520923131708981</v>
      </c>
      <c r="K123" s="184">
        <v>5.3315962007228714</v>
      </c>
      <c r="L123" s="185">
        <f t="shared" ref="L123:L131" si="38">IFERROR(K123-I123,"-")</f>
        <v>-1.9250363183209949</v>
      </c>
      <c r="M123" s="184">
        <v>5.6281161403851794</v>
      </c>
      <c r="N123" s="185">
        <f t="shared" ref="N123:N130" si="39">IFERROR(M123-K123,"-")</f>
        <v>0.29651993966230794</v>
      </c>
      <c r="O123" s="185">
        <f t="shared" si="36"/>
        <v>-2.1595072643824587</v>
      </c>
    </row>
    <row r="124" spans="1:16" x14ac:dyDescent="0.25">
      <c r="B124" s="114" t="s">
        <v>81</v>
      </c>
      <c r="C124" s="184">
        <v>7.6740063444672515</v>
      </c>
      <c r="D124" s="185">
        <v>-0.80361164216430581</v>
      </c>
      <c r="E124" s="184" t="s">
        <v>244</v>
      </c>
      <c r="F124" s="185" t="str">
        <f t="shared" si="37"/>
        <v>-</v>
      </c>
      <c r="G124" s="184">
        <v>12.987714987714988</v>
      </c>
      <c r="H124" s="185" t="str">
        <f t="shared" si="37"/>
        <v>-</v>
      </c>
      <c r="I124" s="184">
        <v>7.4575471698113205</v>
      </c>
      <c r="J124" s="185">
        <f t="shared" si="37"/>
        <v>-5.5301678179036671</v>
      </c>
      <c r="K124" s="184">
        <v>6.3493812663716014</v>
      </c>
      <c r="L124" s="185">
        <f t="shared" si="38"/>
        <v>-1.1081659034397191</v>
      </c>
      <c r="M124" s="184">
        <v>7.3081058726220016</v>
      </c>
      <c r="N124" s="185">
        <f t="shared" si="39"/>
        <v>0.95872460625040024</v>
      </c>
      <c r="O124" s="185">
        <f t="shared" si="36"/>
        <v>-0.36590047184524988</v>
      </c>
    </row>
    <row r="125" spans="1:16" x14ac:dyDescent="0.25">
      <c r="B125" s="114" t="s">
        <v>83</v>
      </c>
      <c r="C125" s="184">
        <v>8.7815208825847115</v>
      </c>
      <c r="D125" s="185">
        <v>0.45845485319897961</v>
      </c>
      <c r="E125" s="184" t="s">
        <v>244</v>
      </c>
      <c r="F125" s="185" t="str">
        <f t="shared" si="37"/>
        <v>-</v>
      </c>
      <c r="G125" s="184">
        <v>8.2203659506762126</v>
      </c>
      <c r="H125" s="185" t="str">
        <f t="shared" si="37"/>
        <v>-</v>
      </c>
      <c r="I125" s="184">
        <v>7.105190204835977</v>
      </c>
      <c r="J125" s="185">
        <f t="shared" si="37"/>
        <v>-1.1151757458402356</v>
      </c>
      <c r="K125" s="184">
        <v>5.7398599958822318</v>
      </c>
      <c r="L125" s="185">
        <f t="shared" si="38"/>
        <v>-1.3653302089537451</v>
      </c>
      <c r="M125" s="184">
        <v>7.6511909568025835</v>
      </c>
      <c r="N125" s="185">
        <f t="shared" si="39"/>
        <v>1.9113309609203517</v>
      </c>
      <c r="O125" s="185">
        <f>IFERROR(M125-C125,"-")</f>
        <v>-1.130329925782128</v>
      </c>
    </row>
    <row r="126" spans="1:16" x14ac:dyDescent="0.25">
      <c r="B126" s="114" t="s">
        <v>85</v>
      </c>
      <c r="C126" s="184">
        <v>8.4414040384978293</v>
      </c>
      <c r="D126" s="185">
        <v>-1.2266518575551242</v>
      </c>
      <c r="E126" s="184">
        <v>5.1117370892018776</v>
      </c>
      <c r="F126" s="185">
        <f t="shared" si="37"/>
        <v>-3.3296669492959516</v>
      </c>
      <c r="G126" s="184">
        <v>8.5341272146383975</v>
      </c>
      <c r="H126" s="185">
        <f t="shared" si="37"/>
        <v>3.4223901254365199</v>
      </c>
      <c r="I126" s="184">
        <v>7.0737927292457945</v>
      </c>
      <c r="J126" s="185">
        <f t="shared" si="37"/>
        <v>-1.460334485392603</v>
      </c>
      <c r="K126" s="184">
        <v>8.2577308362369344</v>
      </c>
      <c r="L126" s="185">
        <f t="shared" si="38"/>
        <v>1.1839381069911399</v>
      </c>
      <c r="M126" s="184">
        <v>8.3209278870398382</v>
      </c>
      <c r="N126" s="185">
        <f t="shared" si="39"/>
        <v>6.3197050802903831E-2</v>
      </c>
      <c r="O126" s="185">
        <f>IFERROR(M126-C126,"-")</f>
        <v>-0.12047615145799107</v>
      </c>
    </row>
    <row r="127" spans="1:16" x14ac:dyDescent="0.25">
      <c r="B127" s="114" t="s">
        <v>87</v>
      </c>
      <c r="C127" s="184">
        <v>8.0607021996615913</v>
      </c>
      <c r="D127" s="185">
        <v>0.12812015142118049</v>
      </c>
      <c r="E127" s="184">
        <v>5.2950423216444982</v>
      </c>
      <c r="F127" s="185">
        <f t="shared" si="37"/>
        <v>-2.7656598780170931</v>
      </c>
      <c r="G127" s="184">
        <v>8.8707849249079054</v>
      </c>
      <c r="H127" s="185">
        <f t="shared" si="37"/>
        <v>3.5757426032634072</v>
      </c>
      <c r="I127" s="184">
        <v>7.4258753091240397</v>
      </c>
      <c r="J127" s="185">
        <f t="shared" si="37"/>
        <v>-1.4449096157838657</v>
      </c>
      <c r="K127" s="184">
        <v>7.502688172043011</v>
      </c>
      <c r="L127" s="185">
        <f t="shared" si="38"/>
        <v>7.681286291897127E-2</v>
      </c>
      <c r="M127" s="184">
        <v>7.0556511180815544</v>
      </c>
      <c r="N127" s="185">
        <f t="shared" si="39"/>
        <v>-0.44703705396145654</v>
      </c>
      <c r="O127" s="185">
        <f t="shared" ref="O127:O130" si="40">IFERROR(M127-C127,"-")</f>
        <v>-1.0050510815800369</v>
      </c>
    </row>
    <row r="128" spans="1:16" x14ac:dyDescent="0.25">
      <c r="A128" s="120"/>
      <c r="B128" s="114" t="s">
        <v>89</v>
      </c>
      <c r="C128" s="184">
        <v>7.3524271844660198</v>
      </c>
      <c r="D128" s="185">
        <v>-0.21248632243595456</v>
      </c>
      <c r="E128" s="184">
        <v>4.2314881380301941</v>
      </c>
      <c r="F128" s="185">
        <f t="shared" si="37"/>
        <v>-3.1209390464358258</v>
      </c>
      <c r="G128" s="184">
        <v>7.5337959750173491</v>
      </c>
      <c r="H128" s="185">
        <f t="shared" si="37"/>
        <v>3.302307836987155</v>
      </c>
      <c r="I128" s="184">
        <v>6.6977941890972694</v>
      </c>
      <c r="J128" s="185">
        <f t="shared" si="37"/>
        <v>-0.83600178592007968</v>
      </c>
      <c r="K128" s="184">
        <v>6.1844487109160724</v>
      </c>
      <c r="L128" s="185">
        <f t="shared" si="38"/>
        <v>-0.51334547818119702</v>
      </c>
      <c r="M128" s="184">
        <v>6.4350112697220139</v>
      </c>
      <c r="N128" s="185">
        <f t="shared" si="39"/>
        <v>0.25056255880594147</v>
      </c>
      <c r="O128" s="185">
        <f t="shared" si="40"/>
        <v>-0.91741591474400597</v>
      </c>
    </row>
    <row r="129" spans="2:16" x14ac:dyDescent="0.25">
      <c r="B129" s="114" t="s">
        <v>91</v>
      </c>
      <c r="C129" s="184">
        <v>7.4212424849699401</v>
      </c>
      <c r="D129" s="185">
        <v>0.37506222745921036</v>
      </c>
      <c r="E129" s="184">
        <v>4.2414738124238731</v>
      </c>
      <c r="F129" s="185">
        <f t="shared" si="37"/>
        <v>-3.179768672546067</v>
      </c>
      <c r="G129" s="184">
        <v>9.3559194428759653</v>
      </c>
      <c r="H129" s="185">
        <f t="shared" si="37"/>
        <v>5.1144456304520922</v>
      </c>
      <c r="I129" s="184">
        <v>8.585074626865671</v>
      </c>
      <c r="J129" s="185">
        <f t="shared" si="37"/>
        <v>-0.77084481601029431</v>
      </c>
      <c r="K129" s="184">
        <v>6.8399476668120363</v>
      </c>
      <c r="L129" s="185">
        <f t="shared" si="38"/>
        <v>-1.7451269600536348</v>
      </c>
      <c r="M129" s="184">
        <v>6.2889388104407358</v>
      </c>
      <c r="N129" s="185">
        <f t="shared" si="39"/>
        <v>-0.55100885637130048</v>
      </c>
      <c r="O129" s="185">
        <f t="shared" si="40"/>
        <v>-1.1323036745292043</v>
      </c>
    </row>
    <row r="130" spans="2:16" x14ac:dyDescent="0.25">
      <c r="B130" s="114" t="s">
        <v>93</v>
      </c>
      <c r="C130" s="184">
        <v>7.351959798994975</v>
      </c>
      <c r="D130" s="185">
        <v>-6.1965639601516465E-2</v>
      </c>
      <c r="E130" s="184">
        <v>8.8838289962825279</v>
      </c>
      <c r="F130" s="185">
        <f t="shared" si="37"/>
        <v>1.5318691972875529</v>
      </c>
      <c r="G130" s="184">
        <v>10.613690865489426</v>
      </c>
      <c r="H130" s="185">
        <f t="shared" si="37"/>
        <v>1.7298618692068981</v>
      </c>
      <c r="I130" s="184">
        <v>5.9148119723714503</v>
      </c>
      <c r="J130" s="185">
        <f t="shared" si="37"/>
        <v>-4.6988788931179757</v>
      </c>
      <c r="K130" s="184">
        <v>6.3220577871740664</v>
      </c>
      <c r="L130" s="185">
        <f t="shared" si="38"/>
        <v>0.40724581480261612</v>
      </c>
      <c r="M130" s="184">
        <v>4.8761477918670746</v>
      </c>
      <c r="N130" s="185">
        <f t="shared" si="39"/>
        <v>-1.4459099953069918</v>
      </c>
      <c r="O130" s="185">
        <f t="shared" si="40"/>
        <v>-2.4758120071279004</v>
      </c>
    </row>
    <row r="131" spans="2:16" ht="15.75" x14ac:dyDescent="0.25">
      <c r="B131" s="117" t="s">
        <v>30</v>
      </c>
      <c r="C131" s="186">
        <v>7.760152408245677</v>
      </c>
      <c r="D131" s="187">
        <v>-0.15527785881663725</v>
      </c>
      <c r="E131" s="186">
        <v>6.8703282541126525</v>
      </c>
      <c r="F131" s="187">
        <f t="shared" si="37"/>
        <v>-0.88982415413302451</v>
      </c>
      <c r="G131" s="186">
        <v>9.382254214530807</v>
      </c>
      <c r="H131" s="187">
        <f t="shared" si="37"/>
        <v>2.5119259604181545</v>
      </c>
      <c r="I131" s="186">
        <v>7.421225937183384</v>
      </c>
      <c r="J131" s="187">
        <f t="shared" si="37"/>
        <v>-1.961028277347423</v>
      </c>
      <c r="K131" s="186">
        <v>6.0541886533237577</v>
      </c>
      <c r="L131" s="187">
        <f t="shared" si="38"/>
        <v>-1.3670372838596263</v>
      </c>
      <c r="M131" s="186">
        <v>6.5252711292339853</v>
      </c>
      <c r="N131" s="187">
        <v>0.47108247591022767</v>
      </c>
      <c r="O131" s="187">
        <v>-1.2348812790116916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290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10.204116638078903</v>
      </c>
      <c r="D141" s="185">
        <v>0.25000156160403009</v>
      </c>
      <c r="E141" s="184">
        <v>10.206690561529271</v>
      </c>
      <c r="F141" s="185">
        <f t="shared" ref="F141:J143" si="41">IFERROR(E141-C141,"-")</f>
        <v>2.5739234503685537E-3</v>
      </c>
      <c r="G141" s="184">
        <v>2.5</v>
      </c>
      <c r="H141" s="185">
        <f t="shared" si="41"/>
        <v>-7.7066905615292711</v>
      </c>
      <c r="I141" s="184">
        <v>7.3069016152716593</v>
      </c>
      <c r="J141" s="185">
        <f t="shared" si="41"/>
        <v>4.8069016152716593</v>
      </c>
      <c r="K141" s="184">
        <v>6.2490613266583228</v>
      </c>
      <c r="L141" s="185">
        <f t="shared" ref="L141:L143" si="42">IFERROR(K141-I141,"-")</f>
        <v>-1.0578402886133365</v>
      </c>
      <c r="M141" s="184">
        <v>5.2128966223132034</v>
      </c>
      <c r="N141" s="185">
        <f t="shared" ref="N141:N143" si="43">IFERROR(M141-K141,"-")</f>
        <v>-1.0361647043451194</v>
      </c>
      <c r="O141" s="185">
        <f t="shared" ref="O141" si="44">IFERROR(M141-C141,"-")</f>
        <v>-4.9912200157656992</v>
      </c>
    </row>
    <row r="142" spans="2:16" x14ac:dyDescent="0.25">
      <c r="B142" s="114" t="s">
        <v>73</v>
      </c>
      <c r="C142" s="184">
        <v>10.188824662813103</v>
      </c>
      <c r="D142" s="185">
        <v>-1.5270648017810249</v>
      </c>
      <c r="E142" s="184">
        <v>7.9724409448818898</v>
      </c>
      <c r="F142" s="185">
        <f t="shared" si="41"/>
        <v>-2.2163837179312127</v>
      </c>
      <c r="G142" s="184">
        <v>9.4146341463414629</v>
      </c>
      <c r="H142" s="185">
        <f t="shared" si="41"/>
        <v>1.4421932014595731</v>
      </c>
      <c r="I142" s="184">
        <v>7.6997971602434081</v>
      </c>
      <c r="J142" s="185">
        <f t="shared" si="41"/>
        <v>-1.7148369860980548</v>
      </c>
      <c r="K142" s="184">
        <v>5.5432989690721648</v>
      </c>
      <c r="L142" s="185">
        <f t="shared" si="42"/>
        <v>-2.1564981911712433</v>
      </c>
      <c r="M142" s="184">
        <v>6.93213296398892</v>
      </c>
      <c r="N142" s="185">
        <f t="shared" si="43"/>
        <v>1.3888339949167552</v>
      </c>
      <c r="O142" s="185">
        <f>IFERROR(M142-C142,"-")</f>
        <v>-3.2566916988241825</v>
      </c>
    </row>
    <row r="143" spans="2:16" x14ac:dyDescent="0.25">
      <c r="B143" s="114" t="s">
        <v>75</v>
      </c>
      <c r="C143" s="184">
        <v>11.291782086795937</v>
      </c>
      <c r="D143" s="185">
        <v>2.6801133289540306</v>
      </c>
      <c r="E143" s="184">
        <v>4.5850622406639001</v>
      </c>
      <c r="F143" s="185">
        <f t="shared" si="41"/>
        <v>-6.706719846132037</v>
      </c>
      <c r="G143" s="184">
        <v>12.169139465875372</v>
      </c>
      <c r="H143" s="185">
        <f t="shared" si="41"/>
        <v>7.5840772252114714</v>
      </c>
      <c r="I143" s="184">
        <v>4.5830090791180282</v>
      </c>
      <c r="J143" s="185">
        <f t="shared" si="41"/>
        <v>-7.5861303867573433</v>
      </c>
      <c r="K143" s="184">
        <v>6.3925327951564075</v>
      </c>
      <c r="L143" s="185">
        <f t="shared" si="42"/>
        <v>1.8095237160383792</v>
      </c>
      <c r="M143" s="184">
        <v>6.4939759036144578</v>
      </c>
      <c r="N143" s="185">
        <f t="shared" si="43"/>
        <v>0.10144310845805027</v>
      </c>
      <c r="O143" s="185">
        <f t="shared" ref="O143:O146" si="45">IFERROR(M143-C143,"-")</f>
        <v>-4.7978061831814793</v>
      </c>
    </row>
    <row r="144" spans="2:16" x14ac:dyDescent="0.25">
      <c r="B144" s="114" t="s">
        <v>77</v>
      </c>
      <c r="C144" s="184">
        <v>8.0994475138121551</v>
      </c>
      <c r="D144" s="185">
        <v>-3.2395116985647796</v>
      </c>
      <c r="E144" s="184" t="s">
        <v>244</v>
      </c>
      <c r="F144" s="185" t="str">
        <f>IFERROR(E144-C144,"-")</f>
        <v>-</v>
      </c>
      <c r="G144" s="184">
        <v>16.604166666666668</v>
      </c>
      <c r="H144" s="185" t="str">
        <f>IFERROR(G144-E144,"-")</f>
        <v>-</v>
      </c>
      <c r="I144" s="184">
        <v>8.2644444444444449</v>
      </c>
      <c r="J144" s="185">
        <f>IFERROR(I144-G144,"-")</f>
        <v>-8.3397222222222229</v>
      </c>
      <c r="K144" s="184">
        <v>6.2307692307692308</v>
      </c>
      <c r="L144" s="185">
        <f>IFERROR(K144-I144,"-")</f>
        <v>-2.0336752136752141</v>
      </c>
      <c r="M144" s="184">
        <v>7.5632377740303545</v>
      </c>
      <c r="N144" s="185">
        <f>IFERROR(M144-K144,"-")</f>
        <v>1.3324685432611236</v>
      </c>
      <c r="O144" s="185">
        <f t="shared" si="45"/>
        <v>-0.53620973978180064</v>
      </c>
    </row>
    <row r="145" spans="1:16" x14ac:dyDescent="0.25">
      <c r="B145" s="114" t="s">
        <v>79</v>
      </c>
      <c r="C145" s="184">
        <v>6.518987341772152</v>
      </c>
      <c r="D145" s="185">
        <v>-2.3237092874413312</v>
      </c>
      <c r="E145" s="184" t="s">
        <v>244</v>
      </c>
      <c r="F145" s="185" t="str">
        <f t="shared" ref="F145:J153" si="46">IFERROR(E145-C145,"-")</f>
        <v>-</v>
      </c>
      <c r="G145" s="184">
        <v>14.590452261306533</v>
      </c>
      <c r="H145" s="185" t="str">
        <f t="shared" si="46"/>
        <v>-</v>
      </c>
      <c r="I145" s="184">
        <v>9.8229166666666661</v>
      </c>
      <c r="J145" s="185">
        <f t="shared" si="46"/>
        <v>-4.7675355946398668</v>
      </c>
      <c r="K145" s="184">
        <v>13.061185468451242</v>
      </c>
      <c r="L145" s="185">
        <f t="shared" ref="L145:L153" si="47">IFERROR(K145-I145,"-")</f>
        <v>3.2382688017845762</v>
      </c>
      <c r="M145" s="184">
        <v>7.9407540394973068</v>
      </c>
      <c r="N145" s="185">
        <f t="shared" ref="N145:N152" si="48">IFERROR(M145-K145,"-")</f>
        <v>-5.1204314289539354</v>
      </c>
      <c r="O145" s="185">
        <f t="shared" si="45"/>
        <v>1.4217666977251548</v>
      </c>
    </row>
    <row r="146" spans="1:16" x14ac:dyDescent="0.25">
      <c r="B146" s="114" t="s">
        <v>81</v>
      </c>
      <c r="C146" s="184">
        <v>6.2342569269521411</v>
      </c>
      <c r="D146" s="185">
        <v>-0.37864629885431089</v>
      </c>
      <c r="E146" s="184" t="s">
        <v>244</v>
      </c>
      <c r="F146" s="185" t="str">
        <f t="shared" si="46"/>
        <v>-</v>
      </c>
      <c r="G146" s="184">
        <v>4.7831498324557202</v>
      </c>
      <c r="H146" s="185" t="str">
        <f t="shared" si="46"/>
        <v>-</v>
      </c>
      <c r="I146" s="184">
        <v>12.960893854748603</v>
      </c>
      <c r="J146" s="185">
        <f t="shared" si="46"/>
        <v>8.1777440222928828</v>
      </c>
      <c r="K146" s="184">
        <v>6.6303317535545023</v>
      </c>
      <c r="L146" s="185">
        <f t="shared" si="47"/>
        <v>-6.3305621011941007</v>
      </c>
      <c r="M146" s="184">
        <v>6.8303393213572852</v>
      </c>
      <c r="N146" s="185">
        <f t="shared" si="48"/>
        <v>0.20000756780278284</v>
      </c>
      <c r="O146" s="185">
        <f t="shared" si="45"/>
        <v>0.5960823944051441</v>
      </c>
    </row>
    <row r="147" spans="1:16" x14ac:dyDescent="0.25">
      <c r="B147" s="114" t="s">
        <v>83</v>
      </c>
      <c r="C147" s="184">
        <v>9.6816239316239319</v>
      </c>
      <c r="D147" s="185">
        <v>3.4667612498791822</v>
      </c>
      <c r="E147" s="184" t="s">
        <v>244</v>
      </c>
      <c r="F147" s="185" t="str">
        <f t="shared" si="46"/>
        <v>-</v>
      </c>
      <c r="G147" s="184">
        <v>13.025882352941176</v>
      </c>
      <c r="H147" s="185" t="str">
        <f t="shared" si="46"/>
        <v>-</v>
      </c>
      <c r="I147" s="184">
        <v>13.676595744680851</v>
      </c>
      <c r="J147" s="185">
        <f t="shared" si="46"/>
        <v>0.65071339173967502</v>
      </c>
      <c r="K147" s="184">
        <v>7.0081521739130439</v>
      </c>
      <c r="L147" s="185">
        <f t="shared" si="47"/>
        <v>-6.6684435707678071</v>
      </c>
      <c r="M147" s="184">
        <v>6.9790476190476189</v>
      </c>
      <c r="N147" s="185">
        <f t="shared" si="48"/>
        <v>-2.9104554865424959E-2</v>
      </c>
      <c r="O147" s="185">
        <f>IFERROR(M147-C147,"-")</f>
        <v>-2.7025763125763129</v>
      </c>
    </row>
    <row r="148" spans="1:16" x14ac:dyDescent="0.25">
      <c r="B148" s="114" t="s">
        <v>85</v>
      </c>
      <c r="C148" s="184">
        <v>7.2594142259414225</v>
      </c>
      <c r="D148" s="185">
        <v>-3.0298527897653846</v>
      </c>
      <c r="E148" s="184">
        <v>6.7066326530612246</v>
      </c>
      <c r="F148" s="185">
        <f t="shared" si="46"/>
        <v>-0.55278157288019791</v>
      </c>
      <c r="G148" s="184">
        <v>9.3961218836565106</v>
      </c>
      <c r="H148" s="185">
        <f t="shared" si="46"/>
        <v>2.689489230595286</v>
      </c>
      <c r="I148" s="184">
        <v>8.1945205479452063</v>
      </c>
      <c r="J148" s="185">
        <f t="shared" si="46"/>
        <v>-1.2016013357113042</v>
      </c>
      <c r="K148" s="184">
        <v>8.0383480825958706</v>
      </c>
      <c r="L148" s="185">
        <f t="shared" si="47"/>
        <v>-0.15617246534933571</v>
      </c>
      <c r="M148" s="184">
        <v>7.5965217391304352</v>
      </c>
      <c r="N148" s="185">
        <f t="shared" si="48"/>
        <v>-0.44182634346543548</v>
      </c>
      <c r="O148" s="185">
        <f>IFERROR(M148-C148,"-")</f>
        <v>0.33710751318901266</v>
      </c>
    </row>
    <row r="149" spans="1:16" x14ac:dyDescent="0.25">
      <c r="B149" s="114" t="s">
        <v>87</v>
      </c>
      <c r="C149" s="184">
        <v>8.6227722772277229</v>
      </c>
      <c r="D149" s="185">
        <v>-0.94595804806083983</v>
      </c>
      <c r="E149" s="184">
        <v>9.6896551724137936</v>
      </c>
      <c r="F149" s="185">
        <f t="shared" si="46"/>
        <v>1.0668828951860707</v>
      </c>
      <c r="G149" s="184">
        <v>7.9540229885057467</v>
      </c>
      <c r="H149" s="185">
        <f t="shared" si="46"/>
        <v>-1.7356321839080469</v>
      </c>
      <c r="I149" s="184">
        <v>4.7848410757946214</v>
      </c>
      <c r="J149" s="185">
        <f t="shared" si="46"/>
        <v>-3.1691819127111254</v>
      </c>
      <c r="K149" s="184">
        <v>6.5543859649122806</v>
      </c>
      <c r="L149" s="185">
        <f t="shared" si="47"/>
        <v>1.7695448891176593</v>
      </c>
      <c r="M149" s="184">
        <v>7.6707818930041149</v>
      </c>
      <c r="N149" s="185">
        <f t="shared" si="48"/>
        <v>1.1163959280918343</v>
      </c>
      <c r="O149" s="185">
        <f t="shared" ref="O149:O152" si="49">IFERROR(M149-C149,"-")</f>
        <v>-0.95199038422360793</v>
      </c>
    </row>
    <row r="150" spans="1:16" x14ac:dyDescent="0.25">
      <c r="A150" s="120"/>
      <c r="B150" s="114" t="s">
        <v>89</v>
      </c>
      <c r="C150" s="184">
        <v>8.3212669683257925</v>
      </c>
      <c r="D150" s="185">
        <v>0.68166842817980733</v>
      </c>
      <c r="E150" s="184">
        <v>5.1395348837209305</v>
      </c>
      <c r="F150" s="185">
        <f t="shared" si="46"/>
        <v>-3.181732084604862</v>
      </c>
      <c r="G150" s="184">
        <v>7.3981191222570537</v>
      </c>
      <c r="H150" s="185">
        <f t="shared" si="46"/>
        <v>2.2585842385361232</v>
      </c>
      <c r="I150" s="184">
        <v>6.2121212121212119</v>
      </c>
      <c r="J150" s="185">
        <f t="shared" si="46"/>
        <v>-1.1859979101358418</v>
      </c>
      <c r="K150" s="184">
        <v>7.5462478184991273</v>
      </c>
      <c r="L150" s="185">
        <f t="shared" si="47"/>
        <v>1.3341266063779154</v>
      </c>
      <c r="M150" s="184">
        <v>7.9536152796725785</v>
      </c>
      <c r="N150" s="185">
        <f t="shared" si="48"/>
        <v>0.40736746117345124</v>
      </c>
      <c r="O150" s="185">
        <f t="shared" si="49"/>
        <v>-0.36765168865321396</v>
      </c>
    </row>
    <row r="151" spans="1:16" x14ac:dyDescent="0.25">
      <c r="B151" s="114" t="s">
        <v>91</v>
      </c>
      <c r="C151" s="184">
        <v>8.8154506437768241</v>
      </c>
      <c r="D151" s="185">
        <v>-1.9302240967076045</v>
      </c>
      <c r="E151" s="184">
        <v>3.862222222222222</v>
      </c>
      <c r="F151" s="185">
        <f t="shared" si="46"/>
        <v>-4.9532284215546021</v>
      </c>
      <c r="G151" s="184">
        <v>8.9674220963172804</v>
      </c>
      <c r="H151" s="185">
        <f t="shared" si="46"/>
        <v>5.1051998740950584</v>
      </c>
      <c r="I151" s="184">
        <v>5.2242798353909468</v>
      </c>
      <c r="J151" s="185">
        <f t="shared" si="46"/>
        <v>-3.7431422609263336</v>
      </c>
      <c r="K151" s="184">
        <v>6.2333333333333334</v>
      </c>
      <c r="L151" s="185">
        <f t="shared" si="47"/>
        <v>1.0090534979423866</v>
      </c>
      <c r="M151" s="184">
        <v>7.3637274549098199</v>
      </c>
      <c r="N151" s="185">
        <f t="shared" si="48"/>
        <v>1.1303941215764866</v>
      </c>
      <c r="O151" s="185">
        <f t="shared" si="49"/>
        <v>-1.4517231888670041</v>
      </c>
    </row>
    <row r="152" spans="1:16" x14ac:dyDescent="0.25">
      <c r="B152" s="114" t="s">
        <v>93</v>
      </c>
      <c r="C152" s="184">
        <v>13.002333722287048</v>
      </c>
      <c r="D152" s="185">
        <v>5.4169496805271677</v>
      </c>
      <c r="E152" s="184">
        <v>5.5427631578947372</v>
      </c>
      <c r="F152" s="185">
        <f t="shared" si="46"/>
        <v>-7.4595705643923109</v>
      </c>
      <c r="G152" s="184">
        <v>6.4748110831234253</v>
      </c>
      <c r="H152" s="185">
        <f t="shared" si="46"/>
        <v>0.93204792522868818</v>
      </c>
      <c r="I152" s="184">
        <v>5.8742514970059876</v>
      </c>
      <c r="J152" s="185">
        <f t="shared" si="46"/>
        <v>-0.60055958611743776</v>
      </c>
      <c r="K152" s="184">
        <v>6.0465116279069768</v>
      </c>
      <c r="L152" s="185">
        <f t="shared" si="47"/>
        <v>0.17226013090098924</v>
      </c>
      <c r="M152" s="184">
        <v>8.2883116883116887</v>
      </c>
      <c r="N152" s="185">
        <f t="shared" si="48"/>
        <v>2.2418000604047119</v>
      </c>
      <c r="O152" s="185">
        <f t="shared" si="49"/>
        <v>-4.7140220339753593</v>
      </c>
    </row>
    <row r="153" spans="1:16" ht="15.75" x14ac:dyDescent="0.25">
      <c r="B153" s="117" t="s">
        <v>30</v>
      </c>
      <c r="C153" s="186">
        <v>9.3788204027394464</v>
      </c>
      <c r="D153" s="187">
        <v>0.35133659291477493</v>
      </c>
      <c r="E153" s="186">
        <v>7.0547388176415389</v>
      </c>
      <c r="F153" s="187">
        <f t="shared" si="46"/>
        <v>-2.3240815850979075</v>
      </c>
      <c r="G153" s="186">
        <v>7.9309434486591632</v>
      </c>
      <c r="H153" s="187">
        <f t="shared" si="46"/>
        <v>0.87620463101762436</v>
      </c>
      <c r="I153" s="186">
        <v>6.613911290322581</v>
      </c>
      <c r="J153" s="187">
        <f t="shared" si="46"/>
        <v>-1.3170321583365823</v>
      </c>
      <c r="K153" s="186">
        <v>6.7909909909909913</v>
      </c>
      <c r="L153" s="187">
        <f t="shared" si="47"/>
        <v>0.17707970066841039</v>
      </c>
      <c r="M153" s="186">
        <v>7.134335368717708</v>
      </c>
      <c r="N153" s="187">
        <v>0.34334437772671667</v>
      </c>
      <c r="O153" s="187">
        <v>-2.2444850340217384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291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9.2325123152709363</v>
      </c>
      <c r="D163" s="185">
        <v>1.0160739591065528</v>
      </c>
      <c r="E163" s="184">
        <v>5.938104448742747</v>
      </c>
      <c r="F163" s="185">
        <f t="shared" ref="F163:J165" si="50">IFERROR(E163-C163,"-")</f>
        <v>-3.2944078665281893</v>
      </c>
      <c r="G163" s="184">
        <v>1.9777777777777779</v>
      </c>
      <c r="H163" s="185">
        <f t="shared" si="50"/>
        <v>-3.9603266709649692</v>
      </c>
      <c r="I163" s="184">
        <v>6.2176258992805753</v>
      </c>
      <c r="J163" s="185">
        <f t="shared" si="50"/>
        <v>4.2398481215027974</v>
      </c>
      <c r="K163" s="184">
        <v>5.1819338422391859</v>
      </c>
      <c r="L163" s="185">
        <f t="shared" ref="L163:L165" si="51">IFERROR(K163-I163,"-")</f>
        <v>-1.0356920570413894</v>
      </c>
      <c r="M163" s="184">
        <v>5.5057324840764332</v>
      </c>
      <c r="N163" s="185">
        <f t="shared" ref="N163:N165" si="52">IFERROR(M163-K163,"-")</f>
        <v>0.32379864183724738</v>
      </c>
      <c r="O163" s="185">
        <f t="shared" ref="O163" si="53">IFERROR(M163-C163,"-")</f>
        <v>-3.7267798311945031</v>
      </c>
    </row>
    <row r="164" spans="2:15" x14ac:dyDescent="0.25">
      <c r="B164" s="114" t="s">
        <v>73</v>
      </c>
      <c r="C164" s="184">
        <v>6.9308125502815772</v>
      </c>
      <c r="D164" s="185">
        <v>-0.76009654062751331</v>
      </c>
      <c r="E164" s="184">
        <v>4.3893939393939396</v>
      </c>
      <c r="F164" s="185">
        <f t="shared" si="50"/>
        <v>-2.5414186108876375</v>
      </c>
      <c r="G164" s="184">
        <v>6.0033557046979862</v>
      </c>
      <c r="H164" s="185">
        <f t="shared" si="50"/>
        <v>1.6139617653040466</v>
      </c>
      <c r="I164" s="184">
        <v>5.9796380090497738</v>
      </c>
      <c r="J164" s="185">
        <f t="shared" si="50"/>
        <v>-2.3717695648212356E-2</v>
      </c>
      <c r="K164" s="184">
        <v>4.8488745980707399</v>
      </c>
      <c r="L164" s="185">
        <f t="shared" si="51"/>
        <v>-1.1307634109790339</v>
      </c>
      <c r="M164" s="184">
        <v>5.2434266327396095</v>
      </c>
      <c r="N164" s="185">
        <f t="shared" si="52"/>
        <v>0.39455203466886957</v>
      </c>
      <c r="O164" s="185">
        <f>IFERROR(M164-C164,"-")</f>
        <v>-1.6873859175419677</v>
      </c>
    </row>
    <row r="165" spans="2:15" x14ac:dyDescent="0.25">
      <c r="B165" s="114" t="s">
        <v>75</v>
      </c>
      <c r="C165" s="184">
        <v>7.7352138307552316</v>
      </c>
      <c r="D165" s="185">
        <v>-0.30229760565830865</v>
      </c>
      <c r="E165" s="184">
        <v>4.2316715542521992</v>
      </c>
      <c r="F165" s="185">
        <f t="shared" si="50"/>
        <v>-3.5035422765030324</v>
      </c>
      <c r="G165" s="184">
        <v>12.337563451776649</v>
      </c>
      <c r="H165" s="185">
        <f t="shared" si="50"/>
        <v>8.1058918975244509</v>
      </c>
      <c r="I165" s="184">
        <v>5.2607385079125848</v>
      </c>
      <c r="J165" s="185">
        <f t="shared" si="50"/>
        <v>-7.0768249438640645</v>
      </c>
      <c r="K165" s="184">
        <v>5.5905752753977964</v>
      </c>
      <c r="L165" s="185">
        <f t="shared" si="51"/>
        <v>0.32983676748521162</v>
      </c>
      <c r="M165" s="184">
        <v>6.1583541147132168</v>
      </c>
      <c r="N165" s="185">
        <f t="shared" si="52"/>
        <v>0.56777883931542039</v>
      </c>
      <c r="O165" s="185">
        <f t="shared" ref="O165:O168" si="54">IFERROR(M165-C165,"-")</f>
        <v>-1.5768597160420148</v>
      </c>
    </row>
    <row r="166" spans="2:15" x14ac:dyDescent="0.25">
      <c r="B166" s="114" t="s">
        <v>77</v>
      </c>
      <c r="C166" s="184">
        <v>7.7580357142857146</v>
      </c>
      <c r="D166" s="185">
        <v>1.3912875480265461</v>
      </c>
      <c r="E166" s="184" t="s">
        <v>244</v>
      </c>
      <c r="F166" s="185" t="str">
        <f>IFERROR(E166-C166,"-")</f>
        <v>-</v>
      </c>
      <c r="G166" s="184">
        <v>12.670378619153675</v>
      </c>
      <c r="H166" s="185" t="str">
        <f>IFERROR(G166-E166,"-")</f>
        <v>-</v>
      </c>
      <c r="I166" s="184">
        <v>9.519154557463672</v>
      </c>
      <c r="J166" s="185">
        <f>IFERROR(I166-G166,"-")</f>
        <v>-3.1512240616900034</v>
      </c>
      <c r="K166" s="184">
        <v>4.7073170731707314</v>
      </c>
      <c r="L166" s="185">
        <f>IFERROR(K166-I166,"-")</f>
        <v>-4.8118374842929406</v>
      </c>
      <c r="M166" s="184">
        <v>5.5823442136498516</v>
      </c>
      <c r="N166" s="185">
        <f>IFERROR(M166-K166,"-")</f>
        <v>0.87502714047912011</v>
      </c>
      <c r="O166" s="185">
        <f t="shared" si="54"/>
        <v>-2.175691500635863</v>
      </c>
    </row>
    <row r="167" spans="2:15" x14ac:dyDescent="0.25">
      <c r="B167" s="114" t="s">
        <v>79</v>
      </c>
      <c r="C167" s="184">
        <v>9.119877049180328</v>
      </c>
      <c r="D167" s="185">
        <v>1.5499024944729491</v>
      </c>
      <c r="E167" s="184" t="s">
        <v>244</v>
      </c>
      <c r="F167" s="185" t="str">
        <f t="shared" ref="F167:J175" si="55">IFERROR(E167-C167,"-")</f>
        <v>-</v>
      </c>
      <c r="G167" s="184">
        <v>8.8278236914600559</v>
      </c>
      <c r="H167" s="185" t="str">
        <f t="shared" si="55"/>
        <v>-</v>
      </c>
      <c r="I167" s="184">
        <v>8.5892307692307686</v>
      </c>
      <c r="J167" s="185">
        <f t="shared" si="55"/>
        <v>-0.2385929222292873</v>
      </c>
      <c r="K167" s="184">
        <v>5.8108108108108105</v>
      </c>
      <c r="L167" s="185">
        <f t="shared" ref="L167:L175" si="56">IFERROR(K167-I167,"-")</f>
        <v>-2.778419958419958</v>
      </c>
      <c r="M167" s="184">
        <v>5.4254787676935887</v>
      </c>
      <c r="N167" s="185">
        <f t="shared" ref="N167:N174" si="57">IFERROR(M167-K167,"-")</f>
        <v>-0.3853320431172218</v>
      </c>
      <c r="O167" s="185">
        <f t="shared" si="54"/>
        <v>-3.6943982814867393</v>
      </c>
    </row>
    <row r="168" spans="2:15" x14ac:dyDescent="0.25">
      <c r="B168" s="114" t="s">
        <v>81</v>
      </c>
      <c r="C168" s="184">
        <v>7.6301775147928996</v>
      </c>
      <c r="D168" s="185">
        <v>-0.3280688317624243</v>
      </c>
      <c r="E168" s="184" t="s">
        <v>244</v>
      </c>
      <c r="F168" s="185" t="str">
        <f t="shared" si="55"/>
        <v>-</v>
      </c>
      <c r="G168" s="184">
        <v>13.403603603603603</v>
      </c>
      <c r="H168" s="185" t="str">
        <f t="shared" si="55"/>
        <v>-</v>
      </c>
      <c r="I168" s="184">
        <v>9.0412979351032448</v>
      </c>
      <c r="J168" s="185">
        <f t="shared" si="55"/>
        <v>-4.3623056685003583</v>
      </c>
      <c r="K168" s="184">
        <v>6.2152641878669277</v>
      </c>
      <c r="L168" s="185">
        <f t="shared" si="56"/>
        <v>-2.8260337472363171</v>
      </c>
      <c r="M168" s="184">
        <v>7.024236037934668</v>
      </c>
      <c r="N168" s="185">
        <f t="shared" si="57"/>
        <v>0.80897185006774031</v>
      </c>
      <c r="O168" s="185">
        <f t="shared" si="54"/>
        <v>-0.60594147685823163</v>
      </c>
    </row>
    <row r="169" spans="2:15" x14ac:dyDescent="0.25">
      <c r="B169" s="114" t="s">
        <v>83</v>
      </c>
      <c r="C169" s="184">
        <v>8.7026066350710902</v>
      </c>
      <c r="D169" s="185">
        <v>0.42049076605345803</v>
      </c>
      <c r="E169" s="184" t="s">
        <v>244</v>
      </c>
      <c r="F169" s="185" t="str">
        <f t="shared" si="55"/>
        <v>-</v>
      </c>
      <c r="G169" s="184">
        <v>12.340579710144928</v>
      </c>
      <c r="H169" s="185" t="str">
        <f t="shared" si="55"/>
        <v>-</v>
      </c>
      <c r="I169" s="184">
        <v>7.4050387596899228</v>
      </c>
      <c r="J169" s="185">
        <f t="shared" si="55"/>
        <v>-4.935540950455005</v>
      </c>
      <c r="K169" s="184">
        <v>6.7743589743589743</v>
      </c>
      <c r="L169" s="185">
        <f t="shared" si="56"/>
        <v>-0.63067978533094848</v>
      </c>
      <c r="M169" s="184">
        <v>5.4546912590216516</v>
      </c>
      <c r="N169" s="185">
        <f t="shared" si="57"/>
        <v>-1.3196677153373226</v>
      </c>
      <c r="O169" s="185">
        <f>IFERROR(M169-C169,"-")</f>
        <v>-3.2479153760494386</v>
      </c>
    </row>
    <row r="170" spans="2:15" x14ac:dyDescent="0.25">
      <c r="B170" s="114" t="s">
        <v>85</v>
      </c>
      <c r="C170" s="184">
        <v>8.8407596785975162</v>
      </c>
      <c r="D170" s="185">
        <v>0.60864798575283885</v>
      </c>
      <c r="E170" s="184">
        <v>7.812206572769953</v>
      </c>
      <c r="F170" s="185">
        <f t="shared" si="55"/>
        <v>-1.0285531058275632</v>
      </c>
      <c r="G170" s="184">
        <v>11.88422247446084</v>
      </c>
      <c r="H170" s="185">
        <f t="shared" si="55"/>
        <v>4.0720159016908868</v>
      </c>
      <c r="I170" s="184">
        <v>6.9071883530482259</v>
      </c>
      <c r="J170" s="185">
        <f t="shared" si="55"/>
        <v>-4.9770341214126139</v>
      </c>
      <c r="K170" s="184">
        <v>7.71830985915493</v>
      </c>
      <c r="L170" s="185">
        <f t="shared" si="56"/>
        <v>0.81112150610670408</v>
      </c>
      <c r="M170" s="184">
        <v>5.6917431192660555</v>
      </c>
      <c r="N170" s="185">
        <f t="shared" si="57"/>
        <v>-2.0265667398888745</v>
      </c>
      <c r="O170" s="185">
        <f>IFERROR(M170-C170,"-")</f>
        <v>-3.1490165593314607</v>
      </c>
    </row>
    <row r="171" spans="2:15" x14ac:dyDescent="0.25">
      <c r="B171" s="114" t="s">
        <v>87</v>
      </c>
      <c r="C171" s="184">
        <v>9.1088082901554408</v>
      </c>
      <c r="D171" s="185">
        <v>1.2277166722217174</v>
      </c>
      <c r="E171" s="184">
        <v>6.5802469135802468</v>
      </c>
      <c r="F171" s="185">
        <f t="shared" si="55"/>
        <v>-2.528561376575194</v>
      </c>
      <c r="G171" s="184">
        <v>12.139837398373984</v>
      </c>
      <c r="H171" s="185">
        <f t="shared" si="55"/>
        <v>5.5595904847937376</v>
      </c>
      <c r="I171" s="184">
        <v>6.6670353982300883</v>
      </c>
      <c r="J171" s="185">
        <f t="shared" si="55"/>
        <v>-5.4728020001438962</v>
      </c>
      <c r="K171" s="184">
        <v>8.5570469798657722</v>
      </c>
      <c r="L171" s="185">
        <f t="shared" si="56"/>
        <v>1.8900115816356839</v>
      </c>
      <c r="M171" s="184">
        <v>6.1805447470817123</v>
      </c>
      <c r="N171" s="185">
        <f t="shared" si="57"/>
        <v>-2.3765022327840599</v>
      </c>
      <c r="O171" s="185">
        <f t="shared" ref="O171:O174" si="58">IFERROR(M171-C171,"-")</f>
        <v>-2.9282635430737285</v>
      </c>
    </row>
    <row r="172" spans="2:15" x14ac:dyDescent="0.25">
      <c r="B172" s="114" t="s">
        <v>89</v>
      </c>
      <c r="C172" s="184">
        <v>8.2882096069869</v>
      </c>
      <c r="D172" s="185">
        <v>0.276188570172474</v>
      </c>
      <c r="E172" s="184">
        <v>6.8289473684210522</v>
      </c>
      <c r="F172" s="185">
        <f t="shared" si="55"/>
        <v>-1.4592622385658478</v>
      </c>
      <c r="G172" s="184">
        <v>9.1653027823240585</v>
      </c>
      <c r="H172" s="185">
        <f t="shared" si="55"/>
        <v>2.3363554139030063</v>
      </c>
      <c r="I172" s="184">
        <v>6.0141467727674627</v>
      </c>
      <c r="J172" s="185">
        <f t="shared" si="55"/>
        <v>-3.1511560095565958</v>
      </c>
      <c r="K172" s="184">
        <v>5.2829736211031175</v>
      </c>
      <c r="L172" s="185">
        <f t="shared" si="56"/>
        <v>-0.73117315166434516</v>
      </c>
      <c r="M172" s="184">
        <v>6.4866151100535392</v>
      </c>
      <c r="N172" s="185">
        <f t="shared" si="57"/>
        <v>1.2036414889504217</v>
      </c>
      <c r="O172" s="185">
        <f t="shared" si="58"/>
        <v>-1.8015944969333608</v>
      </c>
    </row>
    <row r="173" spans="2:15" x14ac:dyDescent="0.25">
      <c r="B173" s="114" t="s">
        <v>91</v>
      </c>
      <c r="C173" s="184">
        <v>5.7645631067961167</v>
      </c>
      <c r="D173" s="185">
        <v>-2.0297476153045402</v>
      </c>
      <c r="E173" s="184">
        <v>3.7534246575342465</v>
      </c>
      <c r="F173" s="185">
        <f t="shared" si="55"/>
        <v>-2.0111384492618702</v>
      </c>
      <c r="G173" s="184">
        <v>8.2072243346007596</v>
      </c>
      <c r="H173" s="185">
        <f t="shared" si="55"/>
        <v>4.4537996770665131</v>
      </c>
      <c r="I173" s="184">
        <v>6.8518518518518521</v>
      </c>
      <c r="J173" s="185">
        <f t="shared" si="55"/>
        <v>-1.3553724827489075</v>
      </c>
      <c r="K173" s="184">
        <v>5.211267605633803</v>
      </c>
      <c r="L173" s="185">
        <f t="shared" si="56"/>
        <v>-1.6405842462180491</v>
      </c>
      <c r="M173" s="184">
        <v>6.8727436823104693</v>
      </c>
      <c r="N173" s="185">
        <f t="shared" si="57"/>
        <v>1.6614760766766663</v>
      </c>
      <c r="O173" s="185">
        <f t="shared" si="58"/>
        <v>1.1081805755143526</v>
      </c>
    </row>
    <row r="174" spans="2:15" x14ac:dyDescent="0.25">
      <c r="B174" s="114" t="s">
        <v>93</v>
      </c>
      <c r="C174" s="184">
        <v>6.3040201005025125</v>
      </c>
      <c r="D174" s="185">
        <v>0.36224197304381889</v>
      </c>
      <c r="E174" s="184">
        <v>6.1297709923664119</v>
      </c>
      <c r="F174" s="185">
        <f t="shared" si="55"/>
        <v>-0.17424910813610062</v>
      </c>
      <c r="G174" s="184">
        <v>5.6374829001367992</v>
      </c>
      <c r="H174" s="185">
        <f t="shared" si="55"/>
        <v>-0.49228809222961267</v>
      </c>
      <c r="I174" s="184">
        <v>5.157782515991471</v>
      </c>
      <c r="J174" s="185">
        <f t="shared" si="55"/>
        <v>-0.47970038414532823</v>
      </c>
      <c r="K174" s="184">
        <v>4.7777777777777777</v>
      </c>
      <c r="L174" s="185">
        <f t="shared" si="56"/>
        <v>-0.38000473821369329</v>
      </c>
      <c r="M174" s="184">
        <v>6.3512195121951223</v>
      </c>
      <c r="N174" s="185">
        <f t="shared" si="57"/>
        <v>1.5734417344173446</v>
      </c>
      <c r="O174" s="185">
        <f t="shared" si="58"/>
        <v>4.7199411692609772E-2</v>
      </c>
    </row>
    <row r="175" spans="2:15" ht="15.75" x14ac:dyDescent="0.25">
      <c r="B175" s="117" t="s">
        <v>30</v>
      </c>
      <c r="C175" s="186">
        <v>8.137191100167092</v>
      </c>
      <c r="D175" s="187">
        <v>0.50109730378834438</v>
      </c>
      <c r="E175" s="186">
        <v>5.5576461168935145</v>
      </c>
      <c r="F175" s="187">
        <f t="shared" si="55"/>
        <v>-2.5795449832735775</v>
      </c>
      <c r="G175" s="186">
        <v>9.9629410020753042</v>
      </c>
      <c r="H175" s="187">
        <f t="shared" si="55"/>
        <v>4.4052948851817897</v>
      </c>
      <c r="I175" s="186">
        <v>6.6787385554425232</v>
      </c>
      <c r="J175" s="187">
        <f t="shared" si="55"/>
        <v>-3.284202446632781</v>
      </c>
      <c r="K175" s="186">
        <v>5.687565230356344</v>
      </c>
      <c r="L175" s="187">
        <f t="shared" si="56"/>
        <v>-0.99117332508617917</v>
      </c>
      <c r="M175" s="186">
        <v>5.9830817830817828</v>
      </c>
      <c r="N175" s="187">
        <v>0.29551655272543886</v>
      </c>
      <c r="O175" s="187">
        <v>-2.1541093170853092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292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11.540636042402827</v>
      </c>
      <c r="D185" s="185">
        <v>3.8968004259644706</v>
      </c>
      <c r="E185" s="184">
        <v>6.3968749999999996</v>
      </c>
      <c r="F185" s="185">
        <f t="shared" ref="F185:J187" si="59">IFERROR(E185-C185,"-")</f>
        <v>-5.1437610424028275</v>
      </c>
      <c r="G185" s="184">
        <v>4.8</v>
      </c>
      <c r="H185" s="185">
        <f t="shared" si="59"/>
        <v>-1.5968749999999998</v>
      </c>
      <c r="I185" s="184">
        <v>8.4686098654708513</v>
      </c>
      <c r="J185" s="185">
        <f t="shared" si="59"/>
        <v>3.6686098654708514</v>
      </c>
      <c r="K185" s="184">
        <v>6.9557894736842103</v>
      </c>
      <c r="L185" s="185">
        <f t="shared" ref="L185:L187" si="60">IFERROR(K185-I185,"-")</f>
        <v>-1.512820391786641</v>
      </c>
      <c r="M185" s="184">
        <v>6.4937500000000004</v>
      </c>
      <c r="N185" s="185">
        <f t="shared" ref="N185:N187" si="61">IFERROR(M185-K185,"-")</f>
        <v>-0.46203947368420994</v>
      </c>
      <c r="O185" s="185">
        <f t="shared" ref="O185" si="62">IFERROR(M185-C185,"-")</f>
        <v>-5.0468860424028268</v>
      </c>
    </row>
    <row r="186" spans="1:16" x14ac:dyDescent="0.25">
      <c r="B186" s="114" t="s">
        <v>73</v>
      </c>
      <c r="C186" s="184">
        <v>8.0399999999999991</v>
      </c>
      <c r="D186" s="185">
        <v>1.0999369085173489</v>
      </c>
      <c r="E186" s="184">
        <v>7.1520618556701034</v>
      </c>
      <c r="F186" s="185">
        <f t="shared" si="59"/>
        <v>-0.88793814432989571</v>
      </c>
      <c r="G186" s="184">
        <v>3.88</v>
      </c>
      <c r="H186" s="185">
        <f t="shared" si="59"/>
        <v>-3.2720618556701035</v>
      </c>
      <c r="I186" s="184">
        <v>5.5279503105590067</v>
      </c>
      <c r="J186" s="185">
        <f t="shared" si="59"/>
        <v>1.6479503105590068</v>
      </c>
      <c r="K186" s="184">
        <v>7.1404682274247495</v>
      </c>
      <c r="L186" s="185">
        <f t="shared" si="60"/>
        <v>1.6125179168657429</v>
      </c>
      <c r="M186" s="184">
        <v>5.6514032496307234</v>
      </c>
      <c r="N186" s="185">
        <f t="shared" si="61"/>
        <v>-1.4890649777940261</v>
      </c>
      <c r="O186" s="185">
        <f>IFERROR(M186-C186,"-")</f>
        <v>-2.3885967503692758</v>
      </c>
    </row>
    <row r="187" spans="1:16" x14ac:dyDescent="0.25">
      <c r="B187" s="114" t="s">
        <v>75</v>
      </c>
      <c r="C187" s="184">
        <v>6.99</v>
      </c>
      <c r="D187" s="185">
        <v>1.0263128491620117</v>
      </c>
      <c r="E187" s="184">
        <v>6.0179640718562872</v>
      </c>
      <c r="F187" s="185">
        <f t="shared" si="59"/>
        <v>-0.97203592814371298</v>
      </c>
      <c r="G187" s="184">
        <v>26.625</v>
      </c>
      <c r="H187" s="185">
        <f t="shared" si="59"/>
        <v>20.607035928143713</v>
      </c>
      <c r="I187" s="184">
        <v>8.4092592592592599</v>
      </c>
      <c r="J187" s="185">
        <f t="shared" si="59"/>
        <v>-18.215740740740742</v>
      </c>
      <c r="K187" s="184">
        <v>8.2876344086021501</v>
      </c>
      <c r="L187" s="185">
        <f t="shared" si="60"/>
        <v>-0.12162485065710982</v>
      </c>
      <c r="M187" s="184">
        <v>5.971830985915493</v>
      </c>
      <c r="N187" s="185">
        <f t="shared" si="61"/>
        <v>-2.3158034226866571</v>
      </c>
      <c r="O187" s="185">
        <f t="shared" ref="O187:O190" si="63">IFERROR(M187-C187,"-")</f>
        <v>-1.0181690140845072</v>
      </c>
    </row>
    <row r="188" spans="1:16" x14ac:dyDescent="0.25">
      <c r="B188" s="114" t="s">
        <v>77</v>
      </c>
      <c r="C188" s="184">
        <v>10.559633027522937</v>
      </c>
      <c r="D188" s="185">
        <v>3.7732252605326453</v>
      </c>
      <c r="E188" s="184" t="s">
        <v>244</v>
      </c>
      <c r="F188" s="185" t="str">
        <f>IFERROR(E188-C188,"-")</f>
        <v>-</v>
      </c>
      <c r="G188" s="184">
        <v>12.12087912087912</v>
      </c>
      <c r="H188" s="185" t="str">
        <f>IFERROR(G188-E188,"-")</f>
        <v>-</v>
      </c>
      <c r="I188" s="184">
        <v>10.045028142589118</v>
      </c>
      <c r="J188" s="185">
        <f>IFERROR(I188-G188,"-")</f>
        <v>-2.0758509782900028</v>
      </c>
      <c r="K188" s="184">
        <v>8.3674242424242422</v>
      </c>
      <c r="L188" s="185">
        <f>IFERROR(K188-I188,"-")</f>
        <v>-1.6776039001648755</v>
      </c>
      <c r="M188" s="184">
        <v>6.8112745098039218</v>
      </c>
      <c r="N188" s="185">
        <f>IFERROR(M188-K188,"-")</f>
        <v>-1.5561497326203204</v>
      </c>
      <c r="O188" s="185">
        <f t="shared" si="63"/>
        <v>-3.7483585177190148</v>
      </c>
    </row>
    <row r="189" spans="1:16" x14ac:dyDescent="0.25">
      <c r="B189" s="114" t="s">
        <v>79</v>
      </c>
      <c r="C189" s="184">
        <v>9.0594594594594593</v>
      </c>
      <c r="D189" s="185">
        <v>1.1996109746109749</v>
      </c>
      <c r="E189" s="184" t="s">
        <v>244</v>
      </c>
      <c r="F189" s="185" t="str">
        <f t="shared" ref="F189:J197" si="64">IFERROR(E189-C189,"-")</f>
        <v>-</v>
      </c>
      <c r="G189" s="184">
        <v>8.9658385093167698</v>
      </c>
      <c r="H189" s="185" t="str">
        <f t="shared" si="64"/>
        <v>-</v>
      </c>
      <c r="I189" s="184">
        <v>11.530909090909091</v>
      </c>
      <c r="J189" s="185">
        <f t="shared" si="64"/>
        <v>2.5650705815923214</v>
      </c>
      <c r="K189" s="184">
        <v>5.6338797814207648</v>
      </c>
      <c r="L189" s="185">
        <f t="shared" ref="L189:L197" si="65">IFERROR(K189-I189,"-")</f>
        <v>-5.8970293094883264</v>
      </c>
      <c r="M189" s="184">
        <v>6.777358490566038</v>
      </c>
      <c r="N189" s="185">
        <f t="shared" ref="N189:N196" si="66">IFERROR(M189-K189,"-")</f>
        <v>1.1434787091452732</v>
      </c>
      <c r="O189" s="185">
        <f t="shared" si="63"/>
        <v>-2.2821009688934213</v>
      </c>
    </row>
    <row r="190" spans="1:16" x14ac:dyDescent="0.25">
      <c r="B190" s="114" t="s">
        <v>120</v>
      </c>
      <c r="C190" s="184">
        <v>7.4</v>
      </c>
      <c r="D190" s="185">
        <v>0.27947882736156426</v>
      </c>
      <c r="E190" s="184" t="s">
        <v>244</v>
      </c>
      <c r="F190" s="185" t="str">
        <f t="shared" si="64"/>
        <v>-</v>
      </c>
      <c r="G190" s="184">
        <v>9.638461538461538</v>
      </c>
      <c r="H190" s="185" t="str">
        <f t="shared" si="64"/>
        <v>-</v>
      </c>
      <c r="I190" s="184">
        <v>21.8125</v>
      </c>
      <c r="J190" s="185">
        <f t="shared" si="64"/>
        <v>12.174038461538462</v>
      </c>
      <c r="K190" s="184">
        <v>6.134615384615385</v>
      </c>
      <c r="L190" s="185">
        <f t="shared" si="65"/>
        <v>-15.677884615384615</v>
      </c>
      <c r="M190" s="184">
        <v>5.4095238095238098</v>
      </c>
      <c r="N190" s="185">
        <f t="shared" si="66"/>
        <v>-0.72509157509157518</v>
      </c>
      <c r="O190" s="185">
        <f t="shared" si="63"/>
        <v>-1.9904761904761905</v>
      </c>
    </row>
    <row r="191" spans="1:16" x14ac:dyDescent="0.25">
      <c r="B191" s="114" t="s">
        <v>83</v>
      </c>
      <c r="C191" s="184">
        <v>7.8377281947261661</v>
      </c>
      <c r="D191" s="185">
        <v>0.28189063127438985</v>
      </c>
      <c r="E191" s="184" t="s">
        <v>244</v>
      </c>
      <c r="F191" s="185" t="str">
        <f t="shared" si="64"/>
        <v>-</v>
      </c>
      <c r="G191" s="184">
        <v>10.96140350877193</v>
      </c>
      <c r="H191" s="185" t="str">
        <f t="shared" si="64"/>
        <v>-</v>
      </c>
      <c r="I191" s="184">
        <v>9.2523020257826882</v>
      </c>
      <c r="J191" s="185">
        <f t="shared" si="64"/>
        <v>-1.7091014829892419</v>
      </c>
      <c r="K191" s="184">
        <v>11.201712654614653</v>
      </c>
      <c r="L191" s="185">
        <f t="shared" si="65"/>
        <v>1.9494106288319646</v>
      </c>
      <c r="M191" s="184">
        <v>8.1009174311926611</v>
      </c>
      <c r="N191" s="185">
        <f t="shared" si="66"/>
        <v>-3.1007952234219918</v>
      </c>
      <c r="O191" s="185">
        <f>IFERROR(M191-C191,"-")</f>
        <v>0.26318923646649495</v>
      </c>
    </row>
    <row r="192" spans="1:16" x14ac:dyDescent="0.25">
      <c r="B192" s="114" t="s">
        <v>85</v>
      </c>
      <c r="C192" s="184">
        <v>7.0586734693877551</v>
      </c>
      <c r="D192" s="185">
        <v>0.21492346938775508</v>
      </c>
      <c r="E192" s="184">
        <v>7.1864035087719298</v>
      </c>
      <c r="F192" s="185">
        <f t="shared" si="64"/>
        <v>0.12773003938417471</v>
      </c>
      <c r="G192" s="184">
        <v>8.9747368421052638</v>
      </c>
      <c r="H192" s="185">
        <f t="shared" si="64"/>
        <v>1.788333333333334</v>
      </c>
      <c r="I192" s="184">
        <v>10.574866310160427</v>
      </c>
      <c r="J192" s="185">
        <f t="shared" si="64"/>
        <v>1.6001294680551634</v>
      </c>
      <c r="K192" s="184">
        <v>7.939516129032258</v>
      </c>
      <c r="L192" s="185">
        <f t="shared" si="65"/>
        <v>-2.6353501811281692</v>
      </c>
      <c r="M192" s="184">
        <v>7.3985765124555156</v>
      </c>
      <c r="N192" s="185">
        <f t="shared" si="66"/>
        <v>-0.54093961657674239</v>
      </c>
      <c r="O192" s="185">
        <f>IFERROR(M192-C192,"-")</f>
        <v>0.33990304306776054</v>
      </c>
    </row>
    <row r="193" spans="2:16" x14ac:dyDescent="0.25">
      <c r="B193" s="114" t="s">
        <v>87</v>
      </c>
      <c r="C193" s="184">
        <v>8.5381526104417667</v>
      </c>
      <c r="D193" s="185">
        <v>-8.3755516766714777E-2</v>
      </c>
      <c r="E193" s="184">
        <v>6.9109816971713807</v>
      </c>
      <c r="F193" s="185">
        <f t="shared" si="64"/>
        <v>-1.627170913270386</v>
      </c>
      <c r="G193" s="184">
        <v>7.5906148867313918</v>
      </c>
      <c r="H193" s="185">
        <f t="shared" si="64"/>
        <v>0.67963318956001117</v>
      </c>
      <c r="I193" s="184">
        <v>6.9741176470588231</v>
      </c>
      <c r="J193" s="185">
        <f t="shared" si="64"/>
        <v>-0.61649723967256875</v>
      </c>
      <c r="K193" s="184">
        <v>7.827027027027027</v>
      </c>
      <c r="L193" s="185">
        <f t="shared" si="65"/>
        <v>0.85290937996820393</v>
      </c>
      <c r="M193" s="184">
        <v>6.4055555555555559</v>
      </c>
      <c r="N193" s="185">
        <f t="shared" si="66"/>
        <v>-1.4214714714714711</v>
      </c>
      <c r="O193" s="185">
        <f t="shared" ref="O193:O196" si="67">IFERROR(M193-C193,"-")</f>
        <v>-2.1325970548862108</v>
      </c>
    </row>
    <row r="194" spans="2:16" x14ac:dyDescent="0.25">
      <c r="B194" s="114" t="s">
        <v>89</v>
      </c>
      <c r="C194" s="184">
        <v>7.0607476635514015</v>
      </c>
      <c r="D194" s="185">
        <v>-0.15934803022850286</v>
      </c>
      <c r="E194" s="184">
        <v>8.6809815950920246</v>
      </c>
      <c r="F194" s="185">
        <f t="shared" si="64"/>
        <v>1.6202339315406231</v>
      </c>
      <c r="G194" s="184">
        <v>5.8525641025641022</v>
      </c>
      <c r="H194" s="185">
        <f t="shared" si="64"/>
        <v>-2.8284174925279224</v>
      </c>
      <c r="I194" s="184">
        <v>7.5658263305322127</v>
      </c>
      <c r="J194" s="185">
        <f t="shared" si="64"/>
        <v>1.7132622279681105</v>
      </c>
      <c r="K194" s="184">
        <v>5.9731903485254696</v>
      </c>
      <c r="L194" s="185">
        <f t="shared" si="65"/>
        <v>-1.5926359820067431</v>
      </c>
      <c r="M194" s="184">
        <v>6.4243421052631575</v>
      </c>
      <c r="N194" s="185">
        <f t="shared" si="66"/>
        <v>0.45115175673768793</v>
      </c>
      <c r="O194" s="185">
        <f t="shared" si="67"/>
        <v>-0.63640555828824397</v>
      </c>
    </row>
    <row r="195" spans="2:16" x14ac:dyDescent="0.25">
      <c r="B195" s="114" t="s">
        <v>91</v>
      </c>
      <c r="C195" s="184">
        <v>6.9944751381215466</v>
      </c>
      <c r="D195" s="185">
        <v>-2.1541735105271025</v>
      </c>
      <c r="E195" s="184">
        <v>9.1086956521739122</v>
      </c>
      <c r="F195" s="185">
        <f t="shared" si="64"/>
        <v>2.1142205140523656</v>
      </c>
      <c r="G195" s="184">
        <v>9.7633262260127935</v>
      </c>
      <c r="H195" s="185">
        <f t="shared" si="64"/>
        <v>0.65463057383888135</v>
      </c>
      <c r="I195" s="184">
        <v>7.7903780068728521</v>
      </c>
      <c r="J195" s="185">
        <f t="shared" si="64"/>
        <v>-1.9729482191399415</v>
      </c>
      <c r="K195" s="184">
        <v>6.9265873015873014</v>
      </c>
      <c r="L195" s="185">
        <f t="shared" si="65"/>
        <v>-0.86379070528555069</v>
      </c>
      <c r="M195" s="184">
        <v>6.6215722120658134</v>
      </c>
      <c r="N195" s="185">
        <f t="shared" si="66"/>
        <v>-0.30501508952148804</v>
      </c>
      <c r="O195" s="185">
        <f t="shared" si="67"/>
        <v>-0.37290292605573327</v>
      </c>
    </row>
    <row r="196" spans="2:16" x14ac:dyDescent="0.25">
      <c r="B196" s="114" t="s">
        <v>93</v>
      </c>
      <c r="C196" s="184">
        <v>5.9863945578231297</v>
      </c>
      <c r="D196" s="185">
        <v>-1.6560635427355299</v>
      </c>
      <c r="E196" s="184">
        <v>6.295774647887324</v>
      </c>
      <c r="F196" s="185">
        <f t="shared" si="64"/>
        <v>0.30938009006419431</v>
      </c>
      <c r="G196" s="184">
        <v>5.6547811993517021</v>
      </c>
      <c r="H196" s="185">
        <f t="shared" si="64"/>
        <v>-0.6409934485356219</v>
      </c>
      <c r="I196" s="184">
        <v>5.7267605633802816</v>
      </c>
      <c r="J196" s="185">
        <f t="shared" si="64"/>
        <v>7.1979364028579518E-2</v>
      </c>
      <c r="K196" s="184">
        <v>7.3769063180827885</v>
      </c>
      <c r="L196" s="185">
        <f t="shared" si="65"/>
        <v>1.6501457547025069</v>
      </c>
      <c r="M196" s="184">
        <v>6.4173228346456694</v>
      </c>
      <c r="N196" s="185">
        <f t="shared" si="66"/>
        <v>-0.95958348343711908</v>
      </c>
      <c r="O196" s="185">
        <f t="shared" si="67"/>
        <v>0.43092827682253976</v>
      </c>
    </row>
    <row r="197" spans="2:16" ht="15.75" x14ac:dyDescent="0.25">
      <c r="B197" s="117" t="s">
        <v>30</v>
      </c>
      <c r="C197" s="186">
        <v>7.992798079487863</v>
      </c>
      <c r="D197" s="187">
        <v>0.5721319373425704</v>
      </c>
      <c r="E197" s="186">
        <v>6.9830866807610992</v>
      </c>
      <c r="F197" s="187">
        <f t="shared" si="64"/>
        <v>-1.0097113987267639</v>
      </c>
      <c r="G197" s="186">
        <v>8.447115384615385</v>
      </c>
      <c r="H197" s="187">
        <f t="shared" si="64"/>
        <v>1.4640287038542859</v>
      </c>
      <c r="I197" s="186">
        <v>8.6839999999999993</v>
      </c>
      <c r="J197" s="187">
        <f t="shared" si="64"/>
        <v>0.23688461538461425</v>
      </c>
      <c r="K197" s="186">
        <v>7.9149812734082401</v>
      </c>
      <c r="L197" s="187">
        <f t="shared" si="65"/>
        <v>-0.76901872659175918</v>
      </c>
      <c r="M197" s="186">
        <v>6.451029926156238</v>
      </c>
      <c r="N197" s="187">
        <v>-1.463951347252002</v>
      </c>
      <c r="O197" s="187">
        <v>-1.541768153331625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293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4.8284671532846719</v>
      </c>
      <c r="D207" s="185">
        <v>-1.5728273450972052</v>
      </c>
      <c r="E207" s="184">
        <v>7.1428571428571432</v>
      </c>
      <c r="F207" s="185">
        <f t="shared" ref="F207:J209" si="68">IFERROR(E207-C207,"-")</f>
        <v>2.3143899895724713</v>
      </c>
      <c r="G207" s="184" t="s">
        <v>244</v>
      </c>
      <c r="H207" s="185" t="str">
        <f t="shared" si="68"/>
        <v>-</v>
      </c>
      <c r="I207" s="184">
        <v>6.4970149253731346</v>
      </c>
      <c r="J207" s="185" t="str">
        <f t="shared" si="68"/>
        <v>-</v>
      </c>
      <c r="K207" s="184">
        <v>5.2597402597402594</v>
      </c>
      <c r="L207" s="185">
        <f t="shared" ref="L207:L209" si="69">IFERROR(K207-I207,"-")</f>
        <v>-1.2372746656328752</v>
      </c>
      <c r="M207" s="184">
        <v>4.6744186046511631</v>
      </c>
      <c r="N207" s="185">
        <f t="shared" ref="N207:N209" si="70">IFERROR(M207-K207,"-")</f>
        <v>-0.58532165508909628</v>
      </c>
      <c r="O207" s="185">
        <f t="shared" ref="O207" si="71">IFERROR(M207-C207,"-")</f>
        <v>-0.15404854863350881</v>
      </c>
    </row>
    <row r="208" spans="2:16" x14ac:dyDescent="0.25">
      <c r="B208" s="114" t="s">
        <v>73</v>
      </c>
      <c r="C208" s="184">
        <v>11.26046511627907</v>
      </c>
      <c r="D208" s="185">
        <v>5.0299686623783604</v>
      </c>
      <c r="E208" s="184">
        <v>7.9022988505747129</v>
      </c>
      <c r="F208" s="185">
        <f t="shared" si="68"/>
        <v>-3.3581662657043569</v>
      </c>
      <c r="G208" s="184">
        <v>2.4722222222222223</v>
      </c>
      <c r="H208" s="185">
        <f t="shared" si="68"/>
        <v>-5.4300766283524906</v>
      </c>
      <c r="I208" s="184">
        <v>5.3178807947019866</v>
      </c>
      <c r="J208" s="185">
        <f t="shared" si="68"/>
        <v>2.8456585724797643</v>
      </c>
      <c r="K208" s="184">
        <v>4.1845238095238093</v>
      </c>
      <c r="L208" s="185">
        <f t="shared" si="69"/>
        <v>-1.1333569851781773</v>
      </c>
      <c r="M208" s="184">
        <v>5.1681614349775788</v>
      </c>
      <c r="N208" s="185">
        <f t="shared" si="70"/>
        <v>0.98363762545376954</v>
      </c>
      <c r="O208" s="185">
        <f>IFERROR(M208-C208,"-")</f>
        <v>-6.092303681301491</v>
      </c>
    </row>
    <row r="209" spans="2:16" x14ac:dyDescent="0.25">
      <c r="B209" s="114" t="s">
        <v>75</v>
      </c>
      <c r="C209" s="184">
        <v>6.7069486404833834</v>
      </c>
      <c r="D209" s="185">
        <v>0.12575205928680244</v>
      </c>
      <c r="E209" s="184">
        <v>5.8918918918918921</v>
      </c>
      <c r="F209" s="185">
        <f t="shared" si="68"/>
        <v>-0.81505674859149124</v>
      </c>
      <c r="G209" s="184">
        <v>8.4444444444444446</v>
      </c>
      <c r="H209" s="185">
        <f t="shared" si="68"/>
        <v>2.5525525525525525</v>
      </c>
      <c r="I209" s="184">
        <v>7.3270524899057872</v>
      </c>
      <c r="J209" s="185">
        <f t="shared" si="68"/>
        <v>-1.1173919545386575</v>
      </c>
      <c r="K209" s="184">
        <v>5.8786127167630058</v>
      </c>
      <c r="L209" s="185">
        <f t="shared" si="69"/>
        <v>-1.4484397731427814</v>
      </c>
      <c r="M209" s="184">
        <v>5.6603415559772294</v>
      </c>
      <c r="N209" s="185">
        <f t="shared" si="70"/>
        <v>-0.21827116078577635</v>
      </c>
      <c r="O209" s="185">
        <f t="shared" ref="O209:O212" si="72">IFERROR(M209-C209,"-")</f>
        <v>-1.0466070845061539</v>
      </c>
    </row>
    <row r="210" spans="2:16" x14ac:dyDescent="0.25">
      <c r="B210" s="114" t="s">
        <v>77</v>
      </c>
      <c r="C210" s="184">
        <v>9.286363636363637</v>
      </c>
      <c r="D210" s="185">
        <v>2.5875000000000004</v>
      </c>
      <c r="E210" s="184" t="s">
        <v>244</v>
      </c>
      <c r="F210" s="185" t="str">
        <f>IFERROR(E210-C210,"-")</f>
        <v>-</v>
      </c>
      <c r="G210" s="184">
        <v>5.5490196078431371</v>
      </c>
      <c r="H210" s="185" t="str">
        <f>IFERROR(G210-E210,"-")</f>
        <v>-</v>
      </c>
      <c r="I210" s="184">
        <v>8.2398989898989896</v>
      </c>
      <c r="J210" s="185">
        <f>IFERROR(I210-G210,"-")</f>
        <v>2.6908793820558525</v>
      </c>
      <c r="K210" s="184">
        <v>5.3626943005181351</v>
      </c>
      <c r="L210" s="185">
        <f>IFERROR(K210-I210,"-")</f>
        <v>-2.8772046893808545</v>
      </c>
      <c r="M210" s="184">
        <v>5.6619915848527347</v>
      </c>
      <c r="N210" s="185">
        <f>IFERROR(M210-K210,"-")</f>
        <v>0.29929728433459957</v>
      </c>
      <c r="O210" s="185">
        <f t="shared" si="72"/>
        <v>-3.6243720515109024</v>
      </c>
    </row>
    <row r="211" spans="2:16" x14ac:dyDescent="0.25">
      <c r="B211" s="114" t="s">
        <v>79</v>
      </c>
      <c r="C211" s="184">
        <v>4.7461538461538462</v>
      </c>
      <c r="D211" s="185">
        <v>-3.0469496021220159</v>
      </c>
      <c r="E211" s="184" t="s">
        <v>244</v>
      </c>
      <c r="F211" s="185" t="str">
        <f t="shared" ref="F211:J219" si="73">IFERROR(E211-C211,"-")</f>
        <v>-</v>
      </c>
      <c r="G211" s="184">
        <v>11.186440677966102</v>
      </c>
      <c r="H211" s="185" t="str">
        <f t="shared" si="73"/>
        <v>-</v>
      </c>
      <c r="I211" s="184">
        <v>6.2099502487562193</v>
      </c>
      <c r="J211" s="185">
        <f t="shared" si="73"/>
        <v>-4.9764904292098828</v>
      </c>
      <c r="K211" s="184">
        <v>10.48358208955224</v>
      </c>
      <c r="L211" s="185">
        <f t="shared" ref="L211:L219" si="74">IFERROR(K211-I211,"-")</f>
        <v>4.2736318407960203</v>
      </c>
      <c r="M211" s="184">
        <v>9.7833655705996136</v>
      </c>
      <c r="N211" s="185">
        <f t="shared" ref="N211:N218" si="75">IFERROR(M211-K211,"-")</f>
        <v>-0.70021651895262593</v>
      </c>
      <c r="O211" s="185">
        <f t="shared" si="72"/>
        <v>5.0372117244457675</v>
      </c>
    </row>
    <row r="212" spans="2:16" x14ac:dyDescent="0.25">
      <c r="B212" s="114" t="s">
        <v>81</v>
      </c>
      <c r="C212" s="184">
        <v>11.947916666666666</v>
      </c>
      <c r="D212" s="185">
        <v>4.6047794117647056</v>
      </c>
      <c r="E212" s="184" t="s">
        <v>244</v>
      </c>
      <c r="F212" s="185" t="str">
        <f t="shared" si="73"/>
        <v>-</v>
      </c>
      <c r="G212" s="184">
        <v>8.1962774957698823</v>
      </c>
      <c r="H212" s="185" t="str">
        <f t="shared" si="73"/>
        <v>-</v>
      </c>
      <c r="I212" s="184">
        <v>7.7713178294573639</v>
      </c>
      <c r="J212" s="185">
        <f t="shared" si="73"/>
        <v>-0.42495966631251836</v>
      </c>
      <c r="K212" s="184">
        <v>7.9305019305019302</v>
      </c>
      <c r="L212" s="185">
        <f t="shared" si="74"/>
        <v>0.15918410104456626</v>
      </c>
      <c r="M212" s="184">
        <v>12.087912087912088</v>
      </c>
      <c r="N212" s="185">
        <f t="shared" si="75"/>
        <v>4.1574101574101574</v>
      </c>
      <c r="O212" s="185">
        <f t="shared" si="72"/>
        <v>0.13999542124542153</v>
      </c>
    </row>
    <row r="213" spans="2:16" x14ac:dyDescent="0.25">
      <c r="B213" s="114" t="s">
        <v>83</v>
      </c>
      <c r="C213" s="184">
        <v>9.283185840707965</v>
      </c>
      <c r="D213" s="185">
        <v>4.1386771701877336</v>
      </c>
      <c r="E213" s="184" t="s">
        <v>244</v>
      </c>
      <c r="F213" s="185" t="str">
        <f t="shared" si="73"/>
        <v>-</v>
      </c>
      <c r="G213" s="184">
        <v>9.9950124688279303</v>
      </c>
      <c r="H213" s="185" t="str">
        <f t="shared" si="73"/>
        <v>-</v>
      </c>
      <c r="I213" s="184">
        <v>8.0470588235294116</v>
      </c>
      <c r="J213" s="185">
        <f t="shared" si="73"/>
        <v>-1.9479536452985187</v>
      </c>
      <c r="K213" s="184">
        <v>8.4517766497461935</v>
      </c>
      <c r="L213" s="185">
        <f t="shared" si="74"/>
        <v>0.40471782621678187</v>
      </c>
      <c r="M213" s="184">
        <v>8.3801369863013697</v>
      </c>
      <c r="N213" s="185">
        <f t="shared" si="75"/>
        <v>-7.1639663444823753E-2</v>
      </c>
      <c r="O213" s="185">
        <f>IFERROR(M213-C213,"-")</f>
        <v>-0.90304885440659532</v>
      </c>
    </row>
    <row r="214" spans="2:16" x14ac:dyDescent="0.25">
      <c r="B214" s="114" t="s">
        <v>85</v>
      </c>
      <c r="C214" s="184">
        <v>6.502092050209205</v>
      </c>
      <c r="D214" s="185">
        <v>0.17516897328612835</v>
      </c>
      <c r="E214" s="184">
        <v>6.7955555555555556</v>
      </c>
      <c r="F214" s="185">
        <f t="shared" si="73"/>
        <v>0.29346350534635057</v>
      </c>
      <c r="G214" s="184">
        <v>7.3592233009708741</v>
      </c>
      <c r="H214" s="185">
        <f t="shared" si="73"/>
        <v>0.5636677454153185</v>
      </c>
      <c r="I214" s="184">
        <v>8.117886178861788</v>
      </c>
      <c r="J214" s="185">
        <f t="shared" si="73"/>
        <v>0.75866287789091391</v>
      </c>
      <c r="K214" s="184">
        <v>7.9621380846325165</v>
      </c>
      <c r="L214" s="185">
        <f t="shared" si="74"/>
        <v>-0.15574809422927149</v>
      </c>
      <c r="M214" s="184">
        <v>10.188235294117646</v>
      </c>
      <c r="N214" s="185">
        <f t="shared" si="75"/>
        <v>2.2260972094851299</v>
      </c>
      <c r="O214" s="185">
        <f>IFERROR(M214-C214,"-")</f>
        <v>3.6861432439084414</v>
      </c>
    </row>
    <row r="215" spans="2:16" x14ac:dyDescent="0.25">
      <c r="B215" s="114" t="s">
        <v>87</v>
      </c>
      <c r="C215" s="184">
        <v>8.31958762886598</v>
      </c>
      <c r="D215" s="185">
        <v>0.39298212427882362</v>
      </c>
      <c r="E215" s="184">
        <v>8.3636363636363633</v>
      </c>
      <c r="F215" s="185">
        <f t="shared" si="73"/>
        <v>4.4048734770383291E-2</v>
      </c>
      <c r="G215" s="184">
        <v>9.6680161943319831</v>
      </c>
      <c r="H215" s="185">
        <f t="shared" si="73"/>
        <v>1.3043798306956198</v>
      </c>
      <c r="I215" s="184">
        <v>7.7423469387755102</v>
      </c>
      <c r="J215" s="185">
        <f t="shared" si="73"/>
        <v>-1.9256692555564729</v>
      </c>
      <c r="K215" s="184">
        <v>7.6802030456852792</v>
      </c>
      <c r="L215" s="185">
        <f t="shared" si="74"/>
        <v>-6.2143893090230939E-2</v>
      </c>
      <c r="M215" s="184">
        <v>6.8756476683937819</v>
      </c>
      <c r="N215" s="185">
        <f t="shared" si="75"/>
        <v>-0.80455537729149729</v>
      </c>
      <c r="O215" s="185">
        <f t="shared" ref="O215:O218" si="76">IFERROR(M215-C215,"-")</f>
        <v>-1.4439399604721981</v>
      </c>
    </row>
    <row r="216" spans="2:16" x14ac:dyDescent="0.25">
      <c r="B216" s="114" t="s">
        <v>89</v>
      </c>
      <c r="C216" s="184">
        <v>6.6589147286821708</v>
      </c>
      <c r="D216" s="185">
        <v>-1.3320762623088198</v>
      </c>
      <c r="E216" s="184">
        <v>4.791666666666667</v>
      </c>
      <c r="F216" s="185">
        <f t="shared" si="73"/>
        <v>-1.8672480620155039</v>
      </c>
      <c r="G216" s="184">
        <v>8.80722891566265</v>
      </c>
      <c r="H216" s="185">
        <f t="shared" si="73"/>
        <v>4.015562248995983</v>
      </c>
      <c r="I216" s="184">
        <v>6.4631578947368418</v>
      </c>
      <c r="J216" s="185">
        <f t="shared" si="73"/>
        <v>-2.3440710209258082</v>
      </c>
      <c r="K216" s="184">
        <v>7.8018757327080888</v>
      </c>
      <c r="L216" s="185">
        <f t="shared" si="74"/>
        <v>1.338717837971247</v>
      </c>
      <c r="M216" s="184">
        <v>5.7251700680272108</v>
      </c>
      <c r="N216" s="185">
        <f t="shared" si="75"/>
        <v>-2.0767056646808779</v>
      </c>
      <c r="O216" s="185">
        <f t="shared" si="76"/>
        <v>-0.93374466065495998</v>
      </c>
    </row>
    <row r="217" spans="2:16" x14ac:dyDescent="0.25">
      <c r="B217" s="114" t="s">
        <v>91</v>
      </c>
      <c r="C217" s="184">
        <v>7.4927536231884062</v>
      </c>
      <c r="D217" s="185">
        <v>2.2596709164214888</v>
      </c>
      <c r="E217" s="184">
        <v>6.1826086956521742</v>
      </c>
      <c r="F217" s="185">
        <f t="shared" si="73"/>
        <v>-1.310144927536232</v>
      </c>
      <c r="G217" s="184">
        <v>7.7906976744186043</v>
      </c>
      <c r="H217" s="185">
        <f t="shared" si="73"/>
        <v>1.6080889787664301</v>
      </c>
      <c r="I217" s="184">
        <v>5.5765379113018598</v>
      </c>
      <c r="J217" s="185">
        <f t="shared" si="73"/>
        <v>-2.2141597631167445</v>
      </c>
      <c r="K217" s="184">
        <v>4.8501529051987768</v>
      </c>
      <c r="L217" s="185">
        <f t="shared" si="74"/>
        <v>-0.72638500610308299</v>
      </c>
      <c r="M217" s="184">
        <v>5.6180371352785148</v>
      </c>
      <c r="N217" s="185">
        <f t="shared" si="75"/>
        <v>0.76788423007973794</v>
      </c>
      <c r="O217" s="185">
        <f t="shared" si="76"/>
        <v>-1.8747164879098914</v>
      </c>
    </row>
    <row r="218" spans="2:16" x14ac:dyDescent="0.25">
      <c r="B218" s="114" t="s">
        <v>93</v>
      </c>
      <c r="C218" s="184">
        <v>8.478494623655914</v>
      </c>
      <c r="D218" s="185">
        <v>1.1092000178467858</v>
      </c>
      <c r="E218" s="184">
        <v>11.365853658536585</v>
      </c>
      <c r="F218" s="185">
        <f t="shared" si="73"/>
        <v>2.8873590348806708</v>
      </c>
      <c r="G218" s="184">
        <v>5.3438045375218151</v>
      </c>
      <c r="H218" s="185">
        <f t="shared" si="73"/>
        <v>-6.0220491210147697</v>
      </c>
      <c r="I218" s="184">
        <v>4.9232175502742228</v>
      </c>
      <c r="J218" s="185">
        <f t="shared" si="73"/>
        <v>-0.42058698724759225</v>
      </c>
      <c r="K218" s="184">
        <v>5.4693572496263076</v>
      </c>
      <c r="L218" s="185">
        <f t="shared" si="74"/>
        <v>0.54613969935208484</v>
      </c>
      <c r="M218" s="184">
        <v>5.7855822550831792</v>
      </c>
      <c r="N218" s="185">
        <f t="shared" si="75"/>
        <v>0.3162250054568716</v>
      </c>
      <c r="O218" s="185">
        <f t="shared" si="76"/>
        <v>-2.6929123685727347</v>
      </c>
    </row>
    <row r="219" spans="2:16" ht="15.75" x14ac:dyDescent="0.25">
      <c r="B219" s="117" t="s">
        <v>30</v>
      </c>
      <c r="C219" s="186">
        <v>7.4695512820512819</v>
      </c>
      <c r="D219" s="187">
        <v>0.75760561684952421</v>
      </c>
      <c r="E219" s="186">
        <v>6.9269230769230772</v>
      </c>
      <c r="F219" s="187">
        <f t="shared" si="73"/>
        <v>-0.54262820512820475</v>
      </c>
      <c r="G219" s="186">
        <v>8.042861042861043</v>
      </c>
      <c r="H219" s="187">
        <f t="shared" si="73"/>
        <v>1.1159379659379658</v>
      </c>
      <c r="I219" s="186">
        <v>6.5600953895071541</v>
      </c>
      <c r="J219" s="187">
        <f t="shared" si="73"/>
        <v>-1.4827656533538889</v>
      </c>
      <c r="K219" s="186">
        <v>6.4683758059564012</v>
      </c>
      <c r="L219" s="187">
        <f t="shared" si="74"/>
        <v>-9.1719583550752937E-2</v>
      </c>
      <c r="M219" s="186">
        <v>6.3833693304535641</v>
      </c>
      <c r="N219" s="187">
        <v>-8.500647550283702E-2</v>
      </c>
      <c r="O219" s="187">
        <v>-1.0861819515977178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292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11.540636042402827</v>
      </c>
      <c r="D229" s="185">
        <v>3.8968004259644706</v>
      </c>
      <c r="E229" s="184">
        <v>6.3968749999999996</v>
      </c>
      <c r="F229" s="185">
        <f t="shared" ref="F229:J231" si="77">IFERROR(E229-C229,"-")</f>
        <v>-5.1437610424028275</v>
      </c>
      <c r="G229" s="184">
        <v>4.8</v>
      </c>
      <c r="H229" s="185">
        <f t="shared" si="77"/>
        <v>-1.5968749999999998</v>
      </c>
      <c r="I229" s="184">
        <v>8.4686098654708513</v>
      </c>
      <c r="J229" s="185">
        <f t="shared" si="77"/>
        <v>3.6686098654708514</v>
      </c>
      <c r="K229" s="184">
        <v>6.9557894736842103</v>
      </c>
      <c r="L229" s="185">
        <f t="shared" ref="L229:L231" si="78">IFERROR(K229-I229,"-")</f>
        <v>-1.512820391786641</v>
      </c>
      <c r="M229" s="184">
        <v>6.4937500000000004</v>
      </c>
      <c r="N229" s="185">
        <f t="shared" ref="N229:N231" si="79">IFERROR(M229-K229,"-")</f>
        <v>-0.46203947368420994</v>
      </c>
      <c r="O229" s="185">
        <f t="shared" ref="O229" si="80">IFERROR(M229-C229,"-")</f>
        <v>-5.0468860424028268</v>
      </c>
    </row>
    <row r="230" spans="2:16" x14ac:dyDescent="0.25">
      <c r="B230" s="114" t="s">
        <v>73</v>
      </c>
      <c r="C230" s="184">
        <v>8.0399999999999991</v>
      </c>
      <c r="D230" s="185">
        <v>1.0999369085173489</v>
      </c>
      <c r="E230" s="184">
        <v>7.1520618556701034</v>
      </c>
      <c r="F230" s="185">
        <f t="shared" si="77"/>
        <v>-0.88793814432989571</v>
      </c>
      <c r="G230" s="184">
        <v>3.88</v>
      </c>
      <c r="H230" s="185">
        <f t="shared" si="77"/>
        <v>-3.2720618556701035</v>
      </c>
      <c r="I230" s="184">
        <v>5.5279503105590067</v>
      </c>
      <c r="J230" s="185">
        <f t="shared" si="77"/>
        <v>1.6479503105590068</v>
      </c>
      <c r="K230" s="184">
        <v>7.1404682274247495</v>
      </c>
      <c r="L230" s="185">
        <f t="shared" si="78"/>
        <v>1.6125179168657429</v>
      </c>
      <c r="M230" s="184">
        <v>5.6514032496307234</v>
      </c>
      <c r="N230" s="185">
        <f t="shared" si="79"/>
        <v>-1.4890649777940261</v>
      </c>
      <c r="O230" s="185">
        <f>IFERROR(M230-C230,"-")</f>
        <v>-2.3885967503692758</v>
      </c>
    </row>
    <row r="231" spans="2:16" x14ac:dyDescent="0.25">
      <c r="B231" s="114" t="s">
        <v>75</v>
      </c>
      <c r="C231" s="184">
        <v>6.99</v>
      </c>
      <c r="D231" s="185">
        <v>1.0263128491620117</v>
      </c>
      <c r="E231" s="184">
        <v>6.0179640718562872</v>
      </c>
      <c r="F231" s="185">
        <f t="shared" si="77"/>
        <v>-0.97203592814371298</v>
      </c>
      <c r="G231" s="184">
        <v>26.625</v>
      </c>
      <c r="H231" s="185">
        <f t="shared" si="77"/>
        <v>20.607035928143713</v>
      </c>
      <c r="I231" s="184">
        <v>8.4092592592592599</v>
      </c>
      <c r="J231" s="185">
        <f t="shared" si="77"/>
        <v>-18.215740740740742</v>
      </c>
      <c r="K231" s="184">
        <v>8.2876344086021501</v>
      </c>
      <c r="L231" s="185">
        <f t="shared" si="78"/>
        <v>-0.12162485065710982</v>
      </c>
      <c r="M231" s="184">
        <v>5.971830985915493</v>
      </c>
      <c r="N231" s="185">
        <f t="shared" si="79"/>
        <v>-2.3158034226866571</v>
      </c>
      <c r="O231" s="185">
        <f t="shared" ref="O231:O234" si="81">IFERROR(M231-C231,"-")</f>
        <v>-1.0181690140845072</v>
      </c>
    </row>
    <row r="232" spans="2:16" x14ac:dyDescent="0.25">
      <c r="B232" s="114" t="s">
        <v>77</v>
      </c>
      <c r="C232" s="184">
        <v>10.559633027522937</v>
      </c>
      <c r="D232" s="185">
        <v>3.7732252605326453</v>
      </c>
      <c r="E232" s="184" t="s">
        <v>244</v>
      </c>
      <c r="F232" s="185" t="str">
        <f>IFERROR(E232-C232,"-")</f>
        <v>-</v>
      </c>
      <c r="G232" s="184">
        <v>12.12087912087912</v>
      </c>
      <c r="H232" s="185" t="str">
        <f>IFERROR(G232-E232,"-")</f>
        <v>-</v>
      </c>
      <c r="I232" s="184">
        <v>10.045028142589118</v>
      </c>
      <c r="J232" s="185">
        <f>IFERROR(I232-G232,"-")</f>
        <v>-2.0758509782900028</v>
      </c>
      <c r="K232" s="184">
        <v>8.3674242424242422</v>
      </c>
      <c r="L232" s="185">
        <f>IFERROR(K232-I232,"-")</f>
        <v>-1.6776039001648755</v>
      </c>
      <c r="M232" s="184">
        <v>6.8112745098039218</v>
      </c>
      <c r="N232" s="185">
        <f>IFERROR(M232-K232,"-")</f>
        <v>-1.5561497326203204</v>
      </c>
      <c r="O232" s="185">
        <f t="shared" si="81"/>
        <v>-3.7483585177190148</v>
      </c>
    </row>
    <row r="233" spans="2:16" x14ac:dyDescent="0.25">
      <c r="B233" s="114" t="s">
        <v>79</v>
      </c>
      <c r="C233" s="184">
        <v>9.0594594594594593</v>
      </c>
      <c r="D233" s="185">
        <v>1.1996109746109749</v>
      </c>
      <c r="E233" s="184" t="s">
        <v>244</v>
      </c>
      <c r="F233" s="185" t="str">
        <f t="shared" ref="F233:J241" si="82">IFERROR(E233-C233,"-")</f>
        <v>-</v>
      </c>
      <c r="G233" s="184">
        <v>8.9658385093167698</v>
      </c>
      <c r="H233" s="185" t="str">
        <f t="shared" si="82"/>
        <v>-</v>
      </c>
      <c r="I233" s="184">
        <v>11.530909090909091</v>
      </c>
      <c r="J233" s="185">
        <f t="shared" si="82"/>
        <v>2.5650705815923214</v>
      </c>
      <c r="K233" s="184">
        <v>5.6338797814207648</v>
      </c>
      <c r="L233" s="185">
        <f t="shared" ref="L233:L241" si="83">IFERROR(K233-I233,"-")</f>
        <v>-5.8970293094883264</v>
      </c>
      <c r="M233" s="184">
        <v>6.777358490566038</v>
      </c>
      <c r="N233" s="185">
        <f t="shared" ref="N233:N240" si="84">IFERROR(M233-K233,"-")</f>
        <v>1.1434787091452732</v>
      </c>
      <c r="O233" s="185">
        <f t="shared" si="81"/>
        <v>-2.2821009688934213</v>
      </c>
    </row>
    <row r="234" spans="2:16" x14ac:dyDescent="0.25">
      <c r="B234" s="114" t="s">
        <v>81</v>
      </c>
      <c r="C234" s="184">
        <v>7.4</v>
      </c>
      <c r="D234" s="185">
        <v>0.27947882736156426</v>
      </c>
      <c r="E234" s="184" t="s">
        <v>244</v>
      </c>
      <c r="F234" s="185" t="str">
        <f t="shared" si="82"/>
        <v>-</v>
      </c>
      <c r="G234" s="184">
        <v>9.638461538461538</v>
      </c>
      <c r="H234" s="185" t="str">
        <f t="shared" si="82"/>
        <v>-</v>
      </c>
      <c r="I234" s="184">
        <v>21.8125</v>
      </c>
      <c r="J234" s="185">
        <f t="shared" si="82"/>
        <v>12.174038461538462</v>
      </c>
      <c r="K234" s="184">
        <v>6.134615384615385</v>
      </c>
      <c r="L234" s="185">
        <f t="shared" si="83"/>
        <v>-15.677884615384615</v>
      </c>
      <c r="M234" s="184">
        <v>5.4095238095238098</v>
      </c>
      <c r="N234" s="185">
        <f t="shared" si="84"/>
        <v>-0.72509157509157518</v>
      </c>
      <c r="O234" s="185">
        <f t="shared" si="81"/>
        <v>-1.9904761904761905</v>
      </c>
    </row>
    <row r="235" spans="2:16" x14ac:dyDescent="0.25">
      <c r="B235" s="114" t="s">
        <v>83</v>
      </c>
      <c r="C235" s="184">
        <v>7.8377281947261661</v>
      </c>
      <c r="D235" s="185">
        <v>0.28189063127438985</v>
      </c>
      <c r="E235" s="184" t="s">
        <v>244</v>
      </c>
      <c r="F235" s="185" t="str">
        <f t="shared" si="82"/>
        <v>-</v>
      </c>
      <c r="G235" s="184">
        <v>10.96140350877193</v>
      </c>
      <c r="H235" s="185" t="str">
        <f t="shared" si="82"/>
        <v>-</v>
      </c>
      <c r="I235" s="184">
        <v>9.2523020257826882</v>
      </c>
      <c r="J235" s="185">
        <f t="shared" si="82"/>
        <v>-1.7091014829892419</v>
      </c>
      <c r="K235" s="184">
        <v>11.201712654614653</v>
      </c>
      <c r="L235" s="185">
        <f t="shared" si="83"/>
        <v>1.9494106288319646</v>
      </c>
      <c r="M235" s="184">
        <v>8.1009174311926611</v>
      </c>
      <c r="N235" s="185">
        <f t="shared" si="84"/>
        <v>-3.1007952234219918</v>
      </c>
      <c r="O235" s="185">
        <f>IFERROR(M235-C235,"-")</f>
        <v>0.26318923646649495</v>
      </c>
    </row>
    <row r="236" spans="2:16" x14ac:dyDescent="0.25">
      <c r="B236" s="114" t="s">
        <v>85</v>
      </c>
      <c r="C236" s="184">
        <v>7.0586734693877551</v>
      </c>
      <c r="D236" s="185">
        <v>0.21492346938775508</v>
      </c>
      <c r="E236" s="184">
        <v>7.1864035087719298</v>
      </c>
      <c r="F236" s="185">
        <f t="shared" si="82"/>
        <v>0.12773003938417471</v>
      </c>
      <c r="G236" s="184">
        <v>8.9747368421052638</v>
      </c>
      <c r="H236" s="185">
        <f t="shared" si="82"/>
        <v>1.788333333333334</v>
      </c>
      <c r="I236" s="184">
        <v>10.574866310160427</v>
      </c>
      <c r="J236" s="185">
        <f t="shared" si="82"/>
        <v>1.6001294680551634</v>
      </c>
      <c r="K236" s="184">
        <v>7.939516129032258</v>
      </c>
      <c r="L236" s="185">
        <f t="shared" si="83"/>
        <v>-2.6353501811281692</v>
      </c>
      <c r="M236" s="184">
        <v>7.3985765124555156</v>
      </c>
      <c r="N236" s="185">
        <f t="shared" si="84"/>
        <v>-0.54093961657674239</v>
      </c>
      <c r="O236" s="185">
        <f>IFERROR(M236-C236,"-")</f>
        <v>0.33990304306776054</v>
      </c>
    </row>
    <row r="237" spans="2:16" x14ac:dyDescent="0.25">
      <c r="B237" s="114" t="s">
        <v>87</v>
      </c>
      <c r="C237" s="184">
        <v>8.5381526104417667</v>
      </c>
      <c r="D237" s="185">
        <v>-8.3755516766714777E-2</v>
      </c>
      <c r="E237" s="184">
        <v>6.9109816971713807</v>
      </c>
      <c r="F237" s="185">
        <f t="shared" si="82"/>
        <v>-1.627170913270386</v>
      </c>
      <c r="G237" s="184">
        <v>7.5906148867313918</v>
      </c>
      <c r="H237" s="185">
        <f t="shared" si="82"/>
        <v>0.67963318956001117</v>
      </c>
      <c r="I237" s="184">
        <v>6.9741176470588231</v>
      </c>
      <c r="J237" s="185">
        <f t="shared" si="82"/>
        <v>-0.61649723967256875</v>
      </c>
      <c r="K237" s="184">
        <v>7.827027027027027</v>
      </c>
      <c r="L237" s="185">
        <f t="shared" si="83"/>
        <v>0.85290937996820393</v>
      </c>
      <c r="M237" s="184">
        <v>6.4055555555555559</v>
      </c>
      <c r="N237" s="185">
        <f t="shared" si="84"/>
        <v>-1.4214714714714711</v>
      </c>
      <c r="O237" s="185">
        <f t="shared" ref="O237:O240" si="85">IFERROR(M237-C237,"-")</f>
        <v>-2.1325970548862108</v>
      </c>
    </row>
    <row r="238" spans="2:16" x14ac:dyDescent="0.25">
      <c r="B238" s="114" t="s">
        <v>89</v>
      </c>
      <c r="C238" s="184">
        <v>7.0607476635514015</v>
      </c>
      <c r="D238" s="185">
        <v>-0.15934803022850286</v>
      </c>
      <c r="E238" s="184">
        <v>8.6809815950920246</v>
      </c>
      <c r="F238" s="185">
        <f t="shared" si="82"/>
        <v>1.6202339315406231</v>
      </c>
      <c r="G238" s="184">
        <v>5.8525641025641022</v>
      </c>
      <c r="H238" s="185">
        <f t="shared" si="82"/>
        <v>-2.8284174925279224</v>
      </c>
      <c r="I238" s="184">
        <v>7.5658263305322127</v>
      </c>
      <c r="J238" s="185">
        <f t="shared" si="82"/>
        <v>1.7132622279681105</v>
      </c>
      <c r="K238" s="184">
        <v>5.9731903485254696</v>
      </c>
      <c r="L238" s="185">
        <f t="shared" si="83"/>
        <v>-1.5926359820067431</v>
      </c>
      <c r="M238" s="184">
        <v>6.4243421052631575</v>
      </c>
      <c r="N238" s="185">
        <f t="shared" si="84"/>
        <v>0.45115175673768793</v>
      </c>
      <c r="O238" s="185">
        <f t="shared" si="85"/>
        <v>-0.63640555828824397</v>
      </c>
    </row>
    <row r="239" spans="2:16" x14ac:dyDescent="0.25">
      <c r="B239" s="114" t="s">
        <v>91</v>
      </c>
      <c r="C239" s="184">
        <v>6.9944751381215466</v>
      </c>
      <c r="D239" s="185">
        <v>-2.1541735105271025</v>
      </c>
      <c r="E239" s="184">
        <v>9.1086956521739122</v>
      </c>
      <c r="F239" s="185">
        <f t="shared" si="82"/>
        <v>2.1142205140523656</v>
      </c>
      <c r="G239" s="184">
        <v>9.7633262260127935</v>
      </c>
      <c r="H239" s="185">
        <f t="shared" si="82"/>
        <v>0.65463057383888135</v>
      </c>
      <c r="I239" s="184">
        <v>7.7903780068728521</v>
      </c>
      <c r="J239" s="185">
        <f t="shared" si="82"/>
        <v>-1.9729482191399415</v>
      </c>
      <c r="K239" s="184">
        <v>6.9265873015873014</v>
      </c>
      <c r="L239" s="185">
        <f t="shared" si="83"/>
        <v>-0.86379070528555069</v>
      </c>
      <c r="M239" s="184">
        <v>6.6215722120658134</v>
      </c>
      <c r="N239" s="185">
        <f t="shared" si="84"/>
        <v>-0.30501508952148804</v>
      </c>
      <c r="O239" s="185">
        <f t="shared" si="85"/>
        <v>-0.37290292605573327</v>
      </c>
    </row>
    <row r="240" spans="2:16" x14ac:dyDescent="0.25">
      <c r="B240" s="114" t="s">
        <v>93</v>
      </c>
      <c r="C240" s="184">
        <v>5.9863945578231297</v>
      </c>
      <c r="D240" s="185">
        <v>-1.6560635427355299</v>
      </c>
      <c r="E240" s="184">
        <v>6.295774647887324</v>
      </c>
      <c r="F240" s="185">
        <f t="shared" si="82"/>
        <v>0.30938009006419431</v>
      </c>
      <c r="G240" s="184">
        <v>5.6547811993517021</v>
      </c>
      <c r="H240" s="185">
        <f t="shared" si="82"/>
        <v>-0.6409934485356219</v>
      </c>
      <c r="I240" s="184">
        <v>5.7267605633802816</v>
      </c>
      <c r="J240" s="185">
        <f t="shared" si="82"/>
        <v>7.1979364028579518E-2</v>
      </c>
      <c r="K240" s="184">
        <v>7.3769063180827885</v>
      </c>
      <c r="L240" s="185">
        <f t="shared" si="83"/>
        <v>1.6501457547025069</v>
      </c>
      <c r="M240" s="184">
        <v>6.4173228346456694</v>
      </c>
      <c r="N240" s="185">
        <f t="shared" si="84"/>
        <v>-0.95958348343711908</v>
      </c>
      <c r="O240" s="185">
        <f t="shared" si="85"/>
        <v>0.43092827682253976</v>
      </c>
    </row>
    <row r="241" spans="2:16" ht="15.75" x14ac:dyDescent="0.25">
      <c r="B241" s="117" t="s">
        <v>30</v>
      </c>
      <c r="C241" s="186">
        <v>7.992798079487863</v>
      </c>
      <c r="D241" s="187">
        <v>0.5721319373425704</v>
      </c>
      <c r="E241" s="186">
        <v>6.9830866807610992</v>
      </c>
      <c r="F241" s="187">
        <f t="shared" si="82"/>
        <v>-1.0097113987267639</v>
      </c>
      <c r="G241" s="186">
        <v>8.447115384615385</v>
      </c>
      <c r="H241" s="187">
        <f t="shared" si="82"/>
        <v>1.4640287038542859</v>
      </c>
      <c r="I241" s="186">
        <v>8.6839999999999993</v>
      </c>
      <c r="J241" s="187">
        <f t="shared" si="82"/>
        <v>0.23688461538461425</v>
      </c>
      <c r="K241" s="186">
        <v>7.9149812734082401</v>
      </c>
      <c r="L241" s="187">
        <f t="shared" si="83"/>
        <v>-0.76901872659175918</v>
      </c>
      <c r="M241" s="186">
        <v>6.451029926156238</v>
      </c>
      <c r="N241" s="187">
        <v>-1.463951347252002</v>
      </c>
      <c r="O241" s="187">
        <v>-1.541768153331625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294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4.333333333333333</v>
      </c>
      <c r="D251" s="185">
        <v>-1.3956386292834893</v>
      </c>
      <c r="E251" s="184">
        <v>7.0578512396694215</v>
      </c>
      <c r="F251" s="185">
        <f t="shared" ref="F251:J253" si="86">IFERROR(E251-C251,"-")</f>
        <v>2.7245179063360885</v>
      </c>
      <c r="G251" s="184" t="s">
        <v>244</v>
      </c>
      <c r="H251" s="185" t="str">
        <f t="shared" si="86"/>
        <v>-</v>
      </c>
      <c r="I251" s="184">
        <v>8.0399999999999991</v>
      </c>
      <c r="J251" s="185" t="str">
        <f t="shared" si="86"/>
        <v>-</v>
      </c>
      <c r="K251" s="184">
        <v>6.8882352941176475</v>
      </c>
      <c r="L251" s="185">
        <f t="shared" ref="L251:L253" si="87">IFERROR(K251-I251,"-")</f>
        <v>-1.1517647058823517</v>
      </c>
      <c r="M251" s="184">
        <v>11.904494382022472</v>
      </c>
      <c r="N251" s="185">
        <f t="shared" ref="N251:N253" si="88">IFERROR(M251-K251,"-")</f>
        <v>5.0162590879048246</v>
      </c>
      <c r="O251" s="185">
        <f t="shared" ref="O251" si="89">IFERROR(M251-C251,"-")</f>
        <v>7.571161048689139</v>
      </c>
    </row>
    <row r="252" spans="2:16" x14ac:dyDescent="0.25">
      <c r="B252" s="114" t="s">
        <v>73</v>
      </c>
      <c r="C252" s="184">
        <v>7.5467625899280577</v>
      </c>
      <c r="D252" s="185">
        <v>1.2643198418364543</v>
      </c>
      <c r="E252" s="184">
        <v>5.3485714285714288</v>
      </c>
      <c r="F252" s="185">
        <f t="shared" si="86"/>
        <v>-2.198191161356629</v>
      </c>
      <c r="G252" s="184" t="s">
        <v>244</v>
      </c>
      <c r="H252" s="185" t="str">
        <f t="shared" si="86"/>
        <v>-</v>
      </c>
      <c r="I252" s="184">
        <v>6.1146496815286628</v>
      </c>
      <c r="J252" s="185" t="str">
        <f t="shared" si="86"/>
        <v>-</v>
      </c>
      <c r="K252" s="184">
        <v>7.979166666666667</v>
      </c>
      <c r="L252" s="185">
        <f t="shared" si="87"/>
        <v>1.8645169851380041</v>
      </c>
      <c r="M252" s="184">
        <v>9.9008042895442365</v>
      </c>
      <c r="N252" s="185">
        <f t="shared" si="88"/>
        <v>1.9216376228775696</v>
      </c>
      <c r="O252" s="185">
        <f>IFERROR(M252-C252,"-")</f>
        <v>2.3540416996161788</v>
      </c>
    </row>
    <row r="253" spans="2:16" x14ac:dyDescent="0.25">
      <c r="B253" s="114" t="s">
        <v>75</v>
      </c>
      <c r="C253" s="184">
        <v>7.5755395683453237</v>
      </c>
      <c r="D253" s="185">
        <v>3.7024052399871148</v>
      </c>
      <c r="E253" s="184">
        <v>5.4111111111111114</v>
      </c>
      <c r="F253" s="185">
        <f t="shared" si="86"/>
        <v>-2.1644284572342123</v>
      </c>
      <c r="G253" s="184" t="s">
        <v>244</v>
      </c>
      <c r="H253" s="185" t="str">
        <f t="shared" si="86"/>
        <v>-</v>
      </c>
      <c r="I253" s="184">
        <v>7.4393939393939394</v>
      </c>
      <c r="J253" s="185" t="str">
        <f t="shared" si="86"/>
        <v>-</v>
      </c>
      <c r="K253" s="184">
        <v>7.4901960784313726</v>
      </c>
      <c r="L253" s="185">
        <f t="shared" si="87"/>
        <v>5.0802139037433136E-2</v>
      </c>
      <c r="M253" s="184">
        <v>10.94488188976378</v>
      </c>
      <c r="N253" s="185">
        <f t="shared" si="88"/>
        <v>3.454685811332407</v>
      </c>
      <c r="O253" s="185">
        <f t="shared" ref="O253:O256" si="90">IFERROR(M253-C253,"-")</f>
        <v>3.3693423214184559</v>
      </c>
    </row>
    <row r="254" spans="2:16" x14ac:dyDescent="0.25">
      <c r="B254" s="114" t="s">
        <v>77</v>
      </c>
      <c r="C254" s="184">
        <v>21.74074074074074</v>
      </c>
      <c r="D254" s="185">
        <v>13.48542159180457</v>
      </c>
      <c r="E254" s="184" t="s">
        <v>244</v>
      </c>
      <c r="F254" s="185" t="str">
        <f>IFERROR(E254-C254,"-")</f>
        <v>-</v>
      </c>
      <c r="G254" s="184">
        <v>6.75</v>
      </c>
      <c r="H254" s="185" t="str">
        <f>IFERROR(G254-E254,"-")</f>
        <v>-</v>
      </c>
      <c r="I254" s="184">
        <v>8.5</v>
      </c>
      <c r="J254" s="185">
        <f>IFERROR(I254-G254,"-")</f>
        <v>1.75</v>
      </c>
      <c r="K254" s="184">
        <v>7.6226415094339623</v>
      </c>
      <c r="L254" s="185">
        <f>IFERROR(K254-I254,"-")</f>
        <v>-0.87735849056603765</v>
      </c>
      <c r="M254" s="184">
        <v>11.035087719298245</v>
      </c>
      <c r="N254" s="185">
        <f>IFERROR(M254-K254,"-")</f>
        <v>3.4124462098642825</v>
      </c>
      <c r="O254" s="185">
        <f t="shared" si="90"/>
        <v>-10.705653021442496</v>
      </c>
    </row>
    <row r="255" spans="2:16" x14ac:dyDescent="0.25">
      <c r="B255" s="114" t="s">
        <v>79</v>
      </c>
      <c r="C255" s="184">
        <v>11.8</v>
      </c>
      <c r="D255" s="185">
        <v>-13.866666666666667</v>
      </c>
      <c r="E255" s="184" t="s">
        <v>244</v>
      </c>
      <c r="F255" s="185" t="str">
        <f t="shared" ref="F255:J263" si="91">IFERROR(E255-C255,"-")</f>
        <v>-</v>
      </c>
      <c r="G255" s="184" t="s">
        <v>244</v>
      </c>
      <c r="H255" s="185" t="str">
        <f t="shared" si="91"/>
        <v>-</v>
      </c>
      <c r="I255" s="184">
        <v>4</v>
      </c>
      <c r="J255" s="185" t="str">
        <f t="shared" si="91"/>
        <v>-</v>
      </c>
      <c r="K255" s="184">
        <v>5.8947368421052628</v>
      </c>
      <c r="L255" s="185">
        <f t="shared" ref="L255:L263" si="92">IFERROR(K255-I255,"-")</f>
        <v>1.8947368421052628</v>
      </c>
      <c r="M255" s="184">
        <v>34.333333333333336</v>
      </c>
      <c r="N255" s="185">
        <f t="shared" ref="N255:N262" si="93">IFERROR(M255-K255,"-")</f>
        <v>28.438596491228072</v>
      </c>
      <c r="O255" s="185">
        <f t="shared" si="90"/>
        <v>22.533333333333335</v>
      </c>
    </row>
    <row r="256" spans="2:16" x14ac:dyDescent="0.25">
      <c r="B256" s="114" t="s">
        <v>81</v>
      </c>
      <c r="C256" s="184">
        <v>10.545454545454545</v>
      </c>
      <c r="D256" s="185">
        <v>0.8787878787878789</v>
      </c>
      <c r="E256" s="184" t="s">
        <v>244</v>
      </c>
      <c r="F256" s="185" t="str">
        <f t="shared" si="91"/>
        <v>-</v>
      </c>
      <c r="G256" s="184">
        <v>2.6</v>
      </c>
      <c r="H256" s="185" t="str">
        <f t="shared" si="91"/>
        <v>-</v>
      </c>
      <c r="I256" s="184">
        <v>27</v>
      </c>
      <c r="J256" s="185">
        <f t="shared" si="91"/>
        <v>24.4</v>
      </c>
      <c r="K256" s="184">
        <v>4.5</v>
      </c>
      <c r="L256" s="185">
        <f t="shared" si="92"/>
        <v>-22.5</v>
      </c>
      <c r="M256" s="184">
        <v>32</v>
      </c>
      <c r="N256" s="185">
        <f t="shared" si="93"/>
        <v>27.5</v>
      </c>
      <c r="O256" s="185">
        <f t="shared" si="90"/>
        <v>21.454545454545453</v>
      </c>
    </row>
    <row r="257" spans="2:16" x14ac:dyDescent="0.25">
      <c r="B257" s="114" t="s">
        <v>83</v>
      </c>
      <c r="C257" s="184">
        <v>7.2</v>
      </c>
      <c r="D257" s="185">
        <v>1.0653846153846152</v>
      </c>
      <c r="E257" s="184" t="s">
        <v>244</v>
      </c>
      <c r="F257" s="185" t="str">
        <f t="shared" si="91"/>
        <v>-</v>
      </c>
      <c r="G257" s="184">
        <v>8.615384615384615</v>
      </c>
      <c r="H257" s="185" t="str">
        <f t="shared" si="91"/>
        <v>-</v>
      </c>
      <c r="I257" s="184">
        <v>7.625</v>
      </c>
      <c r="J257" s="185">
        <f t="shared" si="91"/>
        <v>-0.99038461538461497</v>
      </c>
      <c r="K257" s="184">
        <v>10.333333333333334</v>
      </c>
      <c r="L257" s="185">
        <f t="shared" si="92"/>
        <v>2.7083333333333339</v>
      </c>
      <c r="M257" s="184">
        <v>12.9375</v>
      </c>
      <c r="N257" s="185">
        <f t="shared" si="93"/>
        <v>2.6041666666666661</v>
      </c>
      <c r="O257" s="185">
        <f>IFERROR(M257-C257,"-")</f>
        <v>5.7374999999999998</v>
      </c>
    </row>
    <row r="258" spans="2:16" x14ac:dyDescent="0.25">
      <c r="B258" s="114" t="s">
        <v>85</v>
      </c>
      <c r="C258" s="184">
        <v>2.25</v>
      </c>
      <c r="D258" s="185">
        <v>-106.75</v>
      </c>
      <c r="E258" s="184">
        <v>1</v>
      </c>
      <c r="F258" s="185">
        <f t="shared" si="91"/>
        <v>-1.25</v>
      </c>
      <c r="G258" s="184">
        <v>6.2727272727272725</v>
      </c>
      <c r="H258" s="185">
        <f t="shared" si="91"/>
        <v>5.2727272727272725</v>
      </c>
      <c r="I258" s="184">
        <v>15.439024390243903</v>
      </c>
      <c r="J258" s="185">
        <f t="shared" si="91"/>
        <v>9.1662971175166312</v>
      </c>
      <c r="K258" s="184">
        <v>7.2941176470588234</v>
      </c>
      <c r="L258" s="185">
        <f t="shared" si="92"/>
        <v>-8.1449067431850786</v>
      </c>
      <c r="M258" s="184">
        <v>1.75</v>
      </c>
      <c r="N258" s="185">
        <f t="shared" si="93"/>
        <v>-5.5441176470588234</v>
      </c>
      <c r="O258" s="185">
        <f>IFERROR(M258-C258,"-")</f>
        <v>-0.5</v>
      </c>
    </row>
    <row r="259" spans="2:16" x14ac:dyDescent="0.25">
      <c r="B259" s="114" t="s">
        <v>87</v>
      </c>
      <c r="C259" s="184">
        <v>10.8</v>
      </c>
      <c r="D259" s="185">
        <v>-3.1999999999999993</v>
      </c>
      <c r="E259" s="184">
        <v>3.5</v>
      </c>
      <c r="F259" s="185">
        <f t="shared" si="91"/>
        <v>-7.3000000000000007</v>
      </c>
      <c r="G259" s="184">
        <v>5.9</v>
      </c>
      <c r="H259" s="185">
        <f t="shared" si="91"/>
        <v>2.4000000000000004</v>
      </c>
      <c r="I259" s="184">
        <v>5.8125</v>
      </c>
      <c r="J259" s="185">
        <f t="shared" si="91"/>
        <v>-8.7500000000000355E-2</v>
      </c>
      <c r="K259" s="184">
        <v>5.0930232558139537</v>
      </c>
      <c r="L259" s="185">
        <f t="shared" si="92"/>
        <v>-0.71947674418604635</v>
      </c>
      <c r="M259" s="184">
        <v>1.9230769230769231</v>
      </c>
      <c r="N259" s="185">
        <f t="shared" si="93"/>
        <v>-3.1699463327370303</v>
      </c>
      <c r="O259" s="185">
        <f t="shared" ref="O259:O262" si="94">IFERROR(M259-C259,"-")</f>
        <v>-8.8769230769230774</v>
      </c>
    </row>
    <row r="260" spans="2:16" x14ac:dyDescent="0.25">
      <c r="B260" s="114" t="s">
        <v>89</v>
      </c>
      <c r="C260" s="184">
        <v>6.7592592592592595</v>
      </c>
      <c r="D260" s="185">
        <v>2.9434697855750489</v>
      </c>
      <c r="E260" s="184" t="s">
        <v>244</v>
      </c>
      <c r="F260" s="185" t="str">
        <f t="shared" si="91"/>
        <v>-</v>
      </c>
      <c r="G260" s="184">
        <v>6.166666666666667</v>
      </c>
      <c r="H260" s="185" t="str">
        <f t="shared" si="91"/>
        <v>-</v>
      </c>
      <c r="I260" s="184">
        <v>14.13903743315508</v>
      </c>
      <c r="J260" s="185">
        <f t="shared" si="91"/>
        <v>7.9723707664884129</v>
      </c>
      <c r="K260" s="184">
        <v>7.4945054945054945</v>
      </c>
      <c r="L260" s="185">
        <f t="shared" si="92"/>
        <v>-6.6445319386495854</v>
      </c>
      <c r="M260" s="184">
        <v>6.6415094339622645</v>
      </c>
      <c r="N260" s="185">
        <f t="shared" si="93"/>
        <v>-0.85299606054323007</v>
      </c>
      <c r="O260" s="185">
        <f t="shared" si="94"/>
        <v>-0.11774982529699507</v>
      </c>
    </row>
    <row r="261" spans="2:16" x14ac:dyDescent="0.25">
      <c r="B261" s="114" t="s">
        <v>91</v>
      </c>
      <c r="C261" s="184">
        <v>6.143790849673203</v>
      </c>
      <c r="D261" s="185">
        <v>0.45996732026143849</v>
      </c>
      <c r="E261" s="184" t="s">
        <v>244</v>
      </c>
      <c r="F261" s="185" t="str">
        <f t="shared" si="91"/>
        <v>-</v>
      </c>
      <c r="G261" s="184">
        <v>6.5327102803738315</v>
      </c>
      <c r="H261" s="185" t="str">
        <f t="shared" si="91"/>
        <v>-</v>
      </c>
      <c r="I261" s="184">
        <v>6.7695852534562215</v>
      </c>
      <c r="J261" s="185">
        <f t="shared" si="91"/>
        <v>0.23687497308239003</v>
      </c>
      <c r="K261" s="184">
        <v>6.6678700361010828</v>
      </c>
      <c r="L261" s="185">
        <f t="shared" si="92"/>
        <v>-0.10171521735513878</v>
      </c>
      <c r="M261" s="184">
        <v>6.639344262295082</v>
      </c>
      <c r="N261" s="185">
        <f t="shared" si="93"/>
        <v>-2.8525773806000743E-2</v>
      </c>
      <c r="O261" s="185">
        <f t="shared" si="94"/>
        <v>0.49555341262187902</v>
      </c>
    </row>
    <row r="262" spans="2:16" x14ac:dyDescent="0.25">
      <c r="B262" s="114" t="s">
        <v>93</v>
      </c>
      <c r="C262" s="184">
        <v>6.867924528301887</v>
      </c>
      <c r="D262" s="185">
        <v>2.6004826678367712</v>
      </c>
      <c r="E262" s="184">
        <v>4.666666666666667</v>
      </c>
      <c r="F262" s="185">
        <f t="shared" si="91"/>
        <v>-2.2012578616352201</v>
      </c>
      <c r="G262" s="184">
        <v>5.9268292682926829</v>
      </c>
      <c r="H262" s="185">
        <f t="shared" si="91"/>
        <v>1.2601626016260159</v>
      </c>
      <c r="I262" s="184">
        <v>7.0762711864406782</v>
      </c>
      <c r="J262" s="185">
        <f t="shared" si="91"/>
        <v>1.1494419181479953</v>
      </c>
      <c r="K262" s="184">
        <v>12.125</v>
      </c>
      <c r="L262" s="185">
        <f t="shared" si="92"/>
        <v>5.0487288135593218</v>
      </c>
      <c r="M262" s="184">
        <v>5.8092105263157894</v>
      </c>
      <c r="N262" s="185">
        <f t="shared" si="93"/>
        <v>-6.3157894736842106</v>
      </c>
      <c r="O262" s="185">
        <f t="shared" si="94"/>
        <v>-1.0587140019860977</v>
      </c>
    </row>
    <row r="263" spans="2:16" ht="15.75" x14ac:dyDescent="0.25">
      <c r="B263" s="117" t="s">
        <v>30</v>
      </c>
      <c r="C263" s="186">
        <v>7.1307506053268765</v>
      </c>
      <c r="D263" s="187">
        <v>1.463634702361917</v>
      </c>
      <c r="E263" s="186">
        <v>5.7709359605911326</v>
      </c>
      <c r="F263" s="187">
        <f t="shared" si="91"/>
        <v>-1.359814644735744</v>
      </c>
      <c r="G263" s="186">
        <v>6.2710027100271004</v>
      </c>
      <c r="H263" s="187">
        <f t="shared" si="91"/>
        <v>0.50006674943596785</v>
      </c>
      <c r="I263" s="186">
        <v>9.5027755749405234</v>
      </c>
      <c r="J263" s="187">
        <f t="shared" si="91"/>
        <v>3.231772864913423</v>
      </c>
      <c r="K263" s="186">
        <v>8.085106382978724</v>
      </c>
      <c r="L263" s="187">
        <f t="shared" si="92"/>
        <v>-1.4176691919617994</v>
      </c>
      <c r="M263" s="186">
        <v>9.8836023789294813</v>
      </c>
      <c r="N263" s="187">
        <v>1.7984959959507574</v>
      </c>
      <c r="O263" s="187">
        <v>2.7528517736026048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295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8.5739130434782602</v>
      </c>
      <c r="D273" s="185">
        <v>2.8596273291925458</v>
      </c>
      <c r="E273" s="184">
        <v>9.7373417721518987</v>
      </c>
      <c r="F273" s="185">
        <f t="shared" ref="F273:J275" si="95">IFERROR(E273-C273,"-")</f>
        <v>1.1634287286736384</v>
      </c>
      <c r="G273" s="184" t="s">
        <v>244</v>
      </c>
      <c r="H273" s="185" t="str">
        <f t="shared" si="95"/>
        <v>-</v>
      </c>
      <c r="I273" s="184">
        <v>5.8590308370044051</v>
      </c>
      <c r="J273" s="185" t="str">
        <f t="shared" si="95"/>
        <v>-</v>
      </c>
      <c r="K273" s="184">
        <v>9.9629629629629637</v>
      </c>
      <c r="L273" s="185">
        <f t="shared" ref="L273:L275" si="96">IFERROR(K273-I273,"-")</f>
        <v>4.1039321259585586</v>
      </c>
      <c r="M273" s="184">
        <v>7.0474452554744529</v>
      </c>
      <c r="N273" s="185">
        <f t="shared" ref="N273:N275" si="97">IFERROR(M273-K273,"-")</f>
        <v>-2.9155177074885108</v>
      </c>
      <c r="O273" s="185">
        <f t="shared" ref="O273" si="98">IFERROR(M273-C273,"-")</f>
        <v>-1.5264677880038073</v>
      </c>
    </row>
    <row r="274" spans="2:15" x14ac:dyDescent="0.25">
      <c r="B274" s="114" t="s">
        <v>73</v>
      </c>
      <c r="C274" s="184">
        <v>9.4946236559139781</v>
      </c>
      <c r="D274" s="185">
        <v>1.1182795698924721</v>
      </c>
      <c r="E274" s="184">
        <v>6.6187363834422657</v>
      </c>
      <c r="F274" s="185">
        <f t="shared" si="95"/>
        <v>-2.8758872724717124</v>
      </c>
      <c r="G274" s="184" t="s">
        <v>244</v>
      </c>
      <c r="H274" s="185" t="str">
        <f t="shared" si="95"/>
        <v>-</v>
      </c>
      <c r="I274" s="184">
        <v>7.1472868217054266</v>
      </c>
      <c r="J274" s="185" t="str">
        <f t="shared" si="95"/>
        <v>-</v>
      </c>
      <c r="K274" s="184">
        <v>9.82258064516129</v>
      </c>
      <c r="L274" s="185">
        <f t="shared" si="96"/>
        <v>2.6752938234558634</v>
      </c>
      <c r="M274" s="184">
        <v>7.1980676328502415</v>
      </c>
      <c r="N274" s="185">
        <f t="shared" si="97"/>
        <v>-2.6245130123110485</v>
      </c>
      <c r="O274" s="185">
        <f>IFERROR(M274-C274,"-")</f>
        <v>-2.2965560230637365</v>
      </c>
    </row>
    <row r="275" spans="2:15" x14ac:dyDescent="0.25">
      <c r="B275" s="114" t="s">
        <v>75</v>
      </c>
      <c r="C275" s="184">
        <v>9.3177083333333339</v>
      </c>
      <c r="D275" s="185">
        <v>3.0845794989775053</v>
      </c>
      <c r="E275" s="184">
        <v>8.1716417910447756</v>
      </c>
      <c r="F275" s="185">
        <f t="shared" si="95"/>
        <v>-1.1460665422885583</v>
      </c>
      <c r="G275" s="184" t="s">
        <v>244</v>
      </c>
      <c r="H275" s="185" t="str">
        <f t="shared" si="95"/>
        <v>-</v>
      </c>
      <c r="I275" s="184">
        <v>6.9160000000000004</v>
      </c>
      <c r="J275" s="185" t="str">
        <f t="shared" si="95"/>
        <v>-</v>
      </c>
      <c r="K275" s="184">
        <v>11.025</v>
      </c>
      <c r="L275" s="185">
        <f t="shared" si="96"/>
        <v>4.109</v>
      </c>
      <c r="M275" s="184">
        <v>8.8753993610223638</v>
      </c>
      <c r="N275" s="185">
        <f t="shared" si="97"/>
        <v>-2.1496006389776365</v>
      </c>
      <c r="O275" s="185">
        <f t="shared" ref="O275:O278" si="99">IFERROR(M275-C275,"-")</f>
        <v>-0.44230897231097011</v>
      </c>
    </row>
    <row r="276" spans="2:15" x14ac:dyDescent="0.25">
      <c r="B276" s="114" t="s">
        <v>77</v>
      </c>
      <c r="C276" s="184">
        <v>6.8059701492537314</v>
      </c>
      <c r="D276" s="185">
        <v>-1.6511727078891258</v>
      </c>
      <c r="E276" s="184" t="s">
        <v>244</v>
      </c>
      <c r="F276" s="185" t="str">
        <f>IFERROR(E276-C276,"-")</f>
        <v>-</v>
      </c>
      <c r="G276" s="184">
        <v>2.5</v>
      </c>
      <c r="H276" s="185" t="str">
        <f>IFERROR(G276-E276,"-")</f>
        <v>-</v>
      </c>
      <c r="I276" s="184">
        <v>11.671641791044776</v>
      </c>
      <c r="J276" s="185">
        <f>IFERROR(I276-G276,"-")</f>
        <v>9.1716417910447756</v>
      </c>
      <c r="K276" s="184">
        <v>5.384615384615385</v>
      </c>
      <c r="L276" s="185">
        <f>IFERROR(K276-I276,"-")</f>
        <v>-6.2870264064293906</v>
      </c>
      <c r="M276" s="184">
        <v>11.145454545454545</v>
      </c>
      <c r="N276" s="185">
        <f>IFERROR(M276-K276,"-")</f>
        <v>5.7608391608391596</v>
      </c>
      <c r="O276" s="185">
        <f t="shared" si="99"/>
        <v>4.3394843962008132</v>
      </c>
    </row>
    <row r="277" spans="2:15" x14ac:dyDescent="0.25">
      <c r="B277" s="114" t="s">
        <v>79</v>
      </c>
      <c r="C277" s="184">
        <v>12.2</v>
      </c>
      <c r="D277" s="185">
        <v>4.1411764705882348</v>
      </c>
      <c r="E277" s="184" t="s">
        <v>244</v>
      </c>
      <c r="F277" s="185" t="str">
        <f t="shared" ref="F277:J285" si="100">IFERROR(E277-C277,"-")</f>
        <v>-</v>
      </c>
      <c r="G277" s="184">
        <v>20.5</v>
      </c>
      <c r="H277" s="185" t="str">
        <f t="shared" si="100"/>
        <v>-</v>
      </c>
      <c r="I277" s="184">
        <v>9.7222222222222214</v>
      </c>
      <c r="J277" s="185">
        <f t="shared" si="100"/>
        <v>-10.777777777777779</v>
      </c>
      <c r="K277" s="184">
        <v>1.6666666666666667</v>
      </c>
      <c r="L277" s="185">
        <f t="shared" ref="L277:L285" si="101">IFERROR(K277-I277,"-")</f>
        <v>-8.0555555555555554</v>
      </c>
      <c r="M277" s="184">
        <v>10.636363636363637</v>
      </c>
      <c r="N277" s="185">
        <f t="shared" ref="N277:N284" si="102">IFERROR(M277-K277,"-")</f>
        <v>8.9696969696969706</v>
      </c>
      <c r="O277" s="185">
        <f t="shared" si="99"/>
        <v>-1.5636363636363626</v>
      </c>
    </row>
    <row r="278" spans="2:15" x14ac:dyDescent="0.25">
      <c r="B278" s="114" t="s">
        <v>81</v>
      </c>
      <c r="C278" s="184">
        <v>7.98</v>
      </c>
      <c r="D278" s="185">
        <v>-0.95749999999999957</v>
      </c>
      <c r="E278" s="184" t="s">
        <v>244</v>
      </c>
      <c r="F278" s="185" t="str">
        <f t="shared" si="100"/>
        <v>-</v>
      </c>
      <c r="G278" s="184">
        <v>3.2857142857142856</v>
      </c>
      <c r="H278" s="185" t="str">
        <f t="shared" si="100"/>
        <v>-</v>
      </c>
      <c r="I278" s="184">
        <v>27.8</v>
      </c>
      <c r="J278" s="185">
        <f t="shared" si="100"/>
        <v>24.514285714285716</v>
      </c>
      <c r="K278" s="184">
        <v>3</v>
      </c>
      <c r="L278" s="185">
        <f t="shared" si="101"/>
        <v>-24.8</v>
      </c>
      <c r="M278" s="184">
        <v>6.0909090909090908</v>
      </c>
      <c r="N278" s="185">
        <f t="shared" si="102"/>
        <v>3.0909090909090908</v>
      </c>
      <c r="O278" s="185">
        <f t="shared" si="99"/>
        <v>-1.8890909090909096</v>
      </c>
    </row>
    <row r="279" spans="2:15" x14ac:dyDescent="0.25">
      <c r="B279" s="114" t="s">
        <v>83</v>
      </c>
      <c r="C279" s="184">
        <v>10.571428571428571</v>
      </c>
      <c r="D279" s="185">
        <v>5.3839285714285712</v>
      </c>
      <c r="E279" s="184" t="s">
        <v>244</v>
      </c>
      <c r="F279" s="185" t="str">
        <f t="shared" si="100"/>
        <v>-</v>
      </c>
      <c r="G279" s="184">
        <v>1</v>
      </c>
      <c r="H279" s="185" t="str">
        <f t="shared" si="100"/>
        <v>-</v>
      </c>
      <c r="I279" s="184">
        <v>3.7142857142857144</v>
      </c>
      <c r="J279" s="185">
        <f t="shared" si="100"/>
        <v>2.7142857142857144</v>
      </c>
      <c r="K279" s="184">
        <v>4.5</v>
      </c>
      <c r="L279" s="185">
        <f t="shared" si="101"/>
        <v>0.78571428571428559</v>
      </c>
      <c r="M279" s="184">
        <v>7.2452830188679247</v>
      </c>
      <c r="N279" s="185">
        <f t="shared" si="102"/>
        <v>2.7452830188679247</v>
      </c>
      <c r="O279" s="185">
        <f>IFERROR(M279-C279,"-")</f>
        <v>-3.3261455525606465</v>
      </c>
    </row>
    <row r="280" spans="2:15" x14ac:dyDescent="0.25">
      <c r="B280" s="114" t="s">
        <v>85</v>
      </c>
      <c r="C280" s="184">
        <v>5.1052631578947372</v>
      </c>
      <c r="D280" s="185">
        <v>2.3052631578947373</v>
      </c>
      <c r="E280" s="184" t="s">
        <v>244</v>
      </c>
      <c r="F280" s="185" t="str">
        <f t="shared" si="100"/>
        <v>-</v>
      </c>
      <c r="G280" s="184">
        <v>1</v>
      </c>
      <c r="H280" s="185" t="str">
        <f t="shared" si="100"/>
        <v>-</v>
      </c>
      <c r="I280" s="184">
        <v>3.8</v>
      </c>
      <c r="J280" s="185">
        <f t="shared" si="100"/>
        <v>2.8</v>
      </c>
      <c r="K280" s="184">
        <v>6.2352941176470589</v>
      </c>
      <c r="L280" s="185">
        <f t="shared" si="101"/>
        <v>2.4352941176470591</v>
      </c>
      <c r="M280" s="184">
        <v>22</v>
      </c>
      <c r="N280" s="185">
        <f t="shared" si="102"/>
        <v>15.764705882352942</v>
      </c>
      <c r="O280" s="185">
        <f>IFERROR(M280-C280,"-")</f>
        <v>16.894736842105264</v>
      </c>
    </row>
    <row r="281" spans="2:15" x14ac:dyDescent="0.25">
      <c r="B281" s="114" t="s">
        <v>87</v>
      </c>
      <c r="C281" s="184">
        <v>6.083333333333333</v>
      </c>
      <c r="D281" s="185">
        <v>-1.666666666666667</v>
      </c>
      <c r="E281" s="184">
        <v>4</v>
      </c>
      <c r="F281" s="185">
        <f t="shared" si="100"/>
        <v>-2.083333333333333</v>
      </c>
      <c r="G281" s="184">
        <v>4.9230769230769234</v>
      </c>
      <c r="H281" s="185">
        <f t="shared" si="100"/>
        <v>0.92307692307692335</v>
      </c>
      <c r="I281" s="184">
        <v>11.571428571428571</v>
      </c>
      <c r="J281" s="185">
        <f t="shared" si="100"/>
        <v>6.6483516483516478</v>
      </c>
      <c r="K281" s="184">
        <v>6.166666666666667</v>
      </c>
      <c r="L281" s="185">
        <f t="shared" si="101"/>
        <v>-5.4047619047619042</v>
      </c>
      <c r="M281" s="184">
        <v>5.5</v>
      </c>
      <c r="N281" s="185">
        <f t="shared" si="102"/>
        <v>-0.66666666666666696</v>
      </c>
      <c r="O281" s="185">
        <f t="shared" ref="O281:O284" si="103">IFERROR(M281-C281,"-")</f>
        <v>-0.58333333333333304</v>
      </c>
    </row>
    <row r="282" spans="2:15" x14ac:dyDescent="0.25">
      <c r="B282" s="114" t="s">
        <v>89</v>
      </c>
      <c r="C282" s="184">
        <v>4.6063829787234045</v>
      </c>
      <c r="D282" s="185">
        <v>-0.33188862621486681</v>
      </c>
      <c r="E282" s="184">
        <v>1.5</v>
      </c>
      <c r="F282" s="185">
        <f t="shared" si="100"/>
        <v>-3.1063829787234045</v>
      </c>
      <c r="G282" s="184">
        <v>3.459016393442623</v>
      </c>
      <c r="H282" s="185">
        <f t="shared" si="100"/>
        <v>1.959016393442623</v>
      </c>
      <c r="I282" s="184">
        <v>4.6071428571428568</v>
      </c>
      <c r="J282" s="185">
        <f t="shared" si="100"/>
        <v>1.1481264637002337</v>
      </c>
      <c r="K282" s="184">
        <v>7.382352941176471</v>
      </c>
      <c r="L282" s="185">
        <f t="shared" si="101"/>
        <v>2.7752100840336142</v>
      </c>
      <c r="M282" s="184">
        <v>3.9361702127659575</v>
      </c>
      <c r="N282" s="185">
        <f t="shared" si="102"/>
        <v>-3.4461827284105135</v>
      </c>
      <c r="O282" s="185">
        <f t="shared" si="103"/>
        <v>-0.67021276595744705</v>
      </c>
    </row>
    <row r="283" spans="2:15" x14ac:dyDescent="0.25">
      <c r="B283" s="114" t="s">
        <v>91</v>
      </c>
      <c r="C283" s="184">
        <v>6.182336182336182</v>
      </c>
      <c r="D283" s="185">
        <v>-0.38641381766381766</v>
      </c>
      <c r="E283" s="184" t="s">
        <v>244</v>
      </c>
      <c r="F283" s="185" t="str">
        <f t="shared" si="100"/>
        <v>-</v>
      </c>
      <c r="G283" s="184">
        <v>8.0517928286852598</v>
      </c>
      <c r="H283" s="185" t="str">
        <f t="shared" si="100"/>
        <v>-</v>
      </c>
      <c r="I283" s="184">
        <v>12.25</v>
      </c>
      <c r="J283" s="185">
        <f t="shared" si="100"/>
        <v>4.1982071713147402</v>
      </c>
      <c r="K283" s="184">
        <v>7.1343283582089549</v>
      </c>
      <c r="L283" s="185">
        <f t="shared" si="101"/>
        <v>-5.1156716417910451</v>
      </c>
      <c r="M283" s="184">
        <v>6.1869158878504669</v>
      </c>
      <c r="N283" s="185">
        <f t="shared" si="102"/>
        <v>-0.94741247035848808</v>
      </c>
      <c r="O283" s="185">
        <f t="shared" si="103"/>
        <v>4.5797055142848819E-3</v>
      </c>
    </row>
    <row r="284" spans="2:15" x14ac:dyDescent="0.25">
      <c r="B284" s="114" t="s">
        <v>93</v>
      </c>
      <c r="C284" s="184">
        <v>9.4860139860139867</v>
      </c>
      <c r="D284" s="185">
        <v>1.5563015259500892</v>
      </c>
      <c r="E284" s="184">
        <v>4.5714285714285712</v>
      </c>
      <c r="F284" s="185">
        <f t="shared" si="100"/>
        <v>-4.9145854145854155</v>
      </c>
      <c r="G284" s="184">
        <v>7.1235294117647054</v>
      </c>
      <c r="H284" s="185">
        <f t="shared" si="100"/>
        <v>2.5521008403361343</v>
      </c>
      <c r="I284" s="184">
        <v>7.6302521008403366</v>
      </c>
      <c r="J284" s="185">
        <f t="shared" si="100"/>
        <v>0.50672268907563112</v>
      </c>
      <c r="K284" s="184">
        <v>6.8493150684931505</v>
      </c>
      <c r="L284" s="185">
        <f t="shared" si="101"/>
        <v>-0.78093703234718603</v>
      </c>
      <c r="M284" s="184">
        <v>5.6100917431192663</v>
      </c>
      <c r="N284" s="185">
        <f t="shared" si="102"/>
        <v>-1.2392233253738842</v>
      </c>
      <c r="O284" s="185">
        <f t="shared" si="103"/>
        <v>-3.8759222428947204</v>
      </c>
    </row>
    <row r="285" spans="2:15" ht="15.75" x14ac:dyDescent="0.25">
      <c r="B285" s="117" t="s">
        <v>30</v>
      </c>
      <c r="C285" s="186">
        <v>8.1009615384615383</v>
      </c>
      <c r="D285" s="187">
        <v>1.2601495726495724</v>
      </c>
      <c r="E285" s="186">
        <v>7.8175965665236049</v>
      </c>
      <c r="F285" s="187">
        <f t="shared" si="100"/>
        <v>-0.28336497193793342</v>
      </c>
      <c r="G285" s="186">
        <v>6.9289827255278311</v>
      </c>
      <c r="H285" s="187">
        <f t="shared" si="100"/>
        <v>-0.88861384099577378</v>
      </c>
      <c r="I285" s="186">
        <v>7.6602040816326529</v>
      </c>
      <c r="J285" s="187">
        <f t="shared" si="100"/>
        <v>0.73122135610482175</v>
      </c>
      <c r="K285" s="186">
        <v>8.1101694915254239</v>
      </c>
      <c r="L285" s="187">
        <f t="shared" si="101"/>
        <v>0.44996540989277101</v>
      </c>
      <c r="M285" s="186">
        <v>7.2838196286472146</v>
      </c>
      <c r="N285" s="187">
        <v>-0.82634986287820933</v>
      </c>
      <c r="O285" s="187">
        <v>-0.81714190981432377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9292E-6D58-436E-B8DE-12BB96B08AC1}">
  <sheetPr>
    <tabColor theme="4" tint="0.79998168889431442"/>
  </sheetPr>
  <dimension ref="A4:P6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9" t="s">
        <v>284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</row>
    <row r="7" spans="1:16" ht="22.5" thickTop="1" thickBot="1" x14ac:dyDescent="0.3">
      <c r="B7" s="109"/>
      <c r="C7" s="294">
        <v>2019</v>
      </c>
      <c r="D7" s="295"/>
      <c r="E7" s="296" t="s">
        <v>278</v>
      </c>
      <c r="F7" s="295"/>
      <c r="G7" s="296" t="s">
        <v>279</v>
      </c>
      <c r="H7" s="295"/>
      <c r="I7" s="296" t="s">
        <v>280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8.1980357294047916</v>
      </c>
      <c r="D9" s="185">
        <v>0.33377292278261983</v>
      </c>
      <c r="E9" s="184">
        <v>7.1146653880402768</v>
      </c>
      <c r="F9" s="185">
        <f t="shared" ref="F9:J21" si="0">IFERROR(E9-C9,"-")</f>
        <v>-1.0833703413645148</v>
      </c>
      <c r="G9" s="184">
        <v>7.4604200323101777</v>
      </c>
      <c r="H9" s="185">
        <f t="shared" si="0"/>
        <v>0.34575464426990088</v>
      </c>
      <c r="I9" s="184">
        <v>8.2772790055248624</v>
      </c>
      <c r="J9" s="185">
        <f t="shared" si="0"/>
        <v>0.8168589732146847</v>
      </c>
      <c r="K9" s="184">
        <v>6.3244211334271458</v>
      </c>
      <c r="L9" s="185">
        <f t="shared" ref="L9:L21" si="1">IFERROR(K9-I9,"-")</f>
        <v>-1.9528578720977166</v>
      </c>
      <c r="M9" s="184">
        <v>6.6747736243324818</v>
      </c>
      <c r="N9" s="185">
        <f t="shared" ref="N9:N14" si="2">IFERROR(M9-K9,"-")</f>
        <v>0.35035249090533593</v>
      </c>
      <c r="O9" s="185">
        <f>IFERROR(M9-C9,"-")</f>
        <v>-1.5232621050723099</v>
      </c>
    </row>
    <row r="10" spans="1:16" x14ac:dyDescent="0.25">
      <c r="A10" s="1" t="s">
        <v>72</v>
      </c>
      <c r="B10" s="114" t="s">
        <v>73</v>
      </c>
      <c r="C10" s="184">
        <v>7.5224252491694354</v>
      </c>
      <c r="D10" s="185">
        <v>-0.64283231206128022</v>
      </c>
      <c r="E10" s="184">
        <v>6.3956718346253227</v>
      </c>
      <c r="F10" s="185">
        <f t="shared" si="0"/>
        <v>-1.1267534145441127</v>
      </c>
      <c r="G10" s="184">
        <v>5.006753246753247</v>
      </c>
      <c r="H10" s="185">
        <f t="shared" si="0"/>
        <v>-1.3889185878720758</v>
      </c>
      <c r="I10" s="184">
        <v>6.8945538818076475</v>
      </c>
      <c r="J10" s="185">
        <f t="shared" si="0"/>
        <v>1.8878006350544005</v>
      </c>
      <c r="K10" s="184">
        <v>5.2671606864274567</v>
      </c>
      <c r="L10" s="185">
        <f t="shared" si="1"/>
        <v>-1.6273931953801908</v>
      </c>
      <c r="M10" s="184">
        <v>6.3012135381874863</v>
      </c>
      <c r="N10" s="185">
        <f t="shared" si="2"/>
        <v>1.0340528517600296</v>
      </c>
      <c r="O10" s="185">
        <f>IFERROR(M10-C10,"-")</f>
        <v>-1.2212117109819491</v>
      </c>
    </row>
    <row r="11" spans="1:16" x14ac:dyDescent="0.25">
      <c r="A11" s="1" t="s">
        <v>74</v>
      </c>
      <c r="B11" s="114" t="s">
        <v>75</v>
      </c>
      <c r="C11" s="184">
        <v>7.5858049995981034</v>
      </c>
      <c r="D11" s="185">
        <v>0.48209604613720103</v>
      </c>
      <c r="E11" s="184">
        <v>7.718549747048904</v>
      </c>
      <c r="F11" s="185">
        <f t="shared" si="0"/>
        <v>0.13274474745080056</v>
      </c>
      <c r="G11" s="184">
        <v>8.4855660071359065</v>
      </c>
      <c r="H11" s="185">
        <f t="shared" si="0"/>
        <v>0.76701626008700252</v>
      </c>
      <c r="I11" s="184">
        <v>5.4817210771776743</v>
      </c>
      <c r="J11" s="185">
        <f t="shared" si="0"/>
        <v>-3.0038449299582322</v>
      </c>
      <c r="K11" s="184">
        <v>5.0417615088028986</v>
      </c>
      <c r="L11" s="185">
        <f t="shared" si="1"/>
        <v>-0.43995956837477568</v>
      </c>
      <c r="M11" s="184">
        <v>5.7840758920143474</v>
      </c>
      <c r="N11" s="185">
        <f t="shared" si="2"/>
        <v>0.74231438321144871</v>
      </c>
      <c r="O11" s="185">
        <f t="shared" ref="O11:O14" si="3">IFERROR(M11-C11,"-")</f>
        <v>-1.801729107583756</v>
      </c>
    </row>
    <row r="12" spans="1:16" x14ac:dyDescent="0.25">
      <c r="A12" s="1" t="s">
        <v>76</v>
      </c>
      <c r="B12" s="114" t="s">
        <v>77</v>
      </c>
      <c r="C12" s="184">
        <v>6.7804474623487421</v>
      </c>
      <c r="D12" s="185">
        <v>-0.6872988264501787</v>
      </c>
      <c r="E12" s="184" t="s">
        <v>244</v>
      </c>
      <c r="F12" s="185" t="str">
        <f t="shared" si="0"/>
        <v>-</v>
      </c>
      <c r="G12" s="184">
        <v>5.9472250595846106</v>
      </c>
      <c r="H12" s="185" t="str">
        <f t="shared" si="0"/>
        <v>-</v>
      </c>
      <c r="I12" s="184">
        <v>6.9211831710453797</v>
      </c>
      <c r="J12" s="185">
        <f t="shared" si="0"/>
        <v>0.97395811146076916</v>
      </c>
      <c r="K12" s="184">
        <v>4.6508063289213446</v>
      </c>
      <c r="L12" s="185">
        <f t="shared" si="1"/>
        <v>-2.2703768421240351</v>
      </c>
      <c r="M12" s="184">
        <v>5.5245845552297164</v>
      </c>
      <c r="N12" s="185">
        <f t="shared" si="2"/>
        <v>0.87377822630837176</v>
      </c>
      <c r="O12" s="185">
        <f>IFERROR(M12-C12,"-")</f>
        <v>-1.2558629071190257</v>
      </c>
    </row>
    <row r="13" spans="1:16" x14ac:dyDescent="0.25">
      <c r="A13" s="1" t="s">
        <v>78</v>
      </c>
      <c r="B13" s="114" t="s">
        <v>79</v>
      </c>
      <c r="C13" s="184">
        <v>6.7782363599758408</v>
      </c>
      <c r="D13" s="185">
        <v>-0.83182902540161141</v>
      </c>
      <c r="E13" s="184" t="s">
        <v>244</v>
      </c>
      <c r="F13" s="185" t="str">
        <f t="shared" si="0"/>
        <v>-</v>
      </c>
      <c r="G13" s="184">
        <v>6.53139286802804</v>
      </c>
      <c r="H13" s="185" t="str">
        <f t="shared" si="0"/>
        <v>-</v>
      </c>
      <c r="I13" s="184">
        <v>6.5240453946955919</v>
      </c>
      <c r="J13" s="185">
        <f t="shared" si="0"/>
        <v>-7.3474733324481178E-3</v>
      </c>
      <c r="K13" s="184">
        <v>5.3784671885570701</v>
      </c>
      <c r="L13" s="185">
        <f t="shared" si="1"/>
        <v>-1.1455782061385218</v>
      </c>
      <c r="M13" s="184">
        <v>5.433939673037071</v>
      </c>
      <c r="N13" s="185">
        <f t="shared" si="2"/>
        <v>5.5472484480000972E-2</v>
      </c>
      <c r="O13" s="185">
        <f>IFERROR(M13-C13,"-")</f>
        <v>-1.3442966869387698</v>
      </c>
    </row>
    <row r="14" spans="1:16" x14ac:dyDescent="0.25">
      <c r="A14" s="1" t="s">
        <v>80</v>
      </c>
      <c r="B14" s="114" t="s">
        <v>81</v>
      </c>
      <c r="C14" s="184">
        <v>6.9462477278628931</v>
      </c>
      <c r="D14" s="185">
        <v>-0.19944310661043119</v>
      </c>
      <c r="E14" s="184" t="s">
        <v>244</v>
      </c>
      <c r="F14" s="185" t="str">
        <f t="shared" si="0"/>
        <v>-</v>
      </c>
      <c r="G14" s="184">
        <v>5.0942153942624238</v>
      </c>
      <c r="H14" s="185" t="str">
        <f t="shared" si="0"/>
        <v>-</v>
      </c>
      <c r="I14" s="184">
        <v>6.8413200058797585</v>
      </c>
      <c r="J14" s="185">
        <f t="shared" si="0"/>
        <v>1.7471046116173348</v>
      </c>
      <c r="K14" s="184">
        <v>5.8025523826763816</v>
      </c>
      <c r="L14" s="185">
        <f t="shared" si="1"/>
        <v>-1.0387676232033769</v>
      </c>
      <c r="M14" s="184">
        <v>6.334820749454896</v>
      </c>
      <c r="N14" s="185">
        <f t="shared" si="2"/>
        <v>0.53226836677851441</v>
      </c>
      <c r="O14" s="185">
        <f t="shared" si="3"/>
        <v>-0.61142697840799709</v>
      </c>
    </row>
    <row r="15" spans="1:16" x14ac:dyDescent="0.25">
      <c r="A15" s="1" t="s">
        <v>82</v>
      </c>
      <c r="B15" s="114" t="s">
        <v>83</v>
      </c>
      <c r="C15" s="184">
        <v>7.280534500273502</v>
      </c>
      <c r="D15" s="185">
        <v>0.65648974044817443</v>
      </c>
      <c r="E15" s="184" t="s">
        <v>244</v>
      </c>
      <c r="F15" s="185" t="str">
        <f t="shared" si="0"/>
        <v>-</v>
      </c>
      <c r="G15" s="184">
        <v>7.1026458997935826</v>
      </c>
      <c r="H15" s="185" t="str">
        <f t="shared" si="0"/>
        <v>-</v>
      </c>
      <c r="I15" s="184">
        <v>6.4427972929423136</v>
      </c>
      <c r="J15" s="185">
        <f t="shared" si="0"/>
        <v>-0.659848606851269</v>
      </c>
      <c r="K15" s="184">
        <v>5.7923947029611922</v>
      </c>
      <c r="L15" s="185">
        <f t="shared" si="1"/>
        <v>-0.65040258998112144</v>
      </c>
      <c r="M15" s="184">
        <v>6.7274272669872266</v>
      </c>
      <c r="N15" s="185">
        <f>IFERROR(M15-K15,"-")</f>
        <v>0.93503256402603441</v>
      </c>
      <c r="O15" s="185">
        <f>IFERROR(M15-C15,"-")</f>
        <v>-0.55310723328627542</v>
      </c>
    </row>
    <row r="16" spans="1:16" x14ac:dyDescent="0.25">
      <c r="A16" s="1" t="s">
        <v>84</v>
      </c>
      <c r="B16" s="114" t="s">
        <v>85</v>
      </c>
      <c r="C16" s="184">
        <v>7.7260224130403143</v>
      </c>
      <c r="D16" s="185">
        <v>0.18621070089734282</v>
      </c>
      <c r="E16" s="184">
        <v>4.2597067155474084</v>
      </c>
      <c r="F16" s="185">
        <f t="shared" si="0"/>
        <v>-3.4663156974929059</v>
      </c>
      <c r="G16" s="184">
        <v>6.9331798945727225</v>
      </c>
      <c r="H16" s="185">
        <f t="shared" si="0"/>
        <v>2.6734731790253141</v>
      </c>
      <c r="I16" s="184">
        <v>6.491933187814368</v>
      </c>
      <c r="J16" s="185">
        <f t="shared" si="0"/>
        <v>-0.44124670675835453</v>
      </c>
      <c r="K16" s="184">
        <v>6.6659301811754306</v>
      </c>
      <c r="L16" s="185">
        <f t="shared" si="1"/>
        <v>0.17399699336106256</v>
      </c>
      <c r="M16" s="184">
        <v>6.823486671813269</v>
      </c>
      <c r="N16" s="185">
        <f>IFERROR(M16-K16,"-")</f>
        <v>0.15755649063783839</v>
      </c>
      <c r="O16" s="185">
        <f>IFERROR(M16-C16,"-")</f>
        <v>-0.90253574122704538</v>
      </c>
    </row>
    <row r="17" spans="1:16" x14ac:dyDescent="0.25">
      <c r="A17" s="1" t="s">
        <v>86</v>
      </c>
      <c r="B17" s="114" t="s">
        <v>87</v>
      </c>
      <c r="C17" s="184">
        <v>7.7588763848905176</v>
      </c>
      <c r="D17" s="185">
        <v>0.70590058371327746</v>
      </c>
      <c r="E17" s="184">
        <v>4.2954739538855682</v>
      </c>
      <c r="F17" s="185">
        <f t="shared" si="0"/>
        <v>-3.4634024310049494</v>
      </c>
      <c r="G17" s="184">
        <v>6.8566063764561616</v>
      </c>
      <c r="H17" s="185">
        <f t="shared" si="0"/>
        <v>2.5611324225705934</v>
      </c>
      <c r="I17" s="184">
        <v>6.1649928263988523</v>
      </c>
      <c r="J17" s="185">
        <f t="shared" si="0"/>
        <v>-0.69161355005730929</v>
      </c>
      <c r="K17" s="184">
        <v>6.6392938556963363</v>
      </c>
      <c r="L17" s="185">
        <f t="shared" si="1"/>
        <v>0.47430102929748408</v>
      </c>
      <c r="M17" s="184">
        <v>6.0692266353998727</v>
      </c>
      <c r="N17" s="185">
        <f t="shared" ref="N17:N20" si="4">IFERROR(M17-K17,"-")</f>
        <v>-0.57006722029646362</v>
      </c>
      <c r="O17" s="185">
        <f t="shared" ref="O17:O20" si="5">IFERROR(M17-C17,"-")</f>
        <v>-1.6896497494906448</v>
      </c>
    </row>
    <row r="18" spans="1:16" x14ac:dyDescent="0.25">
      <c r="A18" s="1" t="s">
        <v>88</v>
      </c>
      <c r="B18" s="114" t="s">
        <v>89</v>
      </c>
      <c r="C18" s="184">
        <v>7.1109432695535411</v>
      </c>
      <c r="D18" s="185">
        <v>0.4289355136451487</v>
      </c>
      <c r="E18" s="184">
        <v>4.5568584070796456</v>
      </c>
      <c r="F18" s="185">
        <f t="shared" si="0"/>
        <v>-2.5540848624738954</v>
      </c>
      <c r="G18" s="184">
        <v>7.8932002401681176</v>
      </c>
      <c r="H18" s="185">
        <f t="shared" si="0"/>
        <v>3.336341833088472</v>
      </c>
      <c r="I18" s="184">
        <v>6.6140648379052367</v>
      </c>
      <c r="J18" s="185">
        <f t="shared" si="0"/>
        <v>-1.2791354022628809</v>
      </c>
      <c r="K18" s="184">
        <v>5.6104617742862617</v>
      </c>
      <c r="L18" s="185">
        <f t="shared" si="1"/>
        <v>-1.003603063618975</v>
      </c>
      <c r="M18" s="184">
        <v>5.9437582500471429</v>
      </c>
      <c r="N18" s="185">
        <f t="shared" si="4"/>
        <v>0.33329647576088117</v>
      </c>
      <c r="O18" s="185">
        <f t="shared" si="5"/>
        <v>-1.1671850195063982</v>
      </c>
    </row>
    <row r="19" spans="1:16" x14ac:dyDescent="0.25">
      <c r="A19" s="1" t="s">
        <v>90</v>
      </c>
      <c r="B19" s="114" t="s">
        <v>91</v>
      </c>
      <c r="C19" s="184">
        <v>7.1868598551086684</v>
      </c>
      <c r="D19" s="185">
        <v>-0.41152091034766158</v>
      </c>
      <c r="E19" s="184">
        <v>4.0001802776275461</v>
      </c>
      <c r="F19" s="185">
        <f t="shared" si="0"/>
        <v>-3.1866795774811223</v>
      </c>
      <c r="G19" s="184">
        <v>8.3718019005847957</v>
      </c>
      <c r="H19" s="185">
        <f t="shared" si="0"/>
        <v>4.3716216229572495</v>
      </c>
      <c r="I19" s="184">
        <v>7.6749190501888833</v>
      </c>
      <c r="J19" s="185">
        <f t="shared" si="0"/>
        <v>-0.69688285039591236</v>
      </c>
      <c r="K19" s="184">
        <v>6.3411483772929556</v>
      </c>
      <c r="L19" s="185">
        <f t="shared" si="1"/>
        <v>-1.3337706728959278</v>
      </c>
      <c r="M19" s="184">
        <v>6.0049824791940427</v>
      </c>
      <c r="N19" s="185">
        <f t="shared" si="4"/>
        <v>-0.33616589809891284</v>
      </c>
      <c r="O19" s="185">
        <f t="shared" si="5"/>
        <v>-1.1818773759146257</v>
      </c>
    </row>
    <row r="20" spans="1:16" x14ac:dyDescent="0.25">
      <c r="A20" s="1" t="s">
        <v>92</v>
      </c>
      <c r="B20" s="114" t="s">
        <v>93</v>
      </c>
      <c r="C20" s="184">
        <v>7.6229928254185175</v>
      </c>
      <c r="D20" s="185">
        <v>0.90132330886325551</v>
      </c>
      <c r="E20" s="184">
        <v>6.6437311298267918</v>
      </c>
      <c r="F20" s="185">
        <f t="shared" si="0"/>
        <v>-0.97926169559172571</v>
      </c>
      <c r="G20" s="184">
        <v>7.2588094167041533</v>
      </c>
      <c r="H20" s="185">
        <f t="shared" si="0"/>
        <v>0.61507828687736144</v>
      </c>
      <c r="I20" s="184">
        <v>6.0869589500139627</v>
      </c>
      <c r="J20" s="185">
        <f t="shared" si="0"/>
        <v>-1.1718504666901906</v>
      </c>
      <c r="K20" s="184">
        <v>5.886785029262775</v>
      </c>
      <c r="L20" s="185">
        <f t="shared" si="1"/>
        <v>-0.20017392075118767</v>
      </c>
      <c r="M20" s="184">
        <v>5.3419055419055423</v>
      </c>
      <c r="N20" s="185">
        <f t="shared" si="4"/>
        <v>-0.54487948735723268</v>
      </c>
      <c r="O20" s="185">
        <f t="shared" si="5"/>
        <v>-2.2810872835129752</v>
      </c>
    </row>
    <row r="21" spans="1:16" ht="15.75" x14ac:dyDescent="0.25">
      <c r="A21" s="1" t="s">
        <v>0</v>
      </c>
      <c r="B21" s="117" t="s">
        <v>30</v>
      </c>
      <c r="C21" s="186">
        <v>7.3884367499177754</v>
      </c>
      <c r="D21" s="187">
        <v>0.12268200016130937</v>
      </c>
      <c r="E21" s="186">
        <v>5.7058231246853497</v>
      </c>
      <c r="F21" s="187">
        <f t="shared" si="0"/>
        <v>-1.6826136252324257</v>
      </c>
      <c r="G21" s="186">
        <v>6.9720730697289195</v>
      </c>
      <c r="H21" s="187">
        <f t="shared" si="0"/>
        <v>1.2662499450435698</v>
      </c>
      <c r="I21" s="186">
        <v>6.6176102336667117</v>
      </c>
      <c r="J21" s="187">
        <f t="shared" si="0"/>
        <v>-0.35446283606220774</v>
      </c>
      <c r="K21" s="186">
        <v>5.729361648217651</v>
      </c>
      <c r="L21" s="187">
        <f t="shared" si="1"/>
        <v>-0.88824858544906071</v>
      </c>
      <c r="M21" s="186">
        <v>6.0770157142498729</v>
      </c>
      <c r="N21" s="187">
        <v>0.34765406603222182</v>
      </c>
      <c r="O21" s="187">
        <v>-1.3114210356679026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9" t="s">
        <v>296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5"/>
    </row>
    <row r="29" spans="1:16" ht="22.5" thickTop="1" thickBot="1" x14ac:dyDescent="0.3">
      <c r="B29" s="109"/>
      <c r="C29" s="294">
        <v>2019</v>
      </c>
      <c r="D29" s="295"/>
      <c r="E29" s="296" t="s">
        <v>278</v>
      </c>
      <c r="F29" s="295"/>
      <c r="G29" s="296" t="s">
        <v>279</v>
      </c>
      <c r="H29" s="295"/>
      <c r="I29" s="296" t="s">
        <v>280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6.9877185377835573</v>
      </c>
      <c r="D31" s="185">
        <v>0.14024708590753754</v>
      </c>
      <c r="E31" s="184">
        <v>6.4985997414907368</v>
      </c>
      <c r="F31" s="185">
        <f t="shared" ref="F31:J43" si="6">IFERROR(E31-C31,"-")</f>
        <v>-0.48911879629282051</v>
      </c>
      <c r="G31" s="184">
        <v>7.4672064777327938</v>
      </c>
      <c r="H31" s="185">
        <f t="shared" si="6"/>
        <v>0.96860673624205695</v>
      </c>
      <c r="I31" s="184">
        <v>8.3449322273922721</v>
      </c>
      <c r="J31" s="185">
        <f t="shared" si="6"/>
        <v>0.87772574965947836</v>
      </c>
      <c r="K31" s="184">
        <v>6.0238626226583412</v>
      </c>
      <c r="L31" s="185">
        <f t="shared" ref="L31:L43" si="7">IFERROR(K31-I31,"-")</f>
        <v>-2.321069604733931</v>
      </c>
      <c r="M31" s="184">
        <v>6.1842416283650685</v>
      </c>
      <c r="N31" s="185">
        <f>IFERROR(M31-K31,"-")</f>
        <v>0.16037900570672736</v>
      </c>
      <c r="O31" s="185">
        <f>IFERROR(M31-C31,"-")</f>
        <v>-0.80347690941848882</v>
      </c>
    </row>
    <row r="32" spans="1:16" x14ac:dyDescent="0.25">
      <c r="B32" s="114" t="s">
        <v>73</v>
      </c>
      <c r="C32" s="184">
        <v>6.6499779119422762</v>
      </c>
      <c r="D32" s="185">
        <v>-0.53991812444498866</v>
      </c>
      <c r="E32" s="184">
        <v>6.0998446400828588</v>
      </c>
      <c r="F32" s="185">
        <f t="shared" si="6"/>
        <v>-0.55013327185941741</v>
      </c>
      <c r="G32" s="184" t="s">
        <v>244</v>
      </c>
      <c r="H32" s="185" t="str">
        <f t="shared" si="6"/>
        <v>-</v>
      </c>
      <c r="I32" s="184">
        <v>6.8056592039800998</v>
      </c>
      <c r="J32" s="185" t="str">
        <f t="shared" si="6"/>
        <v>-</v>
      </c>
      <c r="K32" s="184">
        <v>4.9336159708060539</v>
      </c>
      <c r="L32" s="185">
        <f t="shared" si="7"/>
        <v>-1.872043233174046</v>
      </c>
      <c r="M32" s="184">
        <v>5.8989412286819247</v>
      </c>
      <c r="N32" s="185">
        <f t="shared" ref="N32:N39" si="8">IFERROR(M32-K32,"-")</f>
        <v>0.96532525787587087</v>
      </c>
      <c r="O32" s="185">
        <f t="shared" ref="O32:O42" si="9">IFERROR(M32-C32,"-")</f>
        <v>-0.75103668326035145</v>
      </c>
    </row>
    <row r="33" spans="2:15" x14ac:dyDescent="0.25">
      <c r="B33" s="114" t="s">
        <v>75</v>
      </c>
      <c r="C33" s="184">
        <v>7.1960340697364922</v>
      </c>
      <c r="D33" s="185">
        <v>0.6264531075016242</v>
      </c>
      <c r="E33" s="184">
        <v>7.0561279826464212</v>
      </c>
      <c r="F33" s="185">
        <f t="shared" si="6"/>
        <v>-0.13990608709007102</v>
      </c>
      <c r="G33" s="184">
        <v>8.4855660071359065</v>
      </c>
      <c r="H33" s="185">
        <f t="shared" si="6"/>
        <v>1.4294380244894853</v>
      </c>
      <c r="I33" s="184">
        <v>5.3384331900161932</v>
      </c>
      <c r="J33" s="185">
        <f t="shared" si="6"/>
        <v>-3.1471328171197133</v>
      </c>
      <c r="K33" s="184">
        <v>4.8127295623884985</v>
      </c>
      <c r="L33" s="185">
        <f t="shared" si="7"/>
        <v>-0.52570362762769474</v>
      </c>
      <c r="M33" s="184">
        <v>5.4454535740997967</v>
      </c>
      <c r="N33" s="185">
        <f t="shared" si="8"/>
        <v>0.63272401171129822</v>
      </c>
      <c r="O33" s="185">
        <f t="shared" si="9"/>
        <v>-1.7505804956366955</v>
      </c>
    </row>
    <row r="34" spans="2:15" x14ac:dyDescent="0.25">
      <c r="B34" s="114" t="s">
        <v>77</v>
      </c>
      <c r="C34" s="184">
        <v>6.4299702000851422</v>
      </c>
      <c r="D34" s="185">
        <v>-2.9671947032153589E-2</v>
      </c>
      <c r="E34" s="184" t="s">
        <v>244</v>
      </c>
      <c r="F34" s="185" t="str">
        <f t="shared" si="6"/>
        <v>-</v>
      </c>
      <c r="G34" s="184">
        <v>5.9625960717335609</v>
      </c>
      <c r="H34" s="185" t="str">
        <f t="shared" si="6"/>
        <v>-</v>
      </c>
      <c r="I34" s="184">
        <v>7.2575182481751828</v>
      </c>
      <c r="J34" s="185">
        <f t="shared" si="6"/>
        <v>1.2949221764416219</v>
      </c>
      <c r="K34" s="184">
        <v>4.4890545144804088</v>
      </c>
      <c r="L34" s="185">
        <f t="shared" si="7"/>
        <v>-2.7684637336947739</v>
      </c>
      <c r="M34" s="184">
        <v>5.112426702751466</v>
      </c>
      <c r="N34" s="185">
        <f t="shared" si="8"/>
        <v>0.62337218827105723</v>
      </c>
      <c r="O34" s="185">
        <f t="shared" si="9"/>
        <v>-1.3175434973336762</v>
      </c>
    </row>
    <row r="35" spans="2:15" x14ac:dyDescent="0.25">
      <c r="B35" s="114" t="s">
        <v>79</v>
      </c>
      <c r="C35" s="184">
        <v>5.7626768399300587</v>
      </c>
      <c r="D35" s="185">
        <v>-1.2816829161675019</v>
      </c>
      <c r="E35" s="184" t="s">
        <v>244</v>
      </c>
      <c r="F35" s="185" t="str">
        <f t="shared" si="6"/>
        <v>-</v>
      </c>
      <c r="G35" s="184">
        <v>6.5342591179612395</v>
      </c>
      <c r="H35" s="185" t="str">
        <f t="shared" si="6"/>
        <v>-</v>
      </c>
      <c r="I35" s="184">
        <v>6.5937679494543362</v>
      </c>
      <c r="J35" s="185">
        <f t="shared" si="6"/>
        <v>5.9508831493096714E-2</v>
      </c>
      <c r="K35" s="184">
        <v>5.2810428634555899</v>
      </c>
      <c r="L35" s="185">
        <f t="shared" si="7"/>
        <v>-1.3127250859987463</v>
      </c>
      <c r="M35" s="184">
        <v>5.0907242296261535</v>
      </c>
      <c r="N35" s="185">
        <f t="shared" si="8"/>
        <v>-0.19031863382943648</v>
      </c>
      <c r="O35" s="185">
        <f t="shared" si="9"/>
        <v>-0.6719526103039053</v>
      </c>
    </row>
    <row r="36" spans="2:15" x14ac:dyDescent="0.25">
      <c r="B36" s="114" t="s">
        <v>81</v>
      </c>
      <c r="C36" s="184">
        <v>6.4920973942759508</v>
      </c>
      <c r="D36" s="185">
        <v>-0.78837146605451114</v>
      </c>
      <c r="E36" s="184" t="s">
        <v>244</v>
      </c>
      <c r="F36" s="185" t="str">
        <f t="shared" si="6"/>
        <v>-</v>
      </c>
      <c r="G36" s="184">
        <v>5.1665189720454361</v>
      </c>
      <c r="H36" s="185" t="str">
        <f t="shared" si="6"/>
        <v>-</v>
      </c>
      <c r="I36" s="184">
        <v>7.1915363548016611</v>
      </c>
      <c r="J36" s="185">
        <f t="shared" si="6"/>
        <v>2.025017382756225</v>
      </c>
      <c r="K36" s="184">
        <v>5.8215218981917003</v>
      </c>
      <c r="L36" s="185">
        <f t="shared" si="7"/>
        <v>-1.3700144566099608</v>
      </c>
      <c r="M36" s="184">
        <v>6.2273977412370529</v>
      </c>
      <c r="N36" s="185">
        <f t="shared" si="8"/>
        <v>0.40587584304535262</v>
      </c>
      <c r="O36" s="185">
        <f t="shared" si="9"/>
        <v>-0.26469965303889786</v>
      </c>
    </row>
    <row r="37" spans="2:15" x14ac:dyDescent="0.25">
      <c r="B37" s="114" t="s">
        <v>83</v>
      </c>
      <c r="C37" s="184">
        <v>6.9464129209966199</v>
      </c>
      <c r="D37" s="185">
        <v>0.47524923085897885</v>
      </c>
      <c r="E37" s="184" t="s">
        <v>244</v>
      </c>
      <c r="F37" s="185" t="str">
        <f t="shared" si="6"/>
        <v>-</v>
      </c>
      <c r="G37" s="184">
        <v>7.3865572088250389</v>
      </c>
      <c r="H37" s="185" t="str">
        <f t="shared" si="6"/>
        <v>-</v>
      </c>
      <c r="I37" s="184">
        <v>6.8669216994953608</v>
      </c>
      <c r="J37" s="185">
        <f t="shared" si="6"/>
        <v>-0.51963550932967806</v>
      </c>
      <c r="K37" s="184">
        <v>5.6965660315553857</v>
      </c>
      <c r="L37" s="185">
        <f t="shared" si="7"/>
        <v>-1.1703556679399751</v>
      </c>
      <c r="M37" s="184">
        <v>6.5492197923313418</v>
      </c>
      <c r="N37" s="185">
        <f t="shared" si="8"/>
        <v>0.85265376077595612</v>
      </c>
      <c r="O37" s="185">
        <f t="shared" si="9"/>
        <v>-0.39719312866527812</v>
      </c>
    </row>
    <row r="38" spans="2:15" x14ac:dyDescent="0.25">
      <c r="B38" s="114" t="s">
        <v>85</v>
      </c>
      <c r="C38" s="184">
        <v>7.4494210459345975</v>
      </c>
      <c r="D38" s="185">
        <v>6.4898675922505866E-2</v>
      </c>
      <c r="E38" s="184">
        <v>4.2667297436779634</v>
      </c>
      <c r="F38" s="185">
        <f t="shared" si="6"/>
        <v>-3.1826913022566341</v>
      </c>
      <c r="G38" s="184">
        <v>7.5873529147579273</v>
      </c>
      <c r="H38" s="185">
        <f t="shared" si="6"/>
        <v>3.3206231710799639</v>
      </c>
      <c r="I38" s="184">
        <v>6.4717370682439599</v>
      </c>
      <c r="J38" s="185">
        <f t="shared" si="6"/>
        <v>-1.1156158465139674</v>
      </c>
      <c r="K38" s="184">
        <v>6.5072472204435652</v>
      </c>
      <c r="L38" s="185">
        <f t="shared" si="7"/>
        <v>3.5510152199605294E-2</v>
      </c>
      <c r="M38" s="184">
        <v>6.6671532057519736</v>
      </c>
      <c r="N38" s="185">
        <f t="shared" si="8"/>
        <v>0.15990598530840838</v>
      </c>
      <c r="O38" s="185">
        <f t="shared" si="9"/>
        <v>-0.78226784018262396</v>
      </c>
    </row>
    <row r="39" spans="2:15" x14ac:dyDescent="0.25">
      <c r="B39" s="114" t="s">
        <v>87</v>
      </c>
      <c r="C39" s="184">
        <v>7.7272727272727275</v>
      </c>
      <c r="D39" s="185">
        <v>0.82417771443315502</v>
      </c>
      <c r="E39" s="184">
        <v>4.2934244235695989</v>
      </c>
      <c r="F39" s="185">
        <f t="shared" si="6"/>
        <v>-3.4338483037031287</v>
      </c>
      <c r="G39" s="184">
        <v>7.2424349672624313</v>
      </c>
      <c r="H39" s="185">
        <f t="shared" si="6"/>
        <v>2.9490105436928324</v>
      </c>
      <c r="I39" s="184">
        <v>6.24699202379343</v>
      </c>
      <c r="J39" s="185">
        <f t="shared" si="6"/>
        <v>-0.99544294346900131</v>
      </c>
      <c r="K39" s="184">
        <v>6.6351191587331222</v>
      </c>
      <c r="L39" s="185">
        <f t="shared" si="7"/>
        <v>0.3881271349396922</v>
      </c>
      <c r="M39" s="184">
        <v>5.7966025676963611</v>
      </c>
      <c r="N39" s="185">
        <f t="shared" si="8"/>
        <v>-0.83851659103676113</v>
      </c>
      <c r="O39" s="185">
        <f t="shared" si="9"/>
        <v>-1.9306701595763665</v>
      </c>
    </row>
    <row r="40" spans="2:15" x14ac:dyDescent="0.25">
      <c r="B40" s="114" t="s">
        <v>89</v>
      </c>
      <c r="C40" s="184">
        <v>7.0857012612065038</v>
      </c>
      <c r="D40" s="185">
        <v>1.0923328928381357</v>
      </c>
      <c r="E40" s="184">
        <v>4.5568584070796456</v>
      </c>
      <c r="F40" s="185">
        <f t="shared" si="6"/>
        <v>-2.5288428541268582</v>
      </c>
      <c r="G40" s="184">
        <v>8.1939914923785899</v>
      </c>
      <c r="H40" s="185">
        <f t="shared" si="6"/>
        <v>3.6371330852989443</v>
      </c>
      <c r="I40" s="184">
        <v>6.6152565721501553</v>
      </c>
      <c r="J40" s="185">
        <f t="shared" si="6"/>
        <v>-1.5787349202284346</v>
      </c>
      <c r="K40" s="184">
        <v>5.4527674805061999</v>
      </c>
      <c r="L40" s="185">
        <f t="shared" si="7"/>
        <v>-1.1624890916439554</v>
      </c>
      <c r="M40" s="184">
        <v>5.5749506903353057</v>
      </c>
      <c r="N40" s="185">
        <f>IFERROR(M40-K40,"-")</f>
        <v>0.1221832098291058</v>
      </c>
      <c r="O40" s="185">
        <f t="shared" si="9"/>
        <v>-1.5107505708711981</v>
      </c>
    </row>
    <row r="41" spans="2:15" x14ac:dyDescent="0.25">
      <c r="B41" s="114" t="s">
        <v>91</v>
      </c>
      <c r="C41" s="184">
        <v>7.1001414871875488</v>
      </c>
      <c r="D41" s="185">
        <v>0.98294470745942419</v>
      </c>
      <c r="E41" s="184">
        <v>3.9893521025085725</v>
      </c>
      <c r="F41" s="185">
        <f t="shared" si="6"/>
        <v>-3.1107893846789763</v>
      </c>
      <c r="G41" s="184">
        <v>8.6795999120685874</v>
      </c>
      <c r="H41" s="185">
        <f t="shared" si="6"/>
        <v>4.6902478095600149</v>
      </c>
      <c r="I41" s="184">
        <v>7.6490060980438743</v>
      </c>
      <c r="J41" s="185">
        <f t="shared" si="6"/>
        <v>-1.0305938140247131</v>
      </c>
      <c r="K41" s="184">
        <v>6.1019571865443423</v>
      </c>
      <c r="L41" s="185">
        <f t="shared" si="7"/>
        <v>-1.5470489114995321</v>
      </c>
      <c r="M41" s="184">
        <v>5.4887734273520135</v>
      </c>
      <c r="N41" s="185">
        <f>IFERROR(M41-K41,"-")</f>
        <v>-0.61318375919232881</v>
      </c>
      <c r="O41" s="185">
        <f t="shared" si="9"/>
        <v>-1.6113680598355353</v>
      </c>
    </row>
    <row r="42" spans="2:15" x14ac:dyDescent="0.25">
      <c r="B42" s="114" t="s">
        <v>93</v>
      </c>
      <c r="C42" s="184">
        <v>7.2345963756177927</v>
      </c>
      <c r="D42" s="185">
        <v>1.4006643501964051</v>
      </c>
      <c r="E42" s="184">
        <v>6.6447242588460309</v>
      </c>
      <c r="F42" s="185">
        <f t="shared" si="6"/>
        <v>-0.58987211677176177</v>
      </c>
      <c r="G42" s="184">
        <v>7.5223599137931032</v>
      </c>
      <c r="H42" s="185">
        <f t="shared" si="6"/>
        <v>0.8776356549470723</v>
      </c>
      <c r="I42" s="184">
        <v>5.985004624124719</v>
      </c>
      <c r="J42" s="185">
        <f t="shared" si="6"/>
        <v>-1.5373552896683842</v>
      </c>
      <c r="K42" s="184">
        <v>5.6212527836464341</v>
      </c>
      <c r="L42" s="185">
        <f t="shared" si="7"/>
        <v>-0.3637518404782849</v>
      </c>
      <c r="M42" s="184">
        <v>4.7967866323907451</v>
      </c>
      <c r="N42" s="185">
        <f>IFERROR(M42-K42,"-")</f>
        <v>-0.82446615125568901</v>
      </c>
      <c r="O42" s="185">
        <f t="shared" si="9"/>
        <v>-2.4378097432270476</v>
      </c>
    </row>
    <row r="43" spans="2:15" ht="15.75" x14ac:dyDescent="0.25">
      <c r="B43" s="117" t="s">
        <v>30</v>
      </c>
      <c r="C43" s="186">
        <v>6.9254667409254909</v>
      </c>
      <c r="D43" s="187">
        <v>0.28839266254428342</v>
      </c>
      <c r="E43" s="186">
        <v>5.3003511866328603</v>
      </c>
      <c r="F43" s="187">
        <f t="shared" si="6"/>
        <v>-1.6251155542926305</v>
      </c>
      <c r="G43" s="186">
        <v>7.1836411554527748</v>
      </c>
      <c r="H43" s="187">
        <f t="shared" si="6"/>
        <v>1.8832899688199145</v>
      </c>
      <c r="I43" s="186">
        <v>6.6758542704689212</v>
      </c>
      <c r="J43" s="187">
        <f t="shared" si="6"/>
        <v>-0.5077868849838536</v>
      </c>
      <c r="K43" s="186">
        <v>5.5536756945293781</v>
      </c>
      <c r="L43" s="187">
        <f t="shared" si="7"/>
        <v>-1.1221785759395431</v>
      </c>
      <c r="M43" s="186">
        <v>5.7345256129449336</v>
      </c>
      <c r="N43" s="187">
        <v>0.18084991841555542</v>
      </c>
      <c r="O43" s="187">
        <v>-1.1909411279805573</v>
      </c>
    </row>
    <row r="44" spans="2:15" ht="6" customHeight="1" x14ac:dyDescent="0.25"/>
    <row r="45" spans="2:15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9" spans="2:16" ht="48.75" customHeight="1" thickBot="1" x14ac:dyDescent="0.3">
      <c r="B49" s="269" t="s">
        <v>297</v>
      </c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1" t="s">
        <v>114</v>
      </c>
    </row>
    <row r="50" spans="2:16" ht="10.5" customHeight="1" thickBot="1" x14ac:dyDescent="0.3">
      <c r="B50" s="106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39"/>
      <c r="N50" s="39"/>
      <c r="P50" s="1" t="s">
        <v>115</v>
      </c>
    </row>
    <row r="51" spans="2:16" ht="22.5" thickTop="1" thickBot="1" x14ac:dyDescent="0.3">
      <c r="B51" s="121" t="s">
        <v>96</v>
      </c>
      <c r="C51" s="303" t="s">
        <v>32</v>
      </c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5"/>
    </row>
    <row r="52" spans="2:16" ht="22.5" thickTop="1" thickBot="1" x14ac:dyDescent="0.3">
      <c r="B52" s="109"/>
      <c r="C52" s="294">
        <v>2019</v>
      </c>
      <c r="D52" s="295"/>
      <c r="E52" s="296" t="s">
        <v>278</v>
      </c>
      <c r="F52" s="295"/>
      <c r="G52" s="296" t="s">
        <v>279</v>
      </c>
      <c r="H52" s="295"/>
      <c r="I52" s="296" t="s">
        <v>280</v>
      </c>
      <c r="J52" s="295"/>
      <c r="K52" s="296">
        <v>2023</v>
      </c>
      <c r="L52" s="295"/>
      <c r="M52" s="296">
        <v>2024</v>
      </c>
      <c r="N52" s="297"/>
      <c r="O52" s="298"/>
    </row>
    <row r="53" spans="2:16" ht="16.5" thickTop="1" thickBot="1" x14ac:dyDescent="0.3">
      <c r="B53" s="85"/>
      <c r="C53" s="111" t="s">
        <v>69</v>
      </c>
      <c r="D53" s="112" t="str">
        <f>CONCATENATE("def ",RIGHT(C52,2),"/",RIGHT(C52-1,2))</f>
        <v>def 19/18</v>
      </c>
      <c r="E53" s="113" t="s">
        <v>69</v>
      </c>
      <c r="F53" s="112" t="str">
        <f>CONCATENATE("def ",RIGHT(E52,2),"/",RIGHT(C52,2))</f>
        <v>def 20/19</v>
      </c>
      <c r="G53" s="113" t="s">
        <v>69</v>
      </c>
      <c r="H53" s="112" t="str">
        <f>CONCATENATE("def ",RIGHT(G52,2),"/",RIGHT(E52,2))</f>
        <v>def 21/20</v>
      </c>
      <c r="I53" s="113" t="s">
        <v>69</v>
      </c>
      <c r="J53" s="112" t="str">
        <f>CONCATENATE("def ",RIGHT(I52,2),"/",RIGHT(G52,2))</f>
        <v>def 22/21</v>
      </c>
      <c r="K53" s="113" t="s">
        <v>69</v>
      </c>
      <c r="L53" s="112" t="str">
        <f>CONCATENATE("def ",RIGHT(K52,2),"/",RIGHT(I52,2))</f>
        <v>def 23/22</v>
      </c>
      <c r="M53" s="113" t="s">
        <v>69</v>
      </c>
      <c r="N53" s="112" t="str">
        <f>CONCATENATE("def ",RIGHT(M52,2),"/",RIGHT(K52,2))</f>
        <v>def 24/23</v>
      </c>
      <c r="O53" s="112" t="str">
        <f>CONCATENATE("def ",RIGHT(M52,2),"/",RIGHT(C52,2))</f>
        <v>def 24/19</v>
      </c>
    </row>
    <row r="54" spans="2:16" x14ac:dyDescent="0.25">
      <c r="B54" s="114" t="s">
        <v>71</v>
      </c>
      <c r="C54" s="184">
        <v>9.9110429447852759</v>
      </c>
      <c r="D54" s="185">
        <v>0.89402796420454678</v>
      </c>
      <c r="E54" s="184">
        <v>8.190780809031045</v>
      </c>
      <c r="F54" s="185">
        <f t="shared" ref="F54:J66" si="10">IFERROR(E54-C54,"-")</f>
        <v>-1.7202621357542309</v>
      </c>
      <c r="G54" s="184">
        <v>4.666666666666667</v>
      </c>
      <c r="H54" s="185">
        <f t="shared" si="10"/>
        <v>-3.524114142364378</v>
      </c>
      <c r="I54" s="184">
        <v>7.88339222614841</v>
      </c>
      <c r="J54" s="185">
        <f t="shared" si="10"/>
        <v>3.216725559481743</v>
      </c>
      <c r="K54" s="184">
        <v>8.1773602199816686</v>
      </c>
      <c r="L54" s="185">
        <f t="shared" ref="L54:L66" si="11">IFERROR(K54-I54,"-")</f>
        <v>0.29396799383325867</v>
      </c>
      <c r="M54" s="184">
        <v>10.413913913913914</v>
      </c>
      <c r="N54" s="185">
        <f>IFERROR(M54-K54,"-")</f>
        <v>2.2365536939322457</v>
      </c>
      <c r="O54" s="185">
        <f>IFERROR(M54-C54,"-")</f>
        <v>0.50287096912863838</v>
      </c>
    </row>
    <row r="55" spans="2:16" x14ac:dyDescent="0.25">
      <c r="B55" s="114" t="s">
        <v>73</v>
      </c>
      <c r="C55" s="184">
        <v>8.6511716517431889</v>
      </c>
      <c r="D55" s="185">
        <v>-0.64335533716032778</v>
      </c>
      <c r="E55" s="184">
        <v>6.8860085836909875</v>
      </c>
      <c r="F55" s="185">
        <f t="shared" si="10"/>
        <v>-1.7651630680522015</v>
      </c>
      <c r="G55" s="184" t="s">
        <v>244</v>
      </c>
      <c r="H55" s="185" t="str">
        <f t="shared" si="10"/>
        <v>-</v>
      </c>
      <c r="I55" s="184">
        <v>7.5273934698395131</v>
      </c>
      <c r="J55" s="185" t="str">
        <f t="shared" si="10"/>
        <v>-</v>
      </c>
      <c r="K55" s="184">
        <v>8.5766773162939298</v>
      </c>
      <c r="L55" s="185">
        <f t="shared" si="11"/>
        <v>1.0492838464544167</v>
      </c>
      <c r="M55" s="184">
        <v>9.1971702418986769</v>
      </c>
      <c r="N55" s="185">
        <f t="shared" ref="N55:N65" si="12">IFERROR(M55-K55,"-")</f>
        <v>0.62049292560474711</v>
      </c>
      <c r="O55" s="185">
        <f t="shared" ref="O55:O65" si="13">IFERROR(M55-C55,"-")</f>
        <v>0.54599859015548802</v>
      </c>
    </row>
    <row r="56" spans="2:16" x14ac:dyDescent="0.25">
      <c r="B56" s="114" t="s">
        <v>75</v>
      </c>
      <c r="C56" s="184">
        <v>8.1802313781205598</v>
      </c>
      <c r="D56" s="185">
        <v>0.245059242022311</v>
      </c>
      <c r="E56" s="184">
        <v>8.8082069580731481</v>
      </c>
      <c r="F56" s="185">
        <f t="shared" si="10"/>
        <v>0.62797557995258835</v>
      </c>
      <c r="G56" s="184" t="s">
        <v>244</v>
      </c>
      <c r="H56" s="185" t="str">
        <f t="shared" si="10"/>
        <v>-</v>
      </c>
      <c r="I56" s="184">
        <v>6.7445866141732287</v>
      </c>
      <c r="J56" s="185" t="str">
        <f t="shared" si="10"/>
        <v>-</v>
      </c>
      <c r="K56" s="184">
        <v>6.8096395301741595</v>
      </c>
      <c r="L56" s="185">
        <f t="shared" si="11"/>
        <v>6.5052916000930772E-2</v>
      </c>
      <c r="M56" s="184">
        <v>8.3502024291497978</v>
      </c>
      <c r="N56" s="185">
        <f t="shared" si="12"/>
        <v>1.5405628989756384</v>
      </c>
      <c r="O56" s="185">
        <f t="shared" si="13"/>
        <v>0.16997105102923804</v>
      </c>
    </row>
    <row r="57" spans="2:16" x14ac:dyDescent="0.25">
      <c r="B57" s="114" t="s">
        <v>77</v>
      </c>
      <c r="C57" s="184">
        <v>7.336711711711712</v>
      </c>
      <c r="D57" s="185">
        <v>-2.2616076160193801</v>
      </c>
      <c r="E57" s="184" t="s">
        <v>244</v>
      </c>
      <c r="F57" s="185" t="str">
        <f t="shared" si="10"/>
        <v>-</v>
      </c>
      <c r="G57" s="184">
        <v>1.2105263157894737</v>
      </c>
      <c r="H57" s="185" t="str">
        <f t="shared" si="10"/>
        <v>-</v>
      </c>
      <c r="I57" s="184">
        <v>5.1685051350323317</v>
      </c>
      <c r="J57" s="185">
        <f t="shared" si="10"/>
        <v>3.9579788192428582</v>
      </c>
      <c r="K57" s="184">
        <v>6.0014224751066854</v>
      </c>
      <c r="L57" s="185">
        <f t="shared" si="11"/>
        <v>0.8329173400743537</v>
      </c>
      <c r="M57" s="184">
        <v>8.2081497797356828</v>
      </c>
      <c r="N57" s="185">
        <f t="shared" si="12"/>
        <v>2.2067273046289975</v>
      </c>
      <c r="O57" s="185">
        <f t="shared" si="13"/>
        <v>0.87143806802397084</v>
      </c>
    </row>
    <row r="58" spans="2:16" x14ac:dyDescent="0.25">
      <c r="B58" s="114" t="s">
        <v>79</v>
      </c>
      <c r="C58" s="184">
        <v>8.5319791380730159</v>
      </c>
      <c r="D58" s="185">
        <v>-0.12817932259478226</v>
      </c>
      <c r="E58" s="184" t="s">
        <v>244</v>
      </c>
      <c r="F58" s="185" t="str">
        <f t="shared" si="10"/>
        <v>-</v>
      </c>
      <c r="G58" s="184">
        <v>4.4444444444444446</v>
      </c>
      <c r="H58" s="185" t="str">
        <f t="shared" si="10"/>
        <v>-</v>
      </c>
      <c r="I58" s="184">
        <v>6.043542800593765</v>
      </c>
      <c r="J58" s="185">
        <f t="shared" si="10"/>
        <v>1.5990983561493204</v>
      </c>
      <c r="K58" s="184">
        <v>6.0594594594594593</v>
      </c>
      <c r="L58" s="185">
        <f t="shared" si="11"/>
        <v>1.5916658865694266E-2</v>
      </c>
      <c r="M58" s="184">
        <v>8.0295741324921135</v>
      </c>
      <c r="N58" s="185">
        <f t="shared" si="12"/>
        <v>1.9701146730326542</v>
      </c>
      <c r="O58" s="185">
        <f t="shared" si="13"/>
        <v>-0.5024050055809024</v>
      </c>
    </row>
    <row r="59" spans="2:16" x14ac:dyDescent="0.25">
      <c r="B59" s="114" t="s">
        <v>81</v>
      </c>
      <c r="C59" s="184">
        <v>7.6503311258278144</v>
      </c>
      <c r="D59" s="185">
        <v>0.71143621791882161</v>
      </c>
      <c r="E59" s="184" t="s">
        <v>244</v>
      </c>
      <c r="F59" s="185" t="str">
        <f t="shared" si="10"/>
        <v>-</v>
      </c>
      <c r="G59" s="184">
        <v>2.4927536231884058</v>
      </c>
      <c r="H59" s="185" t="str">
        <f t="shared" si="10"/>
        <v>-</v>
      </c>
      <c r="I59" s="184">
        <v>5.1080017490161786</v>
      </c>
      <c r="J59" s="185">
        <f t="shared" si="10"/>
        <v>2.6152481258277729</v>
      </c>
      <c r="K59" s="184">
        <v>5.6800539993250085</v>
      </c>
      <c r="L59" s="185">
        <f t="shared" si="11"/>
        <v>0.57205225030882989</v>
      </c>
      <c r="M59" s="184">
        <v>7.0322948328267474</v>
      </c>
      <c r="N59" s="185">
        <f t="shared" si="12"/>
        <v>1.3522408335017388</v>
      </c>
      <c r="O59" s="185">
        <f t="shared" si="13"/>
        <v>-0.61803629300106699</v>
      </c>
    </row>
    <row r="60" spans="2:16" x14ac:dyDescent="0.25">
      <c r="B60" s="114" t="s">
        <v>83</v>
      </c>
      <c r="C60" s="184">
        <v>7.8353430353430351</v>
      </c>
      <c r="D60" s="185">
        <v>0.98214610439674388</v>
      </c>
      <c r="E60" s="184" t="s">
        <v>244</v>
      </c>
      <c r="F60" s="185" t="str">
        <f t="shared" si="10"/>
        <v>-</v>
      </c>
      <c r="G60" s="184">
        <v>4.072289156626506</v>
      </c>
      <c r="H60" s="185" t="str">
        <f t="shared" si="10"/>
        <v>-</v>
      </c>
      <c r="I60" s="184">
        <v>4.8290492412511616</v>
      </c>
      <c r="J60" s="185">
        <f t="shared" si="10"/>
        <v>0.7567600846246556</v>
      </c>
      <c r="K60" s="184">
        <v>6.3039930049548234</v>
      </c>
      <c r="L60" s="185">
        <f t="shared" si="11"/>
        <v>1.4749437637036618</v>
      </c>
      <c r="M60" s="184">
        <v>7.6444776119402986</v>
      </c>
      <c r="N60" s="185">
        <f t="shared" si="12"/>
        <v>1.3404846069854752</v>
      </c>
      <c r="O60" s="185">
        <f t="shared" si="13"/>
        <v>-0.19086542340273649</v>
      </c>
    </row>
    <row r="61" spans="2:16" x14ac:dyDescent="0.25">
      <c r="B61" s="114" t="s">
        <v>85</v>
      </c>
      <c r="C61" s="184">
        <v>8.0955294917559062</v>
      </c>
      <c r="D61" s="185">
        <v>0.42243831310505353</v>
      </c>
      <c r="E61" s="184">
        <v>4.042553191489362</v>
      </c>
      <c r="F61" s="185">
        <f t="shared" si="10"/>
        <v>-4.0529763002665442</v>
      </c>
      <c r="G61" s="184">
        <v>3.8154965753424657</v>
      </c>
      <c r="H61" s="185">
        <f t="shared" si="10"/>
        <v>-0.22705661614689632</v>
      </c>
      <c r="I61" s="184">
        <v>6.6067237551538218</v>
      </c>
      <c r="J61" s="185">
        <f t="shared" si="10"/>
        <v>2.7912271798113562</v>
      </c>
      <c r="K61" s="184">
        <v>7.5210163111668757</v>
      </c>
      <c r="L61" s="185">
        <f t="shared" si="11"/>
        <v>0.91429255601305393</v>
      </c>
      <c r="M61" s="184">
        <v>7.6443372126028954</v>
      </c>
      <c r="N61" s="185">
        <f t="shared" si="12"/>
        <v>0.1233209014360197</v>
      </c>
      <c r="O61" s="185">
        <f t="shared" si="13"/>
        <v>-0.45119227915301074</v>
      </c>
    </row>
    <row r="62" spans="2:16" x14ac:dyDescent="0.25">
      <c r="B62" s="114" t="s">
        <v>87</v>
      </c>
      <c r="C62" s="184">
        <v>7.7954459917199852</v>
      </c>
      <c r="D62" s="185">
        <v>0.51301272045989865</v>
      </c>
      <c r="E62" s="184" t="s">
        <v>244</v>
      </c>
      <c r="F62" s="185" t="str">
        <f t="shared" si="10"/>
        <v>-</v>
      </c>
      <c r="G62" s="184">
        <v>4.3591065292096216</v>
      </c>
      <c r="H62" s="185" t="str">
        <f t="shared" si="10"/>
        <v>-</v>
      </c>
      <c r="I62" s="184">
        <v>5.703914861269479</v>
      </c>
      <c r="J62" s="185">
        <f t="shared" si="10"/>
        <v>1.3448083320598574</v>
      </c>
      <c r="K62" s="184">
        <v>6.6633237822349569</v>
      </c>
      <c r="L62" s="185">
        <f t="shared" si="11"/>
        <v>0.95940892096547792</v>
      </c>
      <c r="M62" s="184">
        <v>7.9167933130699089</v>
      </c>
      <c r="N62" s="185">
        <f t="shared" si="12"/>
        <v>1.2534695308349519</v>
      </c>
      <c r="O62" s="185">
        <f t="shared" si="13"/>
        <v>0.12134732134992365</v>
      </c>
    </row>
    <row r="63" spans="2:16" x14ac:dyDescent="0.25">
      <c r="B63" s="114" t="s">
        <v>89</v>
      </c>
      <c r="C63" s="184">
        <v>7.1420805998125587</v>
      </c>
      <c r="D63" s="185">
        <v>-0.50972556758832255</v>
      </c>
      <c r="E63" s="184" t="s">
        <v>244</v>
      </c>
      <c r="F63" s="185" t="str">
        <f t="shared" si="10"/>
        <v>-</v>
      </c>
      <c r="G63" s="184">
        <v>6.2294117647058824</v>
      </c>
      <c r="H63" s="185" t="str">
        <f t="shared" si="10"/>
        <v>-</v>
      </c>
      <c r="I63" s="184">
        <v>6.6061643835616435</v>
      </c>
      <c r="J63" s="185">
        <f t="shared" si="10"/>
        <v>0.37675261885576106</v>
      </c>
      <c r="K63" s="184">
        <v>7.0198019801980198</v>
      </c>
      <c r="L63" s="185">
        <f t="shared" si="11"/>
        <v>0.41363759663637634</v>
      </c>
      <c r="M63" s="184">
        <v>8.2179054054054053</v>
      </c>
      <c r="N63" s="185">
        <f t="shared" si="12"/>
        <v>1.1981034252073854</v>
      </c>
      <c r="O63" s="185">
        <f t="shared" si="13"/>
        <v>1.0758248055928465</v>
      </c>
    </row>
    <row r="64" spans="2:16" x14ac:dyDescent="0.25">
      <c r="B64" s="114" t="s">
        <v>91</v>
      </c>
      <c r="C64" s="184">
        <v>7.2845254957507084</v>
      </c>
      <c r="D64" s="185">
        <v>-2.7268699030882502</v>
      </c>
      <c r="E64" s="184">
        <v>14</v>
      </c>
      <c r="F64" s="185">
        <f t="shared" si="10"/>
        <v>6.7154745042492916</v>
      </c>
      <c r="G64" s="184">
        <v>6.854821235102925</v>
      </c>
      <c r="H64" s="185">
        <f t="shared" si="10"/>
        <v>-7.145178764897075</v>
      </c>
      <c r="I64" s="184">
        <v>7.8238507055075104</v>
      </c>
      <c r="J64" s="185">
        <f t="shared" si="10"/>
        <v>0.96902947040458542</v>
      </c>
      <c r="K64" s="184">
        <v>8.2249518304431604</v>
      </c>
      <c r="L64" s="185">
        <f t="shared" si="11"/>
        <v>0.40110112493564998</v>
      </c>
      <c r="M64" s="184">
        <v>9.9847401049117792</v>
      </c>
      <c r="N64" s="185">
        <f t="shared" si="12"/>
        <v>1.7597882744686189</v>
      </c>
      <c r="O64" s="185">
        <f t="shared" si="13"/>
        <v>2.7002146091610708</v>
      </c>
    </row>
    <row r="65" spans="2:15" x14ac:dyDescent="0.25">
      <c r="B65" s="114" t="s">
        <v>93</v>
      </c>
      <c r="C65" s="184">
        <v>8.0411493437389137</v>
      </c>
      <c r="D65" s="185">
        <v>0.17778758112341997</v>
      </c>
      <c r="E65" s="184">
        <v>6.3157894736842106</v>
      </c>
      <c r="F65" s="185">
        <f t="shared" si="10"/>
        <v>-1.725359870054703</v>
      </c>
      <c r="G65" s="184">
        <v>5.9259763851044509</v>
      </c>
      <c r="H65" s="185">
        <f t="shared" si="10"/>
        <v>-0.38981308857975971</v>
      </c>
      <c r="I65" s="184">
        <v>6.6447415973979043</v>
      </c>
      <c r="J65" s="185">
        <f t="shared" si="10"/>
        <v>0.71876521229345336</v>
      </c>
      <c r="K65" s="184">
        <v>7.5358156028368795</v>
      </c>
      <c r="L65" s="185">
        <f t="shared" si="11"/>
        <v>0.89107400543897519</v>
      </c>
      <c r="M65" s="184">
        <v>8.4206896551724135</v>
      </c>
      <c r="N65" s="185">
        <f t="shared" si="12"/>
        <v>0.88487405233553407</v>
      </c>
      <c r="O65" s="185">
        <f t="shared" si="13"/>
        <v>0.37954031143349987</v>
      </c>
    </row>
    <row r="66" spans="2:15" ht="15.75" x14ac:dyDescent="0.25">
      <c r="B66" s="117" t="s">
        <v>30</v>
      </c>
      <c r="C66" s="186">
        <v>8.0225015338186285</v>
      </c>
      <c r="D66" s="187">
        <v>-0.13229972261566303</v>
      </c>
      <c r="E66" s="186">
        <v>7.5491122565864837</v>
      </c>
      <c r="F66" s="187">
        <f t="shared" si="10"/>
        <v>-0.47338927723214486</v>
      </c>
      <c r="G66" s="186">
        <v>5.2001395916942945</v>
      </c>
      <c r="H66" s="187">
        <f t="shared" si="10"/>
        <v>-2.3489726648921891</v>
      </c>
      <c r="I66" s="186">
        <v>6.2775198596925614</v>
      </c>
      <c r="J66" s="187">
        <f t="shared" si="10"/>
        <v>1.0773802679982669</v>
      </c>
      <c r="K66" s="186">
        <v>6.9479687058158168</v>
      </c>
      <c r="L66" s="187">
        <f t="shared" si="11"/>
        <v>0.67044884612325539</v>
      </c>
      <c r="M66" s="186">
        <v>8.3046629848123512</v>
      </c>
      <c r="N66" s="187">
        <v>1.3566942789965344</v>
      </c>
      <c r="O66" s="187">
        <v>0.2821614509937227</v>
      </c>
    </row>
    <row r="67" spans="2:15" ht="6" customHeight="1" x14ac:dyDescent="0.25"/>
    <row r="68" spans="2:15" x14ac:dyDescent="0.25">
      <c r="B68" s="105" t="s">
        <v>55</v>
      </c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</row>
  </sheetData>
  <mergeCells count="24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9:O49"/>
    <mergeCell ref="C51:O51"/>
    <mergeCell ref="C52:D52"/>
    <mergeCell ref="E52:F52"/>
    <mergeCell ref="G52:H52"/>
    <mergeCell ref="I52:J52"/>
    <mergeCell ref="K52:L52"/>
    <mergeCell ref="M52:O5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201AE-3BC4-4C35-9265-D248BCB935B8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EA10E-0267-4057-92BC-1A7231F7229F}">
  <sheetPr>
    <tabColor rgb="FFAC75D5"/>
  </sheetPr>
  <dimension ref="A1:AD7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9" t="s">
        <v>298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Q4" s="1" t="s">
        <v>149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150</v>
      </c>
    </row>
    <row r="6" spans="1:17" ht="22.5" thickTop="1" thickBot="1" x14ac:dyDescent="0.3">
      <c r="B6" s="109"/>
      <c r="C6" s="291" t="s">
        <v>151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7" ht="22.5" thickTop="1" thickBot="1" x14ac:dyDescent="0.3">
      <c r="B7" s="109"/>
      <c r="C7" s="294">
        <v>2019</v>
      </c>
      <c r="D7" s="295"/>
      <c r="E7" s="296" t="s">
        <v>278</v>
      </c>
      <c r="F7" s="295"/>
      <c r="G7" s="296" t="s">
        <v>279</v>
      </c>
      <c r="H7" s="295"/>
      <c r="I7" s="296" t="s">
        <v>280</v>
      </c>
      <c r="J7" s="295"/>
      <c r="K7" s="296">
        <v>2023</v>
      </c>
      <c r="L7" s="295"/>
      <c r="M7" s="296">
        <v>2024</v>
      </c>
      <c r="N7" s="297"/>
      <c r="O7" s="298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0.75790000000000002</v>
      </c>
      <c r="D9" s="116">
        <v>4.178694158075591E-2</v>
      </c>
      <c r="E9" s="193">
        <v>0.74590000000000001</v>
      </c>
      <c r="F9" s="116">
        <f t="shared" ref="F9:L21" si="0">IFERROR(E9/C9-1,"-")</f>
        <v>-1.5833223380393169E-2</v>
      </c>
      <c r="G9" s="193">
        <v>0.29010000000000002</v>
      </c>
      <c r="H9" s="116">
        <f t="shared" si="0"/>
        <v>-0.61107387049202311</v>
      </c>
      <c r="I9" s="193">
        <v>0.7419</v>
      </c>
      <c r="J9" s="116">
        <f t="shared" si="0"/>
        <v>1.5573940020682522</v>
      </c>
      <c r="K9" s="193">
        <v>0.66569999999999996</v>
      </c>
      <c r="L9" s="116">
        <f t="shared" si="0"/>
        <v>-0.10270926000808744</v>
      </c>
      <c r="M9" s="193">
        <v>0.77329999999999999</v>
      </c>
      <c r="N9" s="116">
        <f t="shared" ref="N9:N14" si="1">IFERROR(M9/K9-1,"-")</f>
        <v>0.16163436983626256</v>
      </c>
      <c r="O9" s="116">
        <f>IFERROR(M9/C9-1,"-")</f>
        <v>2.0319303338171224E-2</v>
      </c>
    </row>
    <row r="10" spans="1:17" x14ac:dyDescent="0.25">
      <c r="A10" s="1" t="s">
        <v>72</v>
      </c>
      <c r="B10" s="114" t="s">
        <v>73</v>
      </c>
      <c r="C10" s="193">
        <v>0.78489999999999993</v>
      </c>
      <c r="D10" s="116">
        <v>-5.6156806156806294E-2</v>
      </c>
      <c r="E10" s="193">
        <v>0.76</v>
      </c>
      <c r="F10" s="116">
        <f t="shared" si="0"/>
        <v>-3.1723786469613824E-2</v>
      </c>
      <c r="G10" s="193">
        <v>0.26280000000000003</v>
      </c>
      <c r="H10" s="116">
        <f t="shared" si="0"/>
        <v>-0.65421052631578935</v>
      </c>
      <c r="I10" s="193">
        <v>0.86650000000000005</v>
      </c>
      <c r="J10" s="116">
        <f t="shared" si="0"/>
        <v>2.2971841704718416</v>
      </c>
      <c r="K10" s="193">
        <v>0.80540000000000012</v>
      </c>
      <c r="L10" s="116">
        <f t="shared" si="0"/>
        <v>-7.0513560300057621E-2</v>
      </c>
      <c r="M10" s="193">
        <v>0.81370000000000009</v>
      </c>
      <c r="N10" s="116">
        <f t="shared" si="1"/>
        <v>1.0305438291532187E-2</v>
      </c>
      <c r="O10" s="116">
        <f t="shared" ref="O10:O14" si="2">IFERROR(M10/C10-1,"-")</f>
        <v>3.669257230220424E-2</v>
      </c>
    </row>
    <row r="11" spans="1:17" x14ac:dyDescent="0.25">
      <c r="A11" s="1" t="s">
        <v>74</v>
      </c>
      <c r="B11" s="114" t="s">
        <v>75</v>
      </c>
      <c r="C11" s="193">
        <v>0.73870000000000002</v>
      </c>
      <c r="D11" s="116">
        <v>2.1291303746716617E-2</v>
      </c>
      <c r="E11" s="193">
        <v>0.32850000000000001</v>
      </c>
      <c r="F11" s="116">
        <f t="shared" si="0"/>
        <v>-0.55529985108975222</v>
      </c>
      <c r="G11" s="193">
        <v>0.42359999999999998</v>
      </c>
      <c r="H11" s="116">
        <f t="shared" si="0"/>
        <v>0.28949771689497705</v>
      </c>
      <c r="I11" s="193">
        <v>0.8458</v>
      </c>
      <c r="J11" s="116">
        <f t="shared" si="0"/>
        <v>0.99669499527856487</v>
      </c>
      <c r="K11" s="193">
        <v>0.73080000000000001</v>
      </c>
      <c r="L11" s="116">
        <f t="shared" si="0"/>
        <v>-0.13596594939702056</v>
      </c>
      <c r="M11" s="193">
        <v>0.82409999999999994</v>
      </c>
      <c r="N11" s="116">
        <f t="shared" si="1"/>
        <v>0.12766830870279144</v>
      </c>
      <c r="O11" s="116">
        <f t="shared" si="2"/>
        <v>0.11560850142141588</v>
      </c>
    </row>
    <row r="12" spans="1:17" x14ac:dyDescent="0.25">
      <c r="A12" s="1" t="s">
        <v>76</v>
      </c>
      <c r="B12" s="114" t="s">
        <v>77</v>
      </c>
      <c r="C12" s="193">
        <v>0.63</v>
      </c>
      <c r="D12" s="116">
        <v>-8.3902864621201112E-2</v>
      </c>
      <c r="E12" s="193">
        <v>0</v>
      </c>
      <c r="F12" s="116">
        <f t="shared" si="0"/>
        <v>-1</v>
      </c>
      <c r="G12" s="193">
        <v>0.58460000000000001</v>
      </c>
      <c r="H12" s="116" t="str">
        <f t="shared" si="0"/>
        <v>-</v>
      </c>
      <c r="I12" s="193">
        <v>0.80959999999999999</v>
      </c>
      <c r="J12" s="116">
        <f t="shared" si="0"/>
        <v>0.38487854943551136</v>
      </c>
      <c r="K12" s="193">
        <v>0.8508</v>
      </c>
      <c r="L12" s="116">
        <f t="shared" si="0"/>
        <v>5.0889328063241202E-2</v>
      </c>
      <c r="M12" s="193">
        <v>0.7854000000000001</v>
      </c>
      <c r="N12" s="116">
        <f t="shared" si="1"/>
        <v>-7.686882933709438E-2</v>
      </c>
      <c r="O12" s="116">
        <f t="shared" si="2"/>
        <v>0.24666666666666681</v>
      </c>
    </row>
    <row r="13" spans="1:17" x14ac:dyDescent="0.25">
      <c r="A13" s="1" t="s">
        <v>78</v>
      </c>
      <c r="B13" s="114" t="s">
        <v>79</v>
      </c>
      <c r="C13" s="193">
        <v>0.52710000000000001</v>
      </c>
      <c r="D13" s="116">
        <v>-0.14417924987822694</v>
      </c>
      <c r="E13" s="193">
        <v>0</v>
      </c>
      <c r="F13" s="116">
        <f t="shared" si="0"/>
        <v>-1</v>
      </c>
      <c r="G13" s="193">
        <v>0.70109999999999995</v>
      </c>
      <c r="H13" s="116" t="str">
        <f t="shared" si="0"/>
        <v>-</v>
      </c>
      <c r="I13" s="193">
        <v>0.81930000000000003</v>
      </c>
      <c r="J13" s="116">
        <f t="shared" si="0"/>
        <v>0.16859221223791199</v>
      </c>
      <c r="K13" s="193">
        <v>0.74939999999999996</v>
      </c>
      <c r="L13" s="116">
        <f t="shared" si="0"/>
        <v>-8.5316733797143995E-2</v>
      </c>
      <c r="M13" s="193">
        <v>0.79349999999999998</v>
      </c>
      <c r="N13" s="116">
        <f t="shared" si="1"/>
        <v>5.884707766212971E-2</v>
      </c>
      <c r="O13" s="116">
        <f t="shared" si="2"/>
        <v>0.50540694365395544</v>
      </c>
    </row>
    <row r="14" spans="1:17" x14ac:dyDescent="0.25">
      <c r="A14" s="1" t="s">
        <v>80</v>
      </c>
      <c r="B14" s="114" t="s">
        <v>81</v>
      </c>
      <c r="C14" s="193">
        <v>0.64910000000000001</v>
      </c>
      <c r="D14" s="116">
        <v>-6.2671480144404268E-2</v>
      </c>
      <c r="E14" s="193">
        <v>0</v>
      </c>
      <c r="F14" s="116">
        <f t="shared" si="0"/>
        <v>-1</v>
      </c>
      <c r="G14" s="193">
        <v>0.73840000000000006</v>
      </c>
      <c r="H14" s="116" t="str">
        <f t="shared" si="0"/>
        <v>-</v>
      </c>
      <c r="I14" s="193">
        <v>0.75730000000000008</v>
      </c>
      <c r="J14" s="116">
        <f t="shared" si="0"/>
        <v>2.5595882990249175E-2</v>
      </c>
      <c r="K14" s="193">
        <v>0.89209999999999989</v>
      </c>
      <c r="L14" s="116">
        <f t="shared" si="0"/>
        <v>0.17800079228839261</v>
      </c>
      <c r="M14" s="193">
        <v>0.86809999999999998</v>
      </c>
      <c r="N14" s="116">
        <f t="shared" si="1"/>
        <v>-2.6902813585920726E-2</v>
      </c>
      <c r="O14" s="116">
        <f t="shared" si="2"/>
        <v>0.33739023262979506</v>
      </c>
    </row>
    <row r="15" spans="1:17" x14ac:dyDescent="0.25">
      <c r="A15" s="1" t="s">
        <v>82</v>
      </c>
      <c r="B15" s="114" t="s">
        <v>83</v>
      </c>
      <c r="C15" s="193">
        <v>0.72930000000000006</v>
      </c>
      <c r="D15" s="116">
        <v>-6.4999999999999947E-2</v>
      </c>
      <c r="E15" s="193">
        <v>0</v>
      </c>
      <c r="F15" s="116">
        <f t="shared" si="0"/>
        <v>-1</v>
      </c>
      <c r="G15" s="193">
        <v>0.76500000000000001</v>
      </c>
      <c r="H15" s="116" t="str">
        <f t="shared" si="0"/>
        <v>-</v>
      </c>
      <c r="I15" s="193">
        <v>0.69299999999999995</v>
      </c>
      <c r="J15" s="116">
        <f t="shared" si="0"/>
        <v>-9.4117647058823639E-2</v>
      </c>
      <c r="K15" s="193">
        <v>0.84819999999999995</v>
      </c>
      <c r="L15" s="116">
        <f t="shared" si="0"/>
        <v>0.22395382395382391</v>
      </c>
      <c r="M15" s="193">
        <v>0.93140000000000001</v>
      </c>
      <c r="N15" s="116">
        <f>IFERROR(M15/K15-1,"-")</f>
        <v>9.8090073095967956E-2</v>
      </c>
      <c r="O15" s="116">
        <f>IFERROR(M15/C15-1,"-")</f>
        <v>0.27711504182092406</v>
      </c>
    </row>
    <row r="16" spans="1:17" x14ac:dyDescent="0.25">
      <c r="A16" s="1" t="s">
        <v>84</v>
      </c>
      <c r="B16" s="114" t="s">
        <v>85</v>
      </c>
      <c r="C16" s="193">
        <v>0.83109999999999995</v>
      </c>
      <c r="D16" s="116">
        <v>9.4560779665481265E-2</v>
      </c>
      <c r="E16" s="193">
        <v>0.70719999999999994</v>
      </c>
      <c r="F16" s="116">
        <f t="shared" si="0"/>
        <v>-0.14907953314883893</v>
      </c>
      <c r="G16" s="193">
        <v>0.86809999999999998</v>
      </c>
      <c r="H16" s="116">
        <f t="shared" si="0"/>
        <v>0.22751696832579205</v>
      </c>
      <c r="I16" s="193">
        <v>0.92120000000000002</v>
      </c>
      <c r="J16" s="116">
        <f t="shared" si="0"/>
        <v>6.1168068194908498E-2</v>
      </c>
      <c r="K16" s="193">
        <v>0.91409999999999991</v>
      </c>
      <c r="L16" s="116">
        <f t="shared" si="0"/>
        <v>-7.7073382544508018E-3</v>
      </c>
      <c r="M16" s="193">
        <v>1.0104</v>
      </c>
      <c r="N16" s="116">
        <f>IFERROR(M16/K16-1,"-")</f>
        <v>0.10534952412208742</v>
      </c>
      <c r="O16" s="116">
        <f>IFERROR(M16/C16-1,"-")</f>
        <v>0.21573817831789199</v>
      </c>
    </row>
    <row r="17" spans="1:30" x14ac:dyDescent="0.25">
      <c r="A17" s="1" t="s">
        <v>86</v>
      </c>
      <c r="B17" s="114" t="s">
        <v>87</v>
      </c>
      <c r="C17" s="193">
        <v>0.71939999999999993</v>
      </c>
      <c r="D17" s="116">
        <v>4.4680256911475702E-3</v>
      </c>
      <c r="E17" s="193">
        <v>0.81629999999999991</v>
      </c>
      <c r="F17" s="116">
        <f t="shared" si="0"/>
        <v>0.13469557964970802</v>
      </c>
      <c r="G17" s="193">
        <v>0.85939999999999994</v>
      </c>
      <c r="H17" s="116">
        <f t="shared" si="0"/>
        <v>5.2799215974519198E-2</v>
      </c>
      <c r="I17" s="193">
        <v>0.74739999999999995</v>
      </c>
      <c r="J17" s="116">
        <f t="shared" si="0"/>
        <v>-0.13032348149872008</v>
      </c>
      <c r="K17" s="193">
        <v>0.87129999999999996</v>
      </c>
      <c r="L17" s="116">
        <f t="shared" si="0"/>
        <v>0.16577468557666575</v>
      </c>
      <c r="M17" s="193">
        <v>0.86329999999999996</v>
      </c>
      <c r="N17" s="116">
        <f t="shared" ref="N17:N20" si="3">IFERROR(M17/K17-1,"-")</f>
        <v>-9.1816825433260751E-3</v>
      </c>
      <c r="O17" s="116">
        <f t="shared" ref="O17:O20" si="4">IFERROR(M17/C17-1,"-")</f>
        <v>0.20002780094523209</v>
      </c>
    </row>
    <row r="18" spans="1:30" x14ac:dyDescent="0.25">
      <c r="A18" s="1" t="s">
        <v>88</v>
      </c>
      <c r="B18" s="114" t="s">
        <v>89</v>
      </c>
      <c r="C18" s="193">
        <v>0.6633</v>
      </c>
      <c r="D18" s="116">
        <v>-9.5952023988006063E-2</v>
      </c>
      <c r="E18" s="193">
        <v>0.32350000000000001</v>
      </c>
      <c r="F18" s="116">
        <f t="shared" si="0"/>
        <v>-0.51228704960048244</v>
      </c>
      <c r="G18" s="193">
        <v>0.81379999999999997</v>
      </c>
      <c r="H18" s="116">
        <f t="shared" si="0"/>
        <v>1.5156105100463675</v>
      </c>
      <c r="I18" s="193">
        <v>0.89290000000000003</v>
      </c>
      <c r="J18" s="116">
        <f t="shared" si="0"/>
        <v>9.7198328827721836E-2</v>
      </c>
      <c r="K18" s="193">
        <v>0.99150000000000005</v>
      </c>
      <c r="L18" s="116">
        <f t="shared" si="0"/>
        <v>0.1104266995184231</v>
      </c>
      <c r="M18" s="193">
        <v>0.8478</v>
      </c>
      <c r="N18" s="116">
        <f t="shared" si="3"/>
        <v>-0.14493192133131627</v>
      </c>
      <c r="O18" s="116">
        <f t="shared" si="4"/>
        <v>0.27815468113975572</v>
      </c>
      <c r="AC18" s="194"/>
    </row>
    <row r="19" spans="1:30" x14ac:dyDescent="0.25">
      <c r="A19" s="1" t="s">
        <v>90</v>
      </c>
      <c r="B19" s="114" t="s">
        <v>91</v>
      </c>
      <c r="C19" s="193">
        <v>0.69469999999999998</v>
      </c>
      <c r="D19" s="116">
        <v>-9.8962386511024514E-2</v>
      </c>
      <c r="E19" s="193">
        <v>0.36009999999999998</v>
      </c>
      <c r="F19" s="116">
        <f t="shared" si="0"/>
        <v>-0.48164675399453005</v>
      </c>
      <c r="G19" s="193">
        <v>0.73260000000000003</v>
      </c>
      <c r="H19" s="116">
        <f t="shared" si="0"/>
        <v>1.0344348792002225</v>
      </c>
      <c r="I19" s="193">
        <v>0.79159999999999997</v>
      </c>
      <c r="J19" s="116">
        <f t="shared" si="0"/>
        <v>8.0535080535080406E-2</v>
      </c>
      <c r="K19" s="193">
        <v>0.81189999999999996</v>
      </c>
      <c r="L19" s="116">
        <f t="shared" si="0"/>
        <v>2.5644264780191994E-2</v>
      </c>
      <c r="M19" s="193">
        <v>0.76209999999999989</v>
      </c>
      <c r="N19" s="116">
        <f t="shared" si="3"/>
        <v>-6.1337603153097775E-2</v>
      </c>
      <c r="O19" s="116">
        <f t="shared" si="4"/>
        <v>9.7020296530876404E-2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0.69530000000000003</v>
      </c>
      <c r="D20" s="116">
        <v>1.151907847372291E-3</v>
      </c>
      <c r="E20" s="193">
        <v>0.65659999999999996</v>
      </c>
      <c r="F20" s="116">
        <f t="shared" si="0"/>
        <v>-5.5659427585215138E-2</v>
      </c>
      <c r="G20" s="193">
        <v>0.74909999999999999</v>
      </c>
      <c r="H20" s="116">
        <f t="shared" si="0"/>
        <v>0.14087724642095645</v>
      </c>
      <c r="I20" s="193">
        <v>0.73380000000000001</v>
      </c>
      <c r="J20" s="116">
        <f t="shared" si="0"/>
        <v>-2.0424509411293479E-2</v>
      </c>
      <c r="K20" s="193">
        <v>0.80489999999999995</v>
      </c>
      <c r="L20" s="116">
        <f t="shared" si="0"/>
        <v>9.6892886345053109E-2</v>
      </c>
      <c r="M20" s="193">
        <v>0.65790000000000004</v>
      </c>
      <c r="N20" s="116">
        <f t="shared" si="3"/>
        <v>-0.18263138278046953</v>
      </c>
      <c r="O20" s="116">
        <f t="shared" si="4"/>
        <v>-5.3789731051344769E-2</v>
      </c>
      <c r="P20" s="122"/>
    </row>
    <row r="21" spans="1:30" ht="15.75" x14ac:dyDescent="0.25">
      <c r="A21" s="1" t="s">
        <v>0</v>
      </c>
      <c r="B21" s="117" t="s">
        <v>30</v>
      </c>
      <c r="C21" s="195">
        <v>0.70135878861553691</v>
      </c>
      <c r="D21" s="119">
        <v>-3.5314470078520843E-2</v>
      </c>
      <c r="E21" s="195">
        <v>0.60407891607923314</v>
      </c>
      <c r="F21" s="119">
        <f t="shared" si="0"/>
        <v>-0.13870200832348811</v>
      </c>
      <c r="G21" s="195">
        <v>0.70336128458075009</v>
      </c>
      <c r="H21" s="119">
        <f t="shared" si="0"/>
        <v>0.16435330858078601</v>
      </c>
      <c r="I21" s="195">
        <v>0.8015089072176752</v>
      </c>
      <c r="J21" s="119">
        <f t="shared" si="0"/>
        <v>0.13954083738832401</v>
      </c>
      <c r="K21" s="195">
        <v>0.82779844332469787</v>
      </c>
      <c r="L21" s="119">
        <f t="shared" si="0"/>
        <v>3.2800054834428494E-2</v>
      </c>
      <c r="M21" s="195"/>
      <c r="N21" s="119"/>
      <c r="O21" s="119"/>
      <c r="P21" s="306"/>
    </row>
    <row r="22" spans="1:30" ht="6" customHeight="1" x14ac:dyDescent="0.25">
      <c r="P22" s="306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6"/>
    </row>
    <row r="24" spans="1:30" x14ac:dyDescent="0.25">
      <c r="C24" s="197"/>
      <c r="K24" s="197"/>
      <c r="M24" s="197"/>
      <c r="N24" s="116"/>
      <c r="O24" s="197"/>
      <c r="P24" s="306"/>
    </row>
    <row r="26" spans="1:30" ht="21.75" customHeight="1" thickBot="1" x14ac:dyDescent="0.3">
      <c r="B26" s="269" t="s">
        <v>299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Q26" s="1" t="s">
        <v>152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153</v>
      </c>
    </row>
    <row r="28" spans="1:30" ht="22.5" thickTop="1" thickBot="1" x14ac:dyDescent="0.3">
      <c r="B28" s="109"/>
      <c r="C28" s="291" t="s">
        <v>60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30" ht="22.5" thickTop="1" thickBot="1" x14ac:dyDescent="0.3">
      <c r="B29" s="109"/>
      <c r="C29" s="294">
        <v>2019</v>
      </c>
      <c r="D29" s="295"/>
      <c r="E29" s="296" t="s">
        <v>278</v>
      </c>
      <c r="F29" s="295"/>
      <c r="G29" s="296" t="s">
        <v>279</v>
      </c>
      <c r="H29" s="295"/>
      <c r="I29" s="296" t="s">
        <v>280</v>
      </c>
      <c r="J29" s="295"/>
      <c r="K29" s="296">
        <v>2023</v>
      </c>
      <c r="L29" s="295"/>
      <c r="M29" s="296">
        <v>2024</v>
      </c>
      <c r="N29" s="297"/>
      <c r="O29" s="298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0.86769999999999992</v>
      </c>
      <c r="D31" s="116"/>
      <c r="E31" s="193">
        <v>0.78949999999999998</v>
      </c>
      <c r="F31" s="116">
        <f t="shared" ref="F31:J42" si="5">IFERROR(E31/C31-1,"-")</f>
        <v>-9.0123314509623076E-2</v>
      </c>
      <c r="G31" s="193">
        <v>0.29600000000000004</v>
      </c>
      <c r="H31" s="116">
        <f t="shared" si="5"/>
        <v>-0.62507916402786567</v>
      </c>
      <c r="I31" s="193">
        <v>0.80040000000000011</v>
      </c>
      <c r="J31" s="116">
        <f t="shared" si="5"/>
        <v>1.7040540540540539</v>
      </c>
      <c r="K31" s="193">
        <v>0.66769999999999996</v>
      </c>
      <c r="L31" s="116">
        <f t="shared" ref="L31:L42" si="6">IFERROR(K31/I31-1,"-")</f>
        <v>-0.16579210394802613</v>
      </c>
      <c r="M31" s="193">
        <v>0.77610000000000001</v>
      </c>
      <c r="N31" s="116">
        <f t="shared" ref="N31:N39" si="7">IFERROR(M31/K31-1,"-")</f>
        <v>0.16234836004193509</v>
      </c>
      <c r="O31" s="116">
        <f>IFERROR(M31/C31-1,"-")</f>
        <v>-0.10556644001382953</v>
      </c>
    </row>
    <row r="32" spans="1:30" x14ac:dyDescent="0.25">
      <c r="B32" s="114" t="s">
        <v>73</v>
      </c>
      <c r="C32" s="193">
        <v>0.89700000000000002</v>
      </c>
      <c r="D32" s="116"/>
      <c r="E32" s="193">
        <v>0.82389999999999997</v>
      </c>
      <c r="F32" s="116">
        <f t="shared" si="5"/>
        <v>-8.1493868450390194E-2</v>
      </c>
      <c r="G32" s="193">
        <v>0</v>
      </c>
      <c r="H32" s="116">
        <f t="shared" si="5"/>
        <v>-1</v>
      </c>
      <c r="I32" s="193">
        <v>0.94040000000000001</v>
      </c>
      <c r="J32" s="116" t="str">
        <f t="shared" si="5"/>
        <v>-</v>
      </c>
      <c r="K32" s="193">
        <v>0.8387</v>
      </c>
      <c r="L32" s="116">
        <f t="shared" si="6"/>
        <v>-0.10814547001276054</v>
      </c>
      <c r="M32" s="193">
        <v>0.8488</v>
      </c>
      <c r="N32" s="116">
        <f t="shared" si="7"/>
        <v>1.204244664361509E-2</v>
      </c>
      <c r="O32" s="116">
        <f t="shared" ref="O32:O39" si="8">IFERROR(M32/C32-1,"-")</f>
        <v>-5.3734671125975519E-2</v>
      </c>
    </row>
    <row r="33" spans="2:17" x14ac:dyDescent="0.25">
      <c r="B33" s="114" t="s">
        <v>75</v>
      </c>
      <c r="C33" s="193">
        <v>0.97010000000000007</v>
      </c>
      <c r="D33" s="116"/>
      <c r="E33" s="193">
        <v>0.34029999999999999</v>
      </c>
      <c r="F33" s="116">
        <f t="shared" si="5"/>
        <v>-0.64921142150293787</v>
      </c>
      <c r="G33" s="193">
        <v>0.43320000000000003</v>
      </c>
      <c r="H33" s="116">
        <f t="shared" si="5"/>
        <v>0.27299441669115487</v>
      </c>
      <c r="I33" s="193">
        <v>0.92749999999999999</v>
      </c>
      <c r="J33" s="116">
        <f t="shared" si="5"/>
        <v>1.1410433979686054</v>
      </c>
      <c r="K33" s="193">
        <v>0.75569999999999993</v>
      </c>
      <c r="L33" s="116">
        <f t="shared" si="6"/>
        <v>-0.18522911051212942</v>
      </c>
      <c r="M33" s="193">
        <v>0.83979999999999999</v>
      </c>
      <c r="N33" s="116">
        <f t="shared" si="7"/>
        <v>0.11128754796877072</v>
      </c>
      <c r="O33" s="116">
        <f t="shared" si="8"/>
        <v>-0.13431604989176382</v>
      </c>
    </row>
    <row r="34" spans="2:17" x14ac:dyDescent="0.25">
      <c r="B34" s="114" t="s">
        <v>77</v>
      </c>
      <c r="C34" s="193">
        <v>0.84</v>
      </c>
      <c r="D34" s="116"/>
      <c r="E34" s="193">
        <v>0</v>
      </c>
      <c r="F34" s="116">
        <f t="shared" si="5"/>
        <v>-1</v>
      </c>
      <c r="G34" s="193">
        <v>0.59740000000000004</v>
      </c>
      <c r="H34" s="116" t="str">
        <f t="shared" si="5"/>
        <v>-</v>
      </c>
      <c r="I34" s="193">
        <v>0.8701000000000001</v>
      </c>
      <c r="J34" s="116">
        <f t="shared" si="5"/>
        <v>0.45647807164378973</v>
      </c>
      <c r="K34" s="193">
        <v>0.89739999999999998</v>
      </c>
      <c r="L34" s="116">
        <f t="shared" si="6"/>
        <v>3.137570394207545E-2</v>
      </c>
      <c r="M34" s="193">
        <v>0.77200000000000002</v>
      </c>
      <c r="N34" s="116">
        <f t="shared" si="7"/>
        <v>-0.13973701805215066</v>
      </c>
      <c r="O34" s="116">
        <f t="shared" si="8"/>
        <v>-8.0952380952380887E-2</v>
      </c>
    </row>
    <row r="35" spans="2:17" x14ac:dyDescent="0.25">
      <c r="B35" s="114" t="s">
        <v>79</v>
      </c>
      <c r="C35" s="193">
        <v>0.65040000000000009</v>
      </c>
      <c r="D35" s="116"/>
      <c r="E35" s="193">
        <v>0</v>
      </c>
      <c r="F35" s="116">
        <f t="shared" si="5"/>
        <v>-1</v>
      </c>
      <c r="G35" s="193">
        <v>0.71640000000000004</v>
      </c>
      <c r="H35" s="116" t="str">
        <f t="shared" si="5"/>
        <v>-</v>
      </c>
      <c r="I35" s="193">
        <v>0.91069999999999995</v>
      </c>
      <c r="J35" s="116">
        <f t="shared" si="5"/>
        <v>0.27121719709659398</v>
      </c>
      <c r="K35" s="193">
        <v>0.78780000000000006</v>
      </c>
      <c r="L35" s="116">
        <f t="shared" si="6"/>
        <v>-0.13495113648841539</v>
      </c>
      <c r="M35" s="193">
        <v>0.80449999999999999</v>
      </c>
      <c r="N35" s="116">
        <f t="shared" si="7"/>
        <v>2.1198273673521006E-2</v>
      </c>
      <c r="O35" s="116">
        <f t="shared" si="8"/>
        <v>0.23693111931119293</v>
      </c>
    </row>
    <row r="36" spans="2:17" x14ac:dyDescent="0.25">
      <c r="B36" s="114" t="s">
        <v>81</v>
      </c>
      <c r="C36" s="193">
        <v>0.84530000000000005</v>
      </c>
      <c r="D36" s="116"/>
      <c r="E36" s="193">
        <v>0</v>
      </c>
      <c r="F36" s="116">
        <f t="shared" si="5"/>
        <v>-1</v>
      </c>
      <c r="G36" s="193">
        <v>0.8</v>
      </c>
      <c r="H36" s="116" t="str">
        <f t="shared" si="5"/>
        <v>-</v>
      </c>
      <c r="I36" s="193">
        <v>0.83409999999999995</v>
      </c>
      <c r="J36" s="116">
        <f t="shared" si="5"/>
        <v>4.2624999999999913E-2</v>
      </c>
      <c r="K36" s="193">
        <v>0.94840000000000002</v>
      </c>
      <c r="L36" s="116">
        <f t="shared" si="6"/>
        <v>0.13703392878551734</v>
      </c>
      <c r="M36" s="193">
        <v>0.90610000000000002</v>
      </c>
      <c r="N36" s="116">
        <f t="shared" si="7"/>
        <v>-4.460143399409533E-2</v>
      </c>
      <c r="O36" s="116">
        <f t="shared" si="8"/>
        <v>7.1927126463977142E-2</v>
      </c>
    </row>
    <row r="37" spans="2:17" x14ac:dyDescent="0.25">
      <c r="B37" s="114" t="s">
        <v>83</v>
      </c>
      <c r="C37" s="193">
        <v>0.99540000000000006</v>
      </c>
      <c r="D37" s="116"/>
      <c r="E37" s="193">
        <v>0</v>
      </c>
      <c r="F37" s="116">
        <f t="shared" si="5"/>
        <v>-1</v>
      </c>
      <c r="G37" s="193">
        <v>0.79249999999999998</v>
      </c>
      <c r="H37" s="116" t="str">
        <f t="shared" si="5"/>
        <v>-</v>
      </c>
      <c r="I37" s="193">
        <v>0.71450000000000002</v>
      </c>
      <c r="J37" s="116">
        <f t="shared" si="5"/>
        <v>-9.8422712933753931E-2</v>
      </c>
      <c r="K37" s="193">
        <v>0.85980000000000001</v>
      </c>
      <c r="L37" s="116">
        <f t="shared" si="6"/>
        <v>0.20335899230230936</v>
      </c>
      <c r="M37" s="193">
        <v>0.93030000000000002</v>
      </c>
      <c r="N37" s="116">
        <f t="shared" si="7"/>
        <v>8.1995812979762661E-2</v>
      </c>
      <c r="O37" s="116">
        <f t="shared" si="8"/>
        <v>-6.540084388185663E-2</v>
      </c>
    </row>
    <row r="38" spans="2:17" x14ac:dyDescent="0.25">
      <c r="B38" s="114" t="s">
        <v>85</v>
      </c>
      <c r="C38" s="193">
        <v>1.0504</v>
      </c>
      <c r="D38" s="116"/>
      <c r="E38" s="193">
        <v>0.79610000000000003</v>
      </c>
      <c r="F38" s="116">
        <f t="shared" si="5"/>
        <v>-0.24209824828636706</v>
      </c>
      <c r="G38" s="193">
        <v>0.93</v>
      </c>
      <c r="H38" s="116">
        <f t="shared" si="5"/>
        <v>0.16819495038311771</v>
      </c>
      <c r="I38" s="193">
        <v>0.9556</v>
      </c>
      <c r="J38" s="116">
        <f t="shared" si="5"/>
        <v>2.7526881720430163E-2</v>
      </c>
      <c r="K38" s="193">
        <v>0.92110000000000003</v>
      </c>
      <c r="L38" s="116">
        <f t="shared" si="6"/>
        <v>-3.6102971954792729E-2</v>
      </c>
      <c r="M38" s="193">
        <v>1.0162</v>
      </c>
      <c r="N38" s="116">
        <f t="shared" si="7"/>
        <v>0.10324611877103451</v>
      </c>
      <c r="O38" s="116">
        <f t="shared" si="8"/>
        <v>-3.2559025133282571E-2</v>
      </c>
    </row>
    <row r="39" spans="2:17" x14ac:dyDescent="0.25">
      <c r="B39" s="114" t="s">
        <v>87</v>
      </c>
      <c r="C39" s="193">
        <v>0.88090000000000002</v>
      </c>
      <c r="D39" s="116"/>
      <c r="E39" s="193">
        <v>0.83379999999999999</v>
      </c>
      <c r="F39" s="116">
        <f t="shared" si="5"/>
        <v>-5.3468044045862251E-2</v>
      </c>
      <c r="G39" s="193">
        <v>0.93120000000000003</v>
      </c>
      <c r="H39" s="116">
        <f t="shared" si="5"/>
        <v>0.11681458383305365</v>
      </c>
      <c r="I39" s="193">
        <v>0.78689999999999993</v>
      </c>
      <c r="J39" s="116">
        <f t="shared" si="5"/>
        <v>-0.15496134020618568</v>
      </c>
      <c r="K39" s="193">
        <v>0.90790000000000004</v>
      </c>
      <c r="L39" s="116">
        <f t="shared" si="6"/>
        <v>0.15376795018426748</v>
      </c>
      <c r="M39" s="193">
        <v>0.88029999999999997</v>
      </c>
      <c r="N39" s="116">
        <f t="shared" si="7"/>
        <v>-3.0399823769137635E-2</v>
      </c>
      <c r="O39" s="116">
        <f t="shared" si="8"/>
        <v>-6.8112158020217084E-4</v>
      </c>
    </row>
    <row r="40" spans="2:17" x14ac:dyDescent="0.25">
      <c r="B40" s="114" t="s">
        <v>89</v>
      </c>
      <c r="C40" s="193">
        <v>0.83660000000000001</v>
      </c>
      <c r="D40" s="116"/>
      <c r="E40" s="193">
        <v>0.3306</v>
      </c>
      <c r="F40" s="116">
        <f t="shared" si="5"/>
        <v>-0.60482907004542197</v>
      </c>
      <c r="G40" s="193">
        <v>0.89700000000000002</v>
      </c>
      <c r="H40" s="116">
        <f t="shared" si="5"/>
        <v>1.7132486388384756</v>
      </c>
      <c r="I40" s="193">
        <v>0.94959999999999989</v>
      </c>
      <c r="J40" s="116">
        <f t="shared" si="5"/>
        <v>5.8639910813823803E-2</v>
      </c>
      <c r="K40" s="193">
        <v>1.0544</v>
      </c>
      <c r="L40" s="116">
        <f t="shared" si="6"/>
        <v>0.11036225779275499</v>
      </c>
      <c r="M40" s="193">
        <v>0.83840000000000003</v>
      </c>
      <c r="N40" s="116">
        <f>IFERROR(M40/K40-1,"-")</f>
        <v>-0.20485584218512898</v>
      </c>
      <c r="O40" s="116">
        <f>IFERROR(M40/C40-1,"-")</f>
        <v>2.151565861821636E-3</v>
      </c>
    </row>
    <row r="41" spans="2:17" x14ac:dyDescent="0.25">
      <c r="B41" s="114" t="s">
        <v>91</v>
      </c>
      <c r="C41" s="193">
        <v>0.82810000000000006</v>
      </c>
      <c r="D41" s="116"/>
      <c r="E41" s="193">
        <v>0.36659999999999998</v>
      </c>
      <c r="F41" s="116">
        <f t="shared" si="5"/>
        <v>-0.55729984301412872</v>
      </c>
      <c r="G41" s="193">
        <v>0.79159999999999997</v>
      </c>
      <c r="H41" s="116">
        <f t="shared" si="5"/>
        <v>1.159301691216585</v>
      </c>
      <c r="I41" s="193">
        <v>0.82230000000000003</v>
      </c>
      <c r="J41" s="116">
        <f t="shared" si="5"/>
        <v>3.8782213239009655E-2</v>
      </c>
      <c r="K41" s="193">
        <v>0.84939999999999993</v>
      </c>
      <c r="L41" s="116">
        <f t="shared" si="6"/>
        <v>3.2956341967651515E-2</v>
      </c>
      <c r="M41" s="193">
        <v>0.75549999999999995</v>
      </c>
      <c r="N41" s="116">
        <f>IFERROR(M41/K41-1,"-")</f>
        <v>-0.11054862255709907</v>
      </c>
      <c r="O41" s="116">
        <f>IFERROR(M41/C41-1,"-")</f>
        <v>-8.7670571187054791E-2</v>
      </c>
    </row>
    <row r="42" spans="2:17" x14ac:dyDescent="0.25">
      <c r="B42" s="114" t="s">
        <v>93</v>
      </c>
      <c r="C42" s="193">
        <v>0.7792</v>
      </c>
      <c r="D42" s="116"/>
      <c r="E42" s="193">
        <v>0.66909999999999992</v>
      </c>
      <c r="F42" s="116">
        <f t="shared" si="5"/>
        <v>-0.14129876796714591</v>
      </c>
      <c r="G42" s="193">
        <v>0.81269999999999998</v>
      </c>
      <c r="H42" s="116">
        <f t="shared" si="5"/>
        <v>0.21461664923030943</v>
      </c>
      <c r="I42" s="193">
        <v>0.74650000000000005</v>
      </c>
      <c r="J42" s="116">
        <f t="shared" si="5"/>
        <v>-8.1456872154546445E-2</v>
      </c>
      <c r="K42" s="193">
        <v>0.81110000000000004</v>
      </c>
      <c r="L42" s="116">
        <f t="shared" si="6"/>
        <v>8.6537173476222362E-2</v>
      </c>
      <c r="M42" s="193">
        <v>0.61499999999999999</v>
      </c>
      <c r="N42" s="116">
        <f>IFERROR(M42/K42-1,"-")</f>
        <v>-0.24177043521144126</v>
      </c>
      <c r="O42" s="116">
        <f>IFERROR(M42/C42-1,"-")</f>
        <v>-0.21072895277207393</v>
      </c>
    </row>
    <row r="43" spans="2:17" ht="15.75" x14ac:dyDescent="0.25">
      <c r="B43" s="117" t="s">
        <v>30</v>
      </c>
      <c r="C43" s="195">
        <v>0.86997825061978129</v>
      </c>
      <c r="D43" s="119"/>
      <c r="E43" s="195">
        <v>0.58930000000000005</v>
      </c>
      <c r="F43" s="119">
        <v>-0.32262674431208282</v>
      </c>
      <c r="G43" s="195">
        <v>0.7399</v>
      </c>
      <c r="H43" s="119">
        <v>0.2555574410317325</v>
      </c>
      <c r="I43" s="195">
        <v>0.85289463645208108</v>
      </c>
      <c r="J43" s="119">
        <v>0.15271609197470082</v>
      </c>
      <c r="K43" s="195">
        <v>0.85798212005108554</v>
      </c>
      <c r="L43" s="119">
        <v>5.9649614167673892E-3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9" t="s">
        <v>300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Q48" s="1" t="s">
        <v>154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155</v>
      </c>
    </row>
    <row r="50" spans="2:17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2:17" ht="22.5" thickTop="1" thickBot="1" x14ac:dyDescent="0.3">
      <c r="B51" s="109"/>
      <c r="C51" s="294">
        <v>2019</v>
      </c>
      <c r="D51" s="295"/>
      <c r="E51" s="296" t="s">
        <v>278</v>
      </c>
      <c r="F51" s="295"/>
      <c r="G51" s="296" t="s">
        <v>279</v>
      </c>
      <c r="H51" s="295"/>
      <c r="I51" s="296" t="s">
        <v>280</v>
      </c>
      <c r="J51" s="295"/>
      <c r="K51" s="296">
        <v>2023</v>
      </c>
      <c r="L51" s="295"/>
      <c r="M51" s="296">
        <v>2024</v>
      </c>
      <c r="N51" s="297"/>
      <c r="O51" s="298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0.67299999999999993</v>
      </c>
      <c r="D53" s="116"/>
      <c r="E53" s="193">
        <v>0.69279999999999997</v>
      </c>
      <c r="F53" s="116">
        <f t="shared" ref="F53:J65" si="9">IFERROR(E53/C53-1,"-")</f>
        <v>2.9420505200594471E-2</v>
      </c>
      <c r="G53" s="193">
        <v>2.0499999999999997E-2</v>
      </c>
      <c r="H53" s="116">
        <f t="shared" si="9"/>
        <v>-0.97040993071593529</v>
      </c>
      <c r="I53" s="193">
        <v>0.51159999999999994</v>
      </c>
      <c r="J53" s="116">
        <f t="shared" si="9"/>
        <v>23.956097560975611</v>
      </c>
      <c r="K53" s="193">
        <v>0.65709999999999991</v>
      </c>
      <c r="L53" s="116">
        <f t="shared" ref="L53:L65" si="10">IFERROR(K53/I53-1,"-")</f>
        <v>0.28440187646598902</v>
      </c>
      <c r="M53" s="193">
        <v>0</v>
      </c>
      <c r="N53" s="116">
        <f t="shared" ref="N53:N61" si="11">IFERROR(M53/K53-1,"-")</f>
        <v>-1</v>
      </c>
      <c r="O53" s="116">
        <f>IFERROR(M53/C53-1,"-")</f>
        <v>-1</v>
      </c>
    </row>
    <row r="54" spans="2:17" x14ac:dyDescent="0.25">
      <c r="B54" s="114" t="s">
        <v>73</v>
      </c>
      <c r="C54" s="193">
        <v>0.69810000000000005</v>
      </c>
      <c r="D54" s="116"/>
      <c r="E54" s="193">
        <v>0.6823999999999999</v>
      </c>
      <c r="F54" s="116">
        <f t="shared" si="9"/>
        <v>-2.2489614668385838E-2</v>
      </c>
      <c r="G54" s="193">
        <v>0</v>
      </c>
      <c r="H54" s="116">
        <f t="shared" si="9"/>
        <v>-1</v>
      </c>
      <c r="I54" s="193">
        <v>0.5756</v>
      </c>
      <c r="J54" s="116" t="str">
        <f t="shared" si="9"/>
        <v>-</v>
      </c>
      <c r="K54" s="193">
        <v>0.65670000000000006</v>
      </c>
      <c r="L54" s="116">
        <f t="shared" si="10"/>
        <v>0.14089645587213351</v>
      </c>
      <c r="M54" s="193">
        <v>0</v>
      </c>
      <c r="N54" s="116">
        <f t="shared" si="11"/>
        <v>-1</v>
      </c>
      <c r="O54" s="116">
        <f t="shared" ref="O54:O61" si="12">IFERROR(M54/C54-1,"-")</f>
        <v>-1</v>
      </c>
    </row>
    <row r="55" spans="2:17" x14ac:dyDescent="0.25">
      <c r="B55" s="114" t="s">
        <v>75</v>
      </c>
      <c r="C55" s="193">
        <v>0.55969999999999998</v>
      </c>
      <c r="D55" s="116"/>
      <c r="E55" s="193">
        <v>0.31430000000000002</v>
      </c>
      <c r="F55" s="116">
        <f t="shared" si="9"/>
        <v>-0.43844916919778443</v>
      </c>
      <c r="G55" s="193">
        <v>0</v>
      </c>
      <c r="H55" s="116">
        <f t="shared" si="9"/>
        <v>-1</v>
      </c>
      <c r="I55" s="193">
        <v>0.52380000000000004</v>
      </c>
      <c r="J55" s="116" t="str">
        <f t="shared" si="9"/>
        <v>-</v>
      </c>
      <c r="K55" s="193">
        <v>0.61909999999999998</v>
      </c>
      <c r="L55" s="116">
        <f t="shared" si="10"/>
        <v>0.18193967163039315</v>
      </c>
      <c r="M55" s="193">
        <v>0</v>
      </c>
      <c r="N55" s="116">
        <f t="shared" si="11"/>
        <v>-1</v>
      </c>
      <c r="O55" s="116">
        <f t="shared" si="12"/>
        <v>-1</v>
      </c>
    </row>
    <row r="56" spans="2:17" x14ac:dyDescent="0.25">
      <c r="B56" s="114" t="s">
        <v>77</v>
      </c>
      <c r="C56" s="193">
        <v>0.46740000000000004</v>
      </c>
      <c r="D56" s="116"/>
      <c r="E56" s="193">
        <v>0</v>
      </c>
      <c r="F56" s="116">
        <f t="shared" si="9"/>
        <v>-1</v>
      </c>
      <c r="G56" s="193">
        <v>1.7399999999999999E-2</v>
      </c>
      <c r="H56" s="116" t="str">
        <f t="shared" si="9"/>
        <v>-</v>
      </c>
      <c r="I56" s="193">
        <v>0.53670000000000007</v>
      </c>
      <c r="J56" s="116">
        <f t="shared" si="9"/>
        <v>29.844827586206904</v>
      </c>
      <c r="K56" s="193">
        <v>0.64219999999999999</v>
      </c>
      <c r="L56" s="116">
        <f t="shared" si="10"/>
        <v>0.19657164151294926</v>
      </c>
      <c r="M56" s="193">
        <v>0</v>
      </c>
      <c r="N56" s="116">
        <f t="shared" si="11"/>
        <v>-1</v>
      </c>
      <c r="O56" s="116">
        <f t="shared" si="12"/>
        <v>-1</v>
      </c>
    </row>
    <row r="57" spans="2:17" x14ac:dyDescent="0.25">
      <c r="B57" s="114" t="s">
        <v>79</v>
      </c>
      <c r="C57" s="193">
        <v>0.43159999999999998</v>
      </c>
      <c r="D57" s="116"/>
      <c r="E57" s="193">
        <v>0</v>
      </c>
      <c r="F57" s="116">
        <f t="shared" si="9"/>
        <v>-1</v>
      </c>
      <c r="G57" s="193">
        <v>2.9300000000000003E-2</v>
      </c>
      <c r="H57" s="116" t="str">
        <f t="shared" si="9"/>
        <v>-</v>
      </c>
      <c r="I57" s="193">
        <v>0.46679999999999999</v>
      </c>
      <c r="J57" s="116">
        <f t="shared" si="9"/>
        <v>14.931740614334469</v>
      </c>
      <c r="K57" s="193">
        <v>0.57789999999999997</v>
      </c>
      <c r="L57" s="116">
        <f t="shared" si="10"/>
        <v>0.23800342759211657</v>
      </c>
      <c r="M57" s="193">
        <v>0</v>
      </c>
      <c r="N57" s="116">
        <f t="shared" si="11"/>
        <v>-1</v>
      </c>
      <c r="O57" s="116">
        <f t="shared" si="12"/>
        <v>-1</v>
      </c>
    </row>
    <row r="58" spans="2:17" x14ac:dyDescent="0.25">
      <c r="B58" s="114" t="s">
        <v>81</v>
      </c>
      <c r="C58" s="193">
        <v>0.49729999999999996</v>
      </c>
      <c r="D58" s="116"/>
      <c r="E58" s="193">
        <v>0</v>
      </c>
      <c r="F58" s="116">
        <f t="shared" si="9"/>
        <v>-1</v>
      </c>
      <c r="G58" s="193">
        <v>0.1094</v>
      </c>
      <c r="H58" s="116" t="str">
        <f t="shared" si="9"/>
        <v>-</v>
      </c>
      <c r="I58" s="193">
        <v>0.46140000000000003</v>
      </c>
      <c r="J58" s="116">
        <f t="shared" si="9"/>
        <v>3.2175502742230355</v>
      </c>
      <c r="K58" s="193">
        <v>0.64040000000000008</v>
      </c>
      <c r="L58" s="116">
        <f t="shared" si="10"/>
        <v>0.38794971824880808</v>
      </c>
      <c r="M58" s="193">
        <v>0</v>
      </c>
      <c r="N58" s="116">
        <f t="shared" si="11"/>
        <v>-1</v>
      </c>
      <c r="O58" s="116">
        <f t="shared" si="12"/>
        <v>-1</v>
      </c>
    </row>
    <row r="59" spans="2:17" x14ac:dyDescent="0.25">
      <c r="B59" s="114" t="s">
        <v>83</v>
      </c>
      <c r="C59" s="193">
        <v>0.52329999999999999</v>
      </c>
      <c r="D59" s="116"/>
      <c r="E59" s="193">
        <v>0</v>
      </c>
      <c r="F59" s="116">
        <f t="shared" si="9"/>
        <v>-1</v>
      </c>
      <c r="G59" s="193">
        <v>0.45779999999999998</v>
      </c>
      <c r="H59" s="116" t="str">
        <f t="shared" si="9"/>
        <v>-</v>
      </c>
      <c r="I59" s="193">
        <v>0.59599999999999997</v>
      </c>
      <c r="J59" s="116">
        <f t="shared" si="9"/>
        <v>0.30187854958497162</v>
      </c>
      <c r="K59" s="193">
        <v>0.7965000000000001</v>
      </c>
      <c r="L59" s="116">
        <f t="shared" si="10"/>
        <v>0.33640939597315467</v>
      </c>
      <c r="M59" s="193">
        <v>0</v>
      </c>
      <c r="N59" s="116">
        <f t="shared" si="11"/>
        <v>-1</v>
      </c>
      <c r="O59" s="116">
        <f t="shared" si="12"/>
        <v>-1</v>
      </c>
    </row>
    <row r="60" spans="2:17" x14ac:dyDescent="0.25">
      <c r="B60" s="114" t="s">
        <v>85</v>
      </c>
      <c r="C60" s="193">
        <v>0.66139999999999999</v>
      </c>
      <c r="D60" s="116"/>
      <c r="E60" s="193">
        <v>0.15229999999999999</v>
      </c>
      <c r="F60" s="116">
        <f t="shared" si="9"/>
        <v>-0.76973087390384032</v>
      </c>
      <c r="G60" s="193">
        <v>0.53239999999999998</v>
      </c>
      <c r="H60" s="116">
        <f t="shared" si="9"/>
        <v>2.4957321076822061</v>
      </c>
      <c r="I60" s="193">
        <v>0.76709999999999989</v>
      </c>
      <c r="J60" s="116">
        <f t="shared" si="9"/>
        <v>0.4408339594290005</v>
      </c>
      <c r="K60" s="193">
        <v>0.88290000000000002</v>
      </c>
      <c r="L60" s="116">
        <f t="shared" si="10"/>
        <v>0.15095815408682078</v>
      </c>
      <c r="M60" s="193">
        <v>0</v>
      </c>
      <c r="N60" s="116">
        <f t="shared" si="11"/>
        <v>-1</v>
      </c>
      <c r="O60" s="116">
        <f t="shared" si="12"/>
        <v>-1</v>
      </c>
    </row>
    <row r="61" spans="2:17" x14ac:dyDescent="0.25">
      <c r="B61" s="114" t="s">
        <v>87</v>
      </c>
      <c r="C61" s="193">
        <v>0.59439999999999993</v>
      </c>
      <c r="D61" s="116"/>
      <c r="E61" s="193">
        <v>1.8200000000000001E-2</v>
      </c>
      <c r="F61" s="116">
        <f t="shared" si="9"/>
        <v>-0.96938088829071334</v>
      </c>
      <c r="G61" s="193">
        <v>0.4698</v>
      </c>
      <c r="H61" s="116">
        <f t="shared" si="9"/>
        <v>24.81318681318681</v>
      </c>
      <c r="I61" s="193">
        <v>0.57100000000000006</v>
      </c>
      <c r="J61" s="116">
        <f t="shared" si="9"/>
        <v>0.21541081311196275</v>
      </c>
      <c r="K61" s="193">
        <v>0.70790000000000008</v>
      </c>
      <c r="L61" s="116">
        <f t="shared" si="10"/>
        <v>0.23975481611208416</v>
      </c>
      <c r="M61" s="193">
        <v>0</v>
      </c>
      <c r="N61" s="116">
        <f t="shared" si="11"/>
        <v>-1</v>
      </c>
      <c r="O61" s="116">
        <f t="shared" si="12"/>
        <v>-1</v>
      </c>
    </row>
    <row r="62" spans="2:17" x14ac:dyDescent="0.25">
      <c r="B62" s="114" t="s">
        <v>89</v>
      </c>
      <c r="C62" s="193">
        <v>0.52910000000000001</v>
      </c>
      <c r="D62" s="116"/>
      <c r="E62" s="193">
        <v>0</v>
      </c>
      <c r="F62" s="116">
        <f t="shared" si="9"/>
        <v>-1</v>
      </c>
      <c r="G62" s="193">
        <v>0.48570000000000002</v>
      </c>
      <c r="H62" s="116" t="str">
        <f t="shared" si="9"/>
        <v>-</v>
      </c>
      <c r="I62" s="193">
        <v>0.63929999999999998</v>
      </c>
      <c r="J62" s="116">
        <f t="shared" si="9"/>
        <v>0.31624459542927719</v>
      </c>
      <c r="K62" s="193">
        <v>0.70120000000000005</v>
      </c>
      <c r="L62" s="116">
        <f t="shared" si="10"/>
        <v>9.6824651963084651E-2</v>
      </c>
      <c r="M62" s="193">
        <v>0</v>
      </c>
      <c r="N62" s="116">
        <f>IFERROR(M62/K62-1,"-")</f>
        <v>-1</v>
      </c>
      <c r="O62" s="116">
        <f>IFERROR(M62/C62-1,"-")</f>
        <v>-1</v>
      </c>
    </row>
    <row r="63" spans="2:17" x14ac:dyDescent="0.25">
      <c r="B63" s="114" t="s">
        <v>91</v>
      </c>
      <c r="C63" s="193">
        <v>0.59040000000000004</v>
      </c>
      <c r="D63" s="116"/>
      <c r="E63" s="193">
        <v>6.3600000000000004E-2</v>
      </c>
      <c r="F63" s="116">
        <f t="shared" si="9"/>
        <v>-0.89227642276422769</v>
      </c>
      <c r="G63" s="193">
        <v>0.49979999999999997</v>
      </c>
      <c r="H63" s="116">
        <f t="shared" si="9"/>
        <v>6.8584905660377347</v>
      </c>
      <c r="I63" s="193">
        <v>0.65410000000000001</v>
      </c>
      <c r="J63" s="116">
        <f t="shared" si="9"/>
        <v>0.30872348939575844</v>
      </c>
      <c r="K63" s="193">
        <v>0.64529999999999998</v>
      </c>
      <c r="L63" s="116">
        <f t="shared" si="10"/>
        <v>-1.3453600366916452E-2</v>
      </c>
      <c r="M63" s="193">
        <v>0</v>
      </c>
      <c r="N63" s="116">
        <f>IFERROR(M63/K63-1,"-")</f>
        <v>-1</v>
      </c>
      <c r="O63" s="116">
        <f>IFERROR(M63/C63-1,"-")</f>
        <v>-1</v>
      </c>
    </row>
    <row r="64" spans="2:17" x14ac:dyDescent="0.25">
      <c r="B64" s="114" t="s">
        <v>93</v>
      </c>
      <c r="C64" s="193">
        <v>0.62960000000000005</v>
      </c>
      <c r="D64" s="116"/>
      <c r="E64" s="193">
        <v>8.8000000000000009E-2</v>
      </c>
      <c r="F64" s="116">
        <f t="shared" si="9"/>
        <v>-0.86022871664548917</v>
      </c>
      <c r="G64" s="193">
        <v>0.49869999999999998</v>
      </c>
      <c r="H64" s="116">
        <f t="shared" si="9"/>
        <v>4.6670454545454536</v>
      </c>
      <c r="I64" s="193">
        <v>0.67709999999999992</v>
      </c>
      <c r="J64" s="116">
        <f t="shared" si="9"/>
        <v>0.35773009825546409</v>
      </c>
      <c r="K64" s="193">
        <v>0.7772</v>
      </c>
      <c r="L64" s="116">
        <f t="shared" si="10"/>
        <v>0.14783636095111508</v>
      </c>
      <c r="M64" s="193">
        <v>0</v>
      </c>
      <c r="N64" s="116">
        <f>IFERROR(M64/K64-1,"-")</f>
        <v>-1</v>
      </c>
      <c r="O64" s="116">
        <f>IFERROR(M64/C64-1,"-")</f>
        <v>-1</v>
      </c>
    </row>
    <row r="65" spans="2:15" ht="15.75" x14ac:dyDescent="0.25">
      <c r="B65" s="117" t="s">
        <v>30</v>
      </c>
      <c r="C65" s="200">
        <f>IFERROR(AVERAGE(C53:C64),"-")</f>
        <v>0.57127499999999998</v>
      </c>
      <c r="D65" s="119"/>
      <c r="E65" s="200">
        <f>IFERROR(AVERAGE(E53:E64),"-")</f>
        <v>0.16763333333333333</v>
      </c>
      <c r="F65" s="119">
        <f t="shared" si="9"/>
        <v>-0.70656280542062344</v>
      </c>
      <c r="G65" s="200">
        <f>IFERROR(AVERAGE(G53:G64),"-")</f>
        <v>0.26006666666666667</v>
      </c>
      <c r="H65" s="119">
        <f t="shared" si="9"/>
        <v>0.55140186915887845</v>
      </c>
      <c r="I65" s="200">
        <f>IFERROR(AVERAGE(I53:I64),"-")</f>
        <v>0.58170833333333338</v>
      </c>
      <c r="J65" s="119">
        <f t="shared" si="9"/>
        <v>1.2367662137913356</v>
      </c>
      <c r="K65" s="200">
        <f>IFERROR(AVERAGE(K53:K64),"-")</f>
        <v>0.69203333333333339</v>
      </c>
      <c r="L65" s="119">
        <f t="shared" si="10"/>
        <v>0.18965690136809688</v>
      </c>
      <c r="M65" s="199"/>
      <c r="N65" s="198"/>
      <c r="O65" s="198"/>
    </row>
    <row r="66" spans="2:15" ht="6" customHeight="1" x14ac:dyDescent="0.25"/>
    <row r="67" spans="2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5" x14ac:dyDescent="0.25">
      <c r="C68" s="197"/>
      <c r="K68" s="197"/>
      <c r="L68" s="197"/>
    </row>
    <row r="71" spans="2:15" x14ac:dyDescent="0.25">
      <c r="O71" s="197"/>
    </row>
  </sheetData>
  <mergeCells count="25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DBB96-E340-493A-A7DE-1339BBBDC527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3CF7D-8FB9-414A-98C2-78E1E770C724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1"/>
    </row>
    <row r="5" spans="2:54" ht="50.25" customHeight="1" thickBot="1" x14ac:dyDescent="0.3">
      <c r="B5" s="269" t="s">
        <v>157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R5" s="269" t="s">
        <v>158</v>
      </c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H5" s="269" t="s">
        <v>159</v>
      </c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2" t="s">
        <v>255</v>
      </c>
      <c r="D7" s="202" t="s">
        <v>262</v>
      </c>
      <c r="E7" s="202" t="s">
        <v>257</v>
      </c>
      <c r="F7" s="90" t="s">
        <v>258</v>
      </c>
      <c r="G7" s="90" t="s">
        <v>259</v>
      </c>
      <c r="H7" s="14" t="str">
        <f>CONCATENATE("var. ",RIGHT(G7,2),"/",RIGHT(F7,2))</f>
        <v>var. 24/23</v>
      </c>
      <c r="I7" s="203" t="str">
        <f>CONCATENATE("var. ",RIGHT(G7,2),"/",RIGHT(C7,2))</f>
        <v>var. 24/19</v>
      </c>
      <c r="J7" s="202" t="s">
        <v>229</v>
      </c>
      <c r="K7" s="204" t="s">
        <v>220</v>
      </c>
      <c r="L7" s="204" t="s">
        <v>221</v>
      </c>
      <c r="M7" s="13" t="s">
        <v>222</v>
      </c>
      <c r="N7" s="13" t="s">
        <v>223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2" t="s">
        <v>255</v>
      </c>
      <c r="T7" s="204" t="s">
        <v>262</v>
      </c>
      <c r="U7" s="204" t="s">
        <v>257</v>
      </c>
      <c r="V7" s="90" t="s">
        <v>258</v>
      </c>
      <c r="W7" s="90" t="s">
        <v>259</v>
      </c>
      <c r="X7" s="14" t="str">
        <f>CONCATENATE("var. ",RIGHT(W7,2),"/",RIGHT(V7,2))</f>
        <v>var. 24/23</v>
      </c>
      <c r="Y7" s="203" t="str">
        <f>CONCATENATE("var. ",RIGHT(W7,2),"/",RIGHT(S7,2))</f>
        <v>var. 24/19</v>
      </c>
      <c r="Z7" s="202" t="s">
        <v>229</v>
      </c>
      <c r="AA7" s="202" t="s">
        <v>220</v>
      </c>
      <c r="AB7" s="202" t="s">
        <v>221</v>
      </c>
      <c r="AC7" s="13" t="s">
        <v>222</v>
      </c>
      <c r="AD7" s="13" t="s">
        <v>223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2" t="s">
        <v>255</v>
      </c>
      <c r="AJ7" s="204" t="s">
        <v>262</v>
      </c>
      <c r="AK7" s="204" t="s">
        <v>257</v>
      </c>
      <c r="AL7" s="90" t="s">
        <v>258</v>
      </c>
      <c r="AM7" s="90" t="s">
        <v>259</v>
      </c>
      <c r="AN7" s="14" t="str">
        <f>CONCATENATE("var. ",RIGHT(AM7,2),"/",RIGHT(AL7,2))</f>
        <v>var. 24/23</v>
      </c>
      <c r="AO7" s="203" t="str">
        <f>CONCATENATE("dif. ",RIGHT(AM7,2),"/",RIGHT(AL7,2))</f>
        <v>dif. 24/23</v>
      </c>
      <c r="AP7" s="203" t="str">
        <f>CONCATENATE("var. ",RIGHT(AM7,2),"/",RIGHT(AI7,2))</f>
        <v>var. 24/19</v>
      </c>
      <c r="AQ7" s="203" t="str">
        <f>CONCATENATE("dif. ",RIGHT(AM7,2),"/",RIGHT(AI7,2))</f>
        <v>dif. 24/19</v>
      </c>
      <c r="AR7" s="205" t="str">
        <f>CONCATENATE("cuota ",RIGHT(AM7,2))</f>
        <v>cuota 24</v>
      </c>
      <c r="AS7" s="202" t="s">
        <v>229</v>
      </c>
      <c r="AT7" s="204" t="s">
        <v>220</v>
      </c>
      <c r="AU7" s="204" t="s">
        <v>221</v>
      </c>
      <c r="AV7" s="13" t="s">
        <v>222</v>
      </c>
      <c r="AW7" s="13" t="s">
        <v>223</v>
      </c>
      <c r="AX7" s="14" t="str">
        <f>CONCATENATE("var. ",RIGHT(AW7,2),"/",RIGHT(AV7,2))</f>
        <v>var. 24/23</v>
      </c>
      <c r="AY7" s="203" t="str">
        <f>CONCATENATE("dif. ",RIGHT(AW7,2),"/",RIGHT(AV7,2))</f>
        <v>dif. 24/23</v>
      </c>
      <c r="AZ7" s="203" t="str">
        <f>CONCATENATE("var. ",RIGHT(AW7,2),"/",RIGHT(AS7,2))</f>
        <v>var. 24/20</v>
      </c>
      <c r="BA7" s="203" t="str">
        <f>CONCATENATE("dif. ",RIGHT(AW7,2),"/",RIGHT(AS7,2))</f>
        <v>dif. 24/20</v>
      </c>
      <c r="BB7" s="205" t="str">
        <f>CONCATENATE("cuota ",RIGHT(AW7,2))</f>
        <v>cuota 24</v>
      </c>
    </row>
    <row r="8" spans="2:54" ht="15.75" x14ac:dyDescent="0.25">
      <c r="B8" s="206" t="s">
        <v>43</v>
      </c>
      <c r="C8" s="207">
        <v>87.942699400431351</v>
      </c>
      <c r="D8" s="208">
        <v>99.070374137305961</v>
      </c>
      <c r="E8" s="208">
        <v>105.6343981935234</v>
      </c>
      <c r="F8" s="209">
        <v>113.88477692606592</v>
      </c>
      <c r="G8" s="208">
        <v>125.24637235136555</v>
      </c>
      <c r="H8" s="132">
        <f>G8/F8-1</f>
        <v>9.9763952057223326E-2</v>
      </c>
      <c r="I8" s="132">
        <f t="shared" ref="I8:I18" si="0">G8/C8-1</f>
        <v>0.42418157738232032</v>
      </c>
      <c r="J8" s="207">
        <v>102.31</v>
      </c>
      <c r="K8" s="210">
        <v>111.99</v>
      </c>
      <c r="L8" s="210">
        <v>120.93</v>
      </c>
      <c r="M8" s="210">
        <v>3109.75</v>
      </c>
      <c r="N8" s="210">
        <v>3361.7900000000004</v>
      </c>
      <c r="O8" s="132">
        <f t="shared" ref="O8:O18" si="1">N8/M8-1</f>
        <v>8.1048315781011571E-2</v>
      </c>
      <c r="P8" s="211">
        <f t="shared" ref="P8:P18" si="2">N8/J8-1</f>
        <v>31.858860326458803</v>
      </c>
      <c r="R8" s="206" t="s">
        <v>43</v>
      </c>
      <c r="S8" s="207">
        <v>70.462179058459554</v>
      </c>
      <c r="T8" s="209">
        <v>53.001784056189848</v>
      </c>
      <c r="U8" s="209">
        <v>80.575938870110065</v>
      </c>
      <c r="V8" s="209">
        <v>93.239870623231781</v>
      </c>
      <c r="W8" s="209">
        <v>104.42892235684029</v>
      </c>
      <c r="X8" s="132">
        <f t="shared" ref="X8:X18" si="3">W8/V8-1</f>
        <v>0.12000286635769553</v>
      </c>
      <c r="Y8" s="132">
        <f t="shared" ref="Y8:Y18" si="4">W8/S8-1</f>
        <v>0.48205638474790757</v>
      </c>
      <c r="Z8" s="207">
        <v>31.72</v>
      </c>
      <c r="AA8" s="210">
        <v>73.5</v>
      </c>
      <c r="AB8" s="210">
        <v>97.52</v>
      </c>
      <c r="AC8" s="210">
        <v>2584.6900000000005</v>
      </c>
      <c r="AD8" s="210">
        <v>2763.8500000000004</v>
      </c>
      <c r="AE8" s="132">
        <f t="shared" ref="AE8:AE18" si="5">AD8/AC8-1</f>
        <v>6.9315856060107706E-2</v>
      </c>
      <c r="AF8" s="132">
        <f t="shared" ref="AF8:AF18" si="6">AD8/Z8-1</f>
        <v>86.132723833543523</v>
      </c>
      <c r="AH8" s="63" t="s">
        <v>43</v>
      </c>
      <c r="AI8" s="212">
        <v>1422023576.3799999</v>
      </c>
      <c r="AJ8" s="131">
        <v>651901800.17000008</v>
      </c>
      <c r="AK8" s="131">
        <v>1528879517.8299999</v>
      </c>
      <c r="AL8" s="131">
        <v>1797799676.5900002</v>
      </c>
      <c r="AM8" s="131">
        <v>2045218052.4900005</v>
      </c>
      <c r="AN8" s="132">
        <f t="shared" ref="AN8:AN18" si="7">AM8/AL8-1</f>
        <v>0.1376228837515947</v>
      </c>
      <c r="AO8" s="131">
        <f t="shared" ref="AO8:AO18" si="8">AM8-AL8</f>
        <v>247418375.90000033</v>
      </c>
      <c r="AP8" s="132">
        <f t="shared" ref="AP8:AP18" si="9">AM8/AI8-1</f>
        <v>0.43824482692224209</v>
      </c>
      <c r="AQ8" s="131">
        <f t="shared" ref="AQ8:AQ18" si="10">AM8-AI8</f>
        <v>623194476.11000061</v>
      </c>
      <c r="AR8" s="133">
        <f t="shared" ref="AR8:AR18" si="11">AM8/AM$8</f>
        <v>1</v>
      </c>
      <c r="AS8" s="213">
        <v>24823376.079999998</v>
      </c>
      <c r="AT8" s="214">
        <v>112654528.58</v>
      </c>
      <c r="AU8" s="214">
        <v>162141295.63</v>
      </c>
      <c r="AV8" s="214">
        <v>556419486.37999988</v>
      </c>
      <c r="AW8" s="214">
        <v>613578075.62999988</v>
      </c>
      <c r="AX8" s="132">
        <f t="shared" ref="AX8:AX18" si="12">AW8/AV8-1</f>
        <v>0.10272571440994471</v>
      </c>
      <c r="AY8" s="131">
        <f t="shared" ref="AY8:AY18" si="13">AW8-AV8</f>
        <v>57158589.25</v>
      </c>
      <c r="AZ8" s="132">
        <f t="shared" ref="AZ8:AZ18" si="14">AW8/AS8-1</f>
        <v>23.717752881500875</v>
      </c>
      <c r="BA8" s="131">
        <f t="shared" ref="BA8:BA18" si="15">AW8-AS8</f>
        <v>588754699.54999983</v>
      </c>
      <c r="BB8" s="133">
        <f t="shared" ref="BB8:BB18" si="16">AW8/AW$8</f>
        <v>1</v>
      </c>
    </row>
    <row r="9" spans="2:54" x14ac:dyDescent="0.25">
      <c r="B9" s="15" t="s">
        <v>44</v>
      </c>
      <c r="C9" s="215">
        <v>107.10561795183663</v>
      </c>
      <c r="D9" s="216">
        <v>126.4924793172348</v>
      </c>
      <c r="E9" s="216">
        <v>131.02354389352291</v>
      </c>
      <c r="F9" s="216">
        <v>139.01733679308566</v>
      </c>
      <c r="G9" s="216">
        <v>151.54484117731764</v>
      </c>
      <c r="H9" s="74">
        <f>G9/F9-1</f>
        <v>9.0114691255220869E-2</v>
      </c>
      <c r="I9" s="74">
        <f t="shared" si="0"/>
        <v>0.41491029205829788</v>
      </c>
      <c r="J9" s="215">
        <v>128.28</v>
      </c>
      <c r="K9" s="216">
        <v>146</v>
      </c>
      <c r="L9" s="216">
        <v>152.76</v>
      </c>
      <c r="M9" s="216">
        <v>169.17</v>
      </c>
      <c r="N9" s="216">
        <v>182.9</v>
      </c>
      <c r="O9" s="74">
        <f t="shared" si="1"/>
        <v>8.1160962345569576E-2</v>
      </c>
      <c r="P9" s="74">
        <f t="shared" si="2"/>
        <v>0.4257873401933272</v>
      </c>
      <c r="R9" s="15" t="s">
        <v>44</v>
      </c>
      <c r="S9" s="215">
        <v>89.937364239492467</v>
      </c>
      <c r="T9" s="216">
        <v>72.885296002153325</v>
      </c>
      <c r="U9" s="216">
        <v>107.71865816543777</v>
      </c>
      <c r="V9" s="216">
        <v>119.34832375979207</v>
      </c>
      <c r="W9" s="216">
        <v>130.82502850186981</v>
      </c>
      <c r="X9" s="74">
        <f t="shared" si="3"/>
        <v>9.6161423809993929E-2</v>
      </c>
      <c r="Y9" s="74">
        <f t="shared" si="4"/>
        <v>0.45462377742690308</v>
      </c>
      <c r="Z9" s="215">
        <v>44.41</v>
      </c>
      <c r="AA9" s="216">
        <v>100.66</v>
      </c>
      <c r="AB9" s="216">
        <v>129.44999999999999</v>
      </c>
      <c r="AC9" s="216">
        <v>145.85</v>
      </c>
      <c r="AD9" s="216">
        <v>155.86000000000001</v>
      </c>
      <c r="AE9" s="74">
        <f t="shared" si="5"/>
        <v>6.8632156324991644E-2</v>
      </c>
      <c r="AF9" s="74">
        <f t="shared" si="6"/>
        <v>2.5095699166854319</v>
      </c>
      <c r="AH9" s="15" t="s">
        <v>44</v>
      </c>
      <c r="AI9" s="217">
        <v>636659325.90999997</v>
      </c>
      <c r="AJ9" s="52">
        <v>333738906.95000005</v>
      </c>
      <c r="AK9" s="52">
        <v>743382276.50999999</v>
      </c>
      <c r="AL9" s="52">
        <v>857710368.33999991</v>
      </c>
      <c r="AM9" s="52">
        <v>951532629.66999996</v>
      </c>
      <c r="AN9" s="74">
        <f t="shared" si="7"/>
        <v>0.10938688022576004</v>
      </c>
      <c r="AO9" s="52">
        <f t="shared" si="8"/>
        <v>93822261.330000043</v>
      </c>
      <c r="AP9" s="74">
        <f t="shared" si="9"/>
        <v>0.49457110097294232</v>
      </c>
      <c r="AQ9" s="52">
        <f t="shared" si="10"/>
        <v>314873303.75999999</v>
      </c>
      <c r="AR9" s="98">
        <f t="shared" si="11"/>
        <v>0.46524752141295322</v>
      </c>
      <c r="AS9" s="218">
        <v>11822876.74</v>
      </c>
      <c r="AT9" s="219">
        <v>56964438.869999997</v>
      </c>
      <c r="AU9" s="219">
        <v>78720090.489999995</v>
      </c>
      <c r="AV9" s="219">
        <v>90342204.140000001</v>
      </c>
      <c r="AW9" s="219">
        <v>96925753.5</v>
      </c>
      <c r="AX9" s="74">
        <f t="shared" si="12"/>
        <v>7.2873463988079257E-2</v>
      </c>
      <c r="AY9" s="52">
        <f t="shared" si="13"/>
        <v>6583549.3599999994</v>
      </c>
      <c r="AZ9" s="74">
        <f t="shared" si="14"/>
        <v>7.1981530917998899</v>
      </c>
      <c r="BA9" s="52">
        <f t="shared" si="15"/>
        <v>85102876.760000005</v>
      </c>
      <c r="BB9" s="98">
        <f t="shared" si="16"/>
        <v>0.15796808482845501</v>
      </c>
    </row>
    <row r="10" spans="2:54" x14ac:dyDescent="0.25">
      <c r="B10" s="19" t="s">
        <v>45</v>
      </c>
      <c r="C10" s="215">
        <v>84.934351198061179</v>
      </c>
      <c r="D10" s="216">
        <v>85.868326715060263</v>
      </c>
      <c r="E10" s="216">
        <v>93.470497509949112</v>
      </c>
      <c r="F10" s="216">
        <v>101.28651575637234</v>
      </c>
      <c r="G10" s="216">
        <v>115.80205565767841</v>
      </c>
      <c r="H10" s="74">
        <f>G10/F10-1</f>
        <v>0.14331167177495518</v>
      </c>
      <c r="I10" s="74">
        <f t="shared" si="0"/>
        <v>0.36343015545778212</v>
      </c>
      <c r="J10" s="215">
        <v>78.13</v>
      </c>
      <c r="K10" s="216">
        <v>97.51</v>
      </c>
      <c r="L10" s="216">
        <v>106.12</v>
      </c>
      <c r="M10" s="216">
        <v>117.63</v>
      </c>
      <c r="N10" s="216">
        <v>133.58000000000001</v>
      </c>
      <c r="O10" s="74">
        <f t="shared" si="1"/>
        <v>0.13559466122587782</v>
      </c>
      <c r="P10" s="74">
        <f t="shared" si="2"/>
        <v>0.70971457826699114</v>
      </c>
      <c r="R10" s="19" t="s">
        <v>45</v>
      </c>
      <c r="S10" s="215">
        <v>68.492502845088453</v>
      </c>
      <c r="T10" s="216">
        <v>43.135160233694258</v>
      </c>
      <c r="U10" s="216">
        <v>71.230175144232774</v>
      </c>
      <c r="V10" s="216">
        <v>83.788533081515766</v>
      </c>
      <c r="W10" s="216">
        <v>96.853901510199705</v>
      </c>
      <c r="X10" s="74">
        <f t="shared" si="3"/>
        <v>0.15593265508029575</v>
      </c>
      <c r="Y10" s="74">
        <f t="shared" si="4"/>
        <v>0.41408033707363678</v>
      </c>
      <c r="Z10" s="215">
        <v>18.63</v>
      </c>
      <c r="AA10" s="216">
        <v>64.5</v>
      </c>
      <c r="AB10" s="216">
        <v>85.77</v>
      </c>
      <c r="AC10" s="216">
        <v>99.84</v>
      </c>
      <c r="AD10" s="216">
        <v>109.82</v>
      </c>
      <c r="AE10" s="74">
        <f t="shared" si="5"/>
        <v>9.9959935897435681E-2</v>
      </c>
      <c r="AF10" s="74">
        <f t="shared" si="6"/>
        <v>4.8947933440687059</v>
      </c>
      <c r="AH10" s="19" t="s">
        <v>45</v>
      </c>
      <c r="AI10" s="217">
        <v>393325543.29999995</v>
      </c>
      <c r="AJ10" s="52">
        <v>137154616.22999999</v>
      </c>
      <c r="AK10" s="52">
        <v>381071528.47000003</v>
      </c>
      <c r="AL10" s="52">
        <v>437636228.67999995</v>
      </c>
      <c r="AM10" s="52">
        <v>514385231.95000005</v>
      </c>
      <c r="AN10" s="74">
        <f t="shared" si="7"/>
        <v>0.17537168598105035</v>
      </c>
      <c r="AO10" s="52">
        <f t="shared" si="8"/>
        <v>76749003.2700001</v>
      </c>
      <c r="AP10" s="74">
        <f t="shared" si="9"/>
        <v>0.30778496518255527</v>
      </c>
      <c r="AQ10" s="52">
        <f t="shared" si="10"/>
        <v>121059688.6500001</v>
      </c>
      <c r="AR10" s="98">
        <f t="shared" si="11"/>
        <v>0.25150630336151653</v>
      </c>
      <c r="AS10" s="218">
        <v>4409216.08</v>
      </c>
      <c r="AT10" s="219">
        <v>27157130.800000001</v>
      </c>
      <c r="AU10" s="219">
        <v>39957856.5</v>
      </c>
      <c r="AV10" s="219">
        <v>43919798.770000003</v>
      </c>
      <c r="AW10" s="219">
        <v>50077639.43</v>
      </c>
      <c r="AX10" s="74">
        <f t="shared" si="12"/>
        <v>0.14020648619652132</v>
      </c>
      <c r="AY10" s="52">
        <f t="shared" si="13"/>
        <v>6157840.6599999964</v>
      </c>
      <c r="AZ10" s="74">
        <f t="shared" si="14"/>
        <v>10.357492697432056</v>
      </c>
      <c r="BA10" s="52">
        <f t="shared" si="15"/>
        <v>45668423.350000001</v>
      </c>
      <c r="BB10" s="98">
        <f t="shared" si="16"/>
        <v>8.1615757503365943E-2</v>
      </c>
    </row>
    <row r="11" spans="2:54" x14ac:dyDescent="0.25">
      <c r="B11" s="19" t="s">
        <v>46</v>
      </c>
      <c r="C11" s="215">
        <v>67.283716727203085</v>
      </c>
      <c r="D11" s="216">
        <v>66.405712635274313</v>
      </c>
      <c r="E11" s="216">
        <v>77.45079014344094</v>
      </c>
      <c r="F11" s="216">
        <v>80.177661819728925</v>
      </c>
      <c r="G11" s="216">
        <v>89.855713914296416</v>
      </c>
      <c r="H11" s="74">
        <f>G11/F11-1</f>
        <v>0.12070758706243612</v>
      </c>
      <c r="I11" s="74">
        <f t="shared" si="0"/>
        <v>0.33547488582727736</v>
      </c>
      <c r="J11" s="215">
        <v>64.12</v>
      </c>
      <c r="K11" s="216">
        <v>79.7</v>
      </c>
      <c r="L11" s="216">
        <v>104.63</v>
      </c>
      <c r="M11" s="216">
        <v>82.46</v>
      </c>
      <c r="N11" s="216">
        <v>104.69</v>
      </c>
      <c r="O11" s="74">
        <f t="shared" si="1"/>
        <v>0.26958525345622131</v>
      </c>
      <c r="P11" s="74">
        <f t="shared" si="2"/>
        <v>0.63271990018714885</v>
      </c>
      <c r="R11" s="19" t="s">
        <v>46</v>
      </c>
      <c r="S11" s="215">
        <v>47.785265573386233</v>
      </c>
      <c r="T11" s="216">
        <v>36.919917978994334</v>
      </c>
      <c r="U11" s="216">
        <v>53.916670911208421</v>
      </c>
      <c r="V11" s="216">
        <v>54.695924406713544</v>
      </c>
      <c r="W11" s="216">
        <v>64.460065429668916</v>
      </c>
      <c r="X11" s="74">
        <f t="shared" si="3"/>
        <v>0.17851679314074986</v>
      </c>
      <c r="Y11" s="74">
        <f t="shared" si="4"/>
        <v>0.34895275052252983</v>
      </c>
      <c r="Z11" s="215">
        <v>20.74</v>
      </c>
      <c r="AA11" s="216">
        <v>63.6</v>
      </c>
      <c r="AB11" s="216">
        <v>84.53</v>
      </c>
      <c r="AC11" s="216">
        <v>69.98</v>
      </c>
      <c r="AD11" s="216">
        <v>84.35</v>
      </c>
      <c r="AE11" s="74">
        <f t="shared" si="5"/>
        <v>0.20534438410974554</v>
      </c>
      <c r="AF11" s="74">
        <f t="shared" si="6"/>
        <v>3.0670202507232398</v>
      </c>
      <c r="AH11" s="19" t="s">
        <v>46</v>
      </c>
      <c r="AI11" s="217">
        <v>9017206.9299999997</v>
      </c>
      <c r="AJ11" s="52">
        <v>4381169.1700000009</v>
      </c>
      <c r="AK11" s="52">
        <v>8179727.9699999997</v>
      </c>
      <c r="AL11" s="52">
        <v>8858381.8100000005</v>
      </c>
      <c r="AM11" s="52">
        <v>10477086.280000001</v>
      </c>
      <c r="AN11" s="74">
        <f t="shared" si="7"/>
        <v>0.18273139549851947</v>
      </c>
      <c r="AO11" s="52">
        <f t="shared" si="8"/>
        <v>1618704.4700000007</v>
      </c>
      <c r="AP11" s="74">
        <f t="shared" si="9"/>
        <v>0.16189928448276181</v>
      </c>
      <c r="AQ11" s="52">
        <f t="shared" si="10"/>
        <v>1459879.3500000015</v>
      </c>
      <c r="AR11" s="98">
        <f t="shared" si="11"/>
        <v>5.122723353260264E-3</v>
      </c>
      <c r="AS11" s="218">
        <v>151725.93</v>
      </c>
      <c r="AT11" s="219">
        <v>764942.11</v>
      </c>
      <c r="AU11" s="219">
        <v>1155644.01</v>
      </c>
      <c r="AV11" s="219">
        <v>976193.39</v>
      </c>
      <c r="AW11" s="219">
        <v>1176697.21</v>
      </c>
      <c r="AX11" s="74">
        <f t="shared" si="12"/>
        <v>0.20539354399848975</v>
      </c>
      <c r="AY11" s="52">
        <f t="shared" si="13"/>
        <v>200503.81999999995</v>
      </c>
      <c r="AZ11" s="74">
        <f t="shared" si="14"/>
        <v>6.755412736636381</v>
      </c>
      <c r="BA11" s="52">
        <f t="shared" si="15"/>
        <v>1024971.28</v>
      </c>
      <c r="BB11" s="98">
        <f t="shared" si="16"/>
        <v>1.9177628027073972E-3</v>
      </c>
    </row>
    <row r="12" spans="2:54" x14ac:dyDescent="0.25">
      <c r="B12" s="19" t="s">
        <v>47</v>
      </c>
      <c r="C12" s="215">
        <v>145.07375765467975</v>
      </c>
      <c r="D12" s="216">
        <v>154.08223754112092</v>
      </c>
      <c r="E12" s="216">
        <v>185.50642513642569</v>
      </c>
      <c r="F12" s="216">
        <v>208.16184543253408</v>
      </c>
      <c r="G12" s="216">
        <v>202.38810344828519</v>
      </c>
      <c r="H12" s="74">
        <f t="shared" ref="H12:H18" si="17">G12/F12-1</f>
        <v>-2.773679284141517E-2</v>
      </c>
      <c r="I12" s="74">
        <f t="shared" si="0"/>
        <v>0.39507038847116127</v>
      </c>
      <c r="J12" s="215">
        <v>172.85</v>
      </c>
      <c r="K12" s="216">
        <v>144.69</v>
      </c>
      <c r="L12" s="216">
        <v>172.78</v>
      </c>
      <c r="M12" s="216">
        <v>291.81</v>
      </c>
      <c r="N12" s="216">
        <v>265.04000000000002</v>
      </c>
      <c r="O12" s="74">
        <f t="shared" si="1"/>
        <v>-9.1737774579349507E-2</v>
      </c>
      <c r="P12" s="74">
        <f t="shared" si="2"/>
        <v>0.53335261787677202</v>
      </c>
      <c r="R12" s="19" t="s">
        <v>47</v>
      </c>
      <c r="S12" s="215">
        <v>106.99693400242019</v>
      </c>
      <c r="T12" s="216">
        <v>46.126890002203055</v>
      </c>
      <c r="U12" s="216">
        <v>94.789473438104324</v>
      </c>
      <c r="V12" s="216">
        <v>114.30539906933832</v>
      </c>
      <c r="W12" s="216">
        <v>127.57227706112342</v>
      </c>
      <c r="X12" s="74">
        <f t="shared" si="3"/>
        <v>0.11606519114409752</v>
      </c>
      <c r="Y12" s="74">
        <f t="shared" si="4"/>
        <v>0.19229843593684492</v>
      </c>
      <c r="Z12" s="215">
        <v>85.25</v>
      </c>
      <c r="AA12" s="216">
        <v>49.85</v>
      </c>
      <c r="AB12" s="216">
        <v>93.53</v>
      </c>
      <c r="AC12" s="216">
        <v>162.47</v>
      </c>
      <c r="AD12" s="216">
        <v>183.26</v>
      </c>
      <c r="AE12" s="74">
        <f t="shared" si="5"/>
        <v>0.12796208530805675</v>
      </c>
      <c r="AF12" s="74">
        <f t="shared" si="6"/>
        <v>1.1496774193548385</v>
      </c>
      <c r="AH12" s="19" t="s">
        <v>47</v>
      </c>
      <c r="AI12" s="217">
        <v>61080446.159999996</v>
      </c>
      <c r="AJ12" s="52">
        <v>22694182.550000001</v>
      </c>
      <c r="AK12" s="52">
        <v>56687870.050000004</v>
      </c>
      <c r="AL12" s="52">
        <v>62672686.410000004</v>
      </c>
      <c r="AM12" s="52">
        <v>65406733.890000001</v>
      </c>
      <c r="AN12" s="74">
        <f t="shared" si="7"/>
        <v>4.3624226702427604E-2</v>
      </c>
      <c r="AO12" s="52">
        <f t="shared" si="8"/>
        <v>2734047.4799999967</v>
      </c>
      <c r="AP12" s="74">
        <f t="shared" si="9"/>
        <v>7.082934068076896E-2</v>
      </c>
      <c r="AQ12" s="52">
        <f t="shared" si="10"/>
        <v>4326287.7300000042</v>
      </c>
      <c r="AR12" s="98">
        <f t="shared" si="11"/>
        <v>3.1980322983345945E-2</v>
      </c>
      <c r="AS12" s="218">
        <v>3226907.49</v>
      </c>
      <c r="AT12" s="219">
        <v>2321220.91</v>
      </c>
      <c r="AU12" s="219">
        <v>4787085.0999999996</v>
      </c>
      <c r="AV12" s="219">
        <v>8310536.1900000004</v>
      </c>
      <c r="AW12" s="219">
        <v>9601164.7400000002</v>
      </c>
      <c r="AX12" s="74">
        <f t="shared" si="12"/>
        <v>0.15530027431358784</v>
      </c>
      <c r="AY12" s="52">
        <f t="shared" si="13"/>
        <v>1290628.5499999998</v>
      </c>
      <c r="AZ12" s="74">
        <f t="shared" si="14"/>
        <v>1.9753455188143616</v>
      </c>
      <c r="BA12" s="52">
        <f t="shared" si="15"/>
        <v>6374257.25</v>
      </c>
      <c r="BB12" s="98">
        <f t="shared" si="16"/>
        <v>1.5647828893074235E-2</v>
      </c>
    </row>
    <row r="13" spans="2:54" x14ac:dyDescent="0.25">
      <c r="B13" s="19" t="s">
        <v>48</v>
      </c>
      <c r="C13" s="215">
        <v>53.050211637501953</v>
      </c>
      <c r="D13" s="216">
        <v>51.254412692642013</v>
      </c>
      <c r="E13" s="216">
        <v>59.119919032167864</v>
      </c>
      <c r="F13" s="216">
        <v>65.867777770139668</v>
      </c>
      <c r="G13" s="216">
        <v>74.564894295929079</v>
      </c>
      <c r="H13" s="74">
        <f t="shared" si="17"/>
        <v>0.13203901543695529</v>
      </c>
      <c r="I13" s="74">
        <f t="shared" si="0"/>
        <v>0.40555319185980565</v>
      </c>
      <c r="J13" s="215">
        <v>38.880000000000003</v>
      </c>
      <c r="K13" s="216">
        <v>60.58</v>
      </c>
      <c r="L13" s="216">
        <v>72.84</v>
      </c>
      <c r="M13" s="216">
        <v>73.680000000000007</v>
      </c>
      <c r="N13" s="216">
        <v>85.21</v>
      </c>
      <c r="O13" s="74">
        <f t="shared" si="1"/>
        <v>0.15648751357220392</v>
      </c>
      <c r="P13" s="74">
        <f t="shared" si="2"/>
        <v>1.1916152263374484</v>
      </c>
      <c r="R13" s="19" t="s">
        <v>48</v>
      </c>
      <c r="S13" s="215">
        <v>41.279295390431436</v>
      </c>
      <c r="T13" s="216">
        <v>28.234929282389096</v>
      </c>
      <c r="U13" s="216">
        <v>42.012394907988785</v>
      </c>
      <c r="V13" s="216">
        <v>51.990144008165785</v>
      </c>
      <c r="W13" s="216">
        <v>61.143399850173488</v>
      </c>
      <c r="X13" s="74">
        <f t="shared" si="3"/>
        <v>0.17605752045176204</v>
      </c>
      <c r="Y13" s="74">
        <f t="shared" si="4"/>
        <v>0.48121229473181759</v>
      </c>
      <c r="Z13" s="215">
        <v>10.36</v>
      </c>
      <c r="AA13" s="216">
        <v>37.56</v>
      </c>
      <c r="AB13" s="216">
        <v>56.56</v>
      </c>
      <c r="AC13" s="216">
        <v>60.51</v>
      </c>
      <c r="AD13" s="216">
        <v>70.42</v>
      </c>
      <c r="AE13" s="74">
        <f t="shared" si="5"/>
        <v>0.16377458271360101</v>
      </c>
      <c r="AF13" s="74">
        <f t="shared" si="6"/>
        <v>5.7972972972972983</v>
      </c>
      <c r="AH13" s="19" t="s">
        <v>48</v>
      </c>
      <c r="AI13" s="217">
        <v>155171276.54000002</v>
      </c>
      <c r="AJ13" s="52">
        <v>54944687.289999999</v>
      </c>
      <c r="AK13" s="52">
        <v>136922674.65000001</v>
      </c>
      <c r="AL13" s="52">
        <v>177625996.66999999</v>
      </c>
      <c r="AM13" s="52">
        <v>217541794.87000003</v>
      </c>
      <c r="AN13" s="74">
        <f t="shared" si="7"/>
        <v>0.22471822226651361</v>
      </c>
      <c r="AO13" s="52">
        <f t="shared" si="8"/>
        <v>39915798.200000048</v>
      </c>
      <c r="AP13" s="74">
        <f t="shared" si="9"/>
        <v>0.40194628619892914</v>
      </c>
      <c r="AQ13" s="52">
        <f t="shared" si="10"/>
        <v>62370518.330000013</v>
      </c>
      <c r="AR13" s="98">
        <f t="shared" si="11"/>
        <v>0.1063660642957598</v>
      </c>
      <c r="AS13" s="218">
        <v>1066715.47</v>
      </c>
      <c r="AT13" s="219">
        <v>9771388.4399999995</v>
      </c>
      <c r="AU13" s="219">
        <v>16305572.210000001</v>
      </c>
      <c r="AV13" s="219">
        <v>17745881.100000001</v>
      </c>
      <c r="AW13" s="219">
        <v>20986515.460000001</v>
      </c>
      <c r="AX13" s="74">
        <f t="shared" si="12"/>
        <v>0.18261332540991715</v>
      </c>
      <c r="AY13" s="52">
        <f t="shared" si="13"/>
        <v>3240634.3599999994</v>
      </c>
      <c r="AZ13" s="74">
        <f t="shared" si="14"/>
        <v>18.673958098685869</v>
      </c>
      <c r="BA13" s="52">
        <f t="shared" si="15"/>
        <v>19919799.990000002</v>
      </c>
      <c r="BB13" s="98">
        <f t="shared" si="16"/>
        <v>3.4203496333293532E-2</v>
      </c>
    </row>
    <row r="14" spans="2:54" x14ac:dyDescent="0.25">
      <c r="B14" s="19" t="s">
        <v>49</v>
      </c>
      <c r="C14" s="215">
        <v>81.374807191337254</v>
      </c>
      <c r="D14" s="216">
        <v>84.443882815672367</v>
      </c>
      <c r="E14" s="216">
        <v>89.447012067673299</v>
      </c>
      <c r="F14" s="216">
        <v>98.49828593590648</v>
      </c>
      <c r="G14" s="216">
        <v>108.49628294460494</v>
      </c>
      <c r="H14" s="74">
        <f t="shared" si="17"/>
        <v>0.10150427404598927</v>
      </c>
      <c r="I14" s="74">
        <f t="shared" si="0"/>
        <v>0.33329081431181451</v>
      </c>
      <c r="J14" s="215">
        <v>76.94</v>
      </c>
      <c r="K14" s="216">
        <v>93.28</v>
      </c>
      <c r="L14" s="216">
        <v>104.36</v>
      </c>
      <c r="M14" s="216">
        <v>114.69</v>
      </c>
      <c r="N14" s="216">
        <v>124.91</v>
      </c>
      <c r="O14" s="74">
        <f t="shared" si="1"/>
        <v>8.9109774173860012E-2</v>
      </c>
      <c r="P14" s="74">
        <f t="shared" si="2"/>
        <v>0.62347283597608527</v>
      </c>
      <c r="R14" s="19" t="s">
        <v>49</v>
      </c>
      <c r="S14" s="215">
        <v>51.617205160088496</v>
      </c>
      <c r="T14" s="216">
        <v>45.63157218455197</v>
      </c>
      <c r="U14" s="216">
        <v>64.643902351985275</v>
      </c>
      <c r="V14" s="216">
        <v>73.616138654057124</v>
      </c>
      <c r="W14" s="216">
        <v>81.629353724396282</v>
      </c>
      <c r="X14" s="74">
        <f t="shared" si="3"/>
        <v>0.10885133636247213</v>
      </c>
      <c r="Y14" s="74">
        <f t="shared" si="4"/>
        <v>0.58143691568008049</v>
      </c>
      <c r="Z14" s="215">
        <v>41.18</v>
      </c>
      <c r="AA14" s="216">
        <v>66.599999999999994</v>
      </c>
      <c r="AB14" s="216">
        <v>72.19</v>
      </c>
      <c r="AC14" s="216">
        <v>84.63</v>
      </c>
      <c r="AD14" s="216">
        <v>99.7</v>
      </c>
      <c r="AE14" s="74">
        <f t="shared" si="5"/>
        <v>0.17806924258537182</v>
      </c>
      <c r="AF14" s="74">
        <f t="shared" si="6"/>
        <v>1.4210781932977175</v>
      </c>
      <c r="AH14" s="19" t="s">
        <v>49</v>
      </c>
      <c r="AI14" s="217">
        <v>6868734.879999999</v>
      </c>
      <c r="AJ14" s="52">
        <v>4498900.4700000007</v>
      </c>
      <c r="AK14" s="52">
        <v>7864755.4400000004</v>
      </c>
      <c r="AL14" s="52">
        <v>9097368.1099999994</v>
      </c>
      <c r="AM14" s="52">
        <v>10277452.140000001</v>
      </c>
      <c r="AN14" s="74">
        <f t="shared" si="7"/>
        <v>0.12971708033918405</v>
      </c>
      <c r="AO14" s="52">
        <f t="shared" si="8"/>
        <v>1180084.0300000012</v>
      </c>
      <c r="AP14" s="74">
        <f t="shared" si="9"/>
        <v>0.4962656616614094</v>
      </c>
      <c r="AQ14" s="52">
        <f t="shared" si="10"/>
        <v>3408717.2600000016</v>
      </c>
      <c r="AR14" s="98">
        <f t="shared" si="11"/>
        <v>5.0251131547990524E-3</v>
      </c>
      <c r="AS14" s="218">
        <v>182548.53</v>
      </c>
      <c r="AT14" s="219">
        <v>652407.38</v>
      </c>
      <c r="AU14" s="219">
        <v>758667.03</v>
      </c>
      <c r="AV14" s="219">
        <v>902500.22</v>
      </c>
      <c r="AW14" s="219">
        <v>1063235.17</v>
      </c>
      <c r="AX14" s="74">
        <f t="shared" si="12"/>
        <v>0.1780996241751609</v>
      </c>
      <c r="AY14" s="52">
        <f t="shared" si="13"/>
        <v>160734.94999999995</v>
      </c>
      <c r="AZ14" s="74">
        <f t="shared" si="14"/>
        <v>4.8243973260151698</v>
      </c>
      <c r="BA14" s="52">
        <f t="shared" si="15"/>
        <v>880686.6399999999</v>
      </c>
      <c r="BB14" s="98">
        <f t="shared" si="16"/>
        <v>1.7328441354562878E-3</v>
      </c>
    </row>
    <row r="15" spans="2:54" x14ac:dyDescent="0.25">
      <c r="B15" s="19" t="s">
        <v>50</v>
      </c>
      <c r="C15" s="215">
        <v>85.189568752726075</v>
      </c>
      <c r="D15" s="216">
        <v>125.31273906340712</v>
      </c>
      <c r="E15" s="216">
        <v>128.06406554748472</v>
      </c>
      <c r="F15" s="216">
        <v>149.08224071540886</v>
      </c>
      <c r="G15" s="216">
        <v>167.61643280067435</v>
      </c>
      <c r="H15" s="74">
        <f t="shared" si="17"/>
        <v>0.12432193127983915</v>
      </c>
      <c r="I15" s="74">
        <f t="shared" si="0"/>
        <v>0.96756991794621094</v>
      </c>
      <c r="J15" s="215">
        <v>127.78</v>
      </c>
      <c r="K15" s="216">
        <v>128.15</v>
      </c>
      <c r="L15" s="216">
        <v>138.74</v>
      </c>
      <c r="M15" s="216">
        <v>165.52</v>
      </c>
      <c r="N15" s="216">
        <v>206.47</v>
      </c>
      <c r="O15" s="74">
        <f t="shared" si="1"/>
        <v>0.24740212663122274</v>
      </c>
      <c r="P15" s="74">
        <f t="shared" si="2"/>
        <v>0.61582407262482386</v>
      </c>
      <c r="R15" s="19" t="s">
        <v>50</v>
      </c>
      <c r="S15" s="215">
        <v>67.779354597842385</v>
      </c>
      <c r="T15" s="216">
        <v>82.5518455977071</v>
      </c>
      <c r="U15" s="216">
        <v>96.710639712624442</v>
      </c>
      <c r="V15" s="216">
        <v>122.12126480292923</v>
      </c>
      <c r="W15" s="216">
        <v>143.57686331313261</v>
      </c>
      <c r="X15" s="74">
        <f t="shared" si="3"/>
        <v>0.17569092937930941</v>
      </c>
      <c r="Y15" s="74">
        <f t="shared" si="4"/>
        <v>1.1182978823717376</v>
      </c>
      <c r="Z15" s="215">
        <v>76.27</v>
      </c>
      <c r="AA15" s="216">
        <v>91.56</v>
      </c>
      <c r="AB15" s="216">
        <v>116.02</v>
      </c>
      <c r="AC15" s="216">
        <v>135.97999999999999</v>
      </c>
      <c r="AD15" s="216">
        <v>170.57</v>
      </c>
      <c r="AE15" s="74">
        <f t="shared" si="5"/>
        <v>0.25437564347698194</v>
      </c>
      <c r="AF15" s="74">
        <f t="shared" si="6"/>
        <v>1.2363970106201654</v>
      </c>
      <c r="AH15" s="19" t="s">
        <v>50</v>
      </c>
      <c r="AI15" s="217">
        <v>42420393.430000007</v>
      </c>
      <c r="AJ15" s="52">
        <v>30921945.870000001</v>
      </c>
      <c r="AK15" s="52">
        <v>58482134.049999997</v>
      </c>
      <c r="AL15" s="52">
        <v>79534420.49000001</v>
      </c>
      <c r="AM15" s="52">
        <v>93956888.700000003</v>
      </c>
      <c r="AN15" s="74">
        <f t="shared" si="7"/>
        <v>0.18133618276395636</v>
      </c>
      <c r="AO15" s="52">
        <f t="shared" si="8"/>
        <v>14422468.209999993</v>
      </c>
      <c r="AP15" s="74">
        <f t="shared" si="9"/>
        <v>1.2148990403646991</v>
      </c>
      <c r="AQ15" s="52">
        <f t="shared" si="10"/>
        <v>51536495.269999996</v>
      </c>
      <c r="AR15" s="98">
        <f t="shared" si="11"/>
        <v>4.5939790422644622E-2</v>
      </c>
      <c r="AS15" s="218">
        <v>1586519.5</v>
      </c>
      <c r="AT15" s="219">
        <v>4371268.71</v>
      </c>
      <c r="AU15" s="219">
        <v>6419741.4299999997</v>
      </c>
      <c r="AV15" s="219">
        <v>7536822.79</v>
      </c>
      <c r="AW15" s="219">
        <v>9454446.7300000004</v>
      </c>
      <c r="AX15" s="74">
        <f t="shared" si="12"/>
        <v>0.2544339960525992</v>
      </c>
      <c r="AY15" s="52">
        <f t="shared" si="13"/>
        <v>1917623.9400000004</v>
      </c>
      <c r="AZ15" s="74">
        <f t="shared" si="14"/>
        <v>4.9592376456765894</v>
      </c>
      <c r="BA15" s="52">
        <f t="shared" si="15"/>
        <v>7867927.2300000004</v>
      </c>
      <c r="BB15" s="98">
        <f t="shared" si="16"/>
        <v>1.540871016340099E-2</v>
      </c>
    </row>
    <row r="16" spans="2:54" x14ac:dyDescent="0.25">
      <c r="B16" s="19" t="s">
        <v>51</v>
      </c>
      <c r="C16" s="215">
        <v>63.434218237190613</v>
      </c>
      <c r="D16" s="216">
        <v>68.994552790136339</v>
      </c>
      <c r="E16" s="216">
        <v>76.336777154272085</v>
      </c>
      <c r="F16" s="216">
        <v>86.654283016549712</v>
      </c>
      <c r="G16" s="216">
        <v>96.856439807177765</v>
      </c>
      <c r="H16" s="74">
        <f t="shared" si="17"/>
        <v>0.11773401654802895</v>
      </c>
      <c r="I16" s="74">
        <f t="shared" si="0"/>
        <v>0.52688001048607802</v>
      </c>
      <c r="J16" s="215">
        <v>60.62</v>
      </c>
      <c r="K16" s="216">
        <v>77.33</v>
      </c>
      <c r="L16" s="216">
        <v>85.51</v>
      </c>
      <c r="M16" s="216">
        <v>98.37</v>
      </c>
      <c r="N16" s="216">
        <v>114.68</v>
      </c>
      <c r="O16" s="74">
        <f t="shared" si="1"/>
        <v>0.16580258208803489</v>
      </c>
      <c r="P16" s="74">
        <f t="shared" si="2"/>
        <v>0.89178488947542078</v>
      </c>
      <c r="R16" s="19" t="s">
        <v>51</v>
      </c>
      <c r="S16" s="215">
        <v>43.258568786712132</v>
      </c>
      <c r="T16" s="216">
        <v>37.837311501257886</v>
      </c>
      <c r="U16" s="216">
        <v>53.16467533934356</v>
      </c>
      <c r="V16" s="216">
        <v>62.048312168956215</v>
      </c>
      <c r="W16" s="216">
        <v>69.552899294495347</v>
      </c>
      <c r="X16" s="74">
        <f t="shared" si="3"/>
        <v>0.1209474821024028</v>
      </c>
      <c r="Y16" s="74">
        <f t="shared" si="4"/>
        <v>0.60784097221127031</v>
      </c>
      <c r="Z16" s="215">
        <v>21.99</v>
      </c>
      <c r="AA16" s="216">
        <v>57.28</v>
      </c>
      <c r="AB16" s="216">
        <v>60.77</v>
      </c>
      <c r="AC16" s="216">
        <v>72.12</v>
      </c>
      <c r="AD16" s="216">
        <v>89.01</v>
      </c>
      <c r="AE16" s="74">
        <f t="shared" si="5"/>
        <v>0.23419301164725459</v>
      </c>
      <c r="AF16" s="74">
        <f t="shared" si="6"/>
        <v>3.0477489768076405</v>
      </c>
      <c r="AH16" s="19" t="s">
        <v>51</v>
      </c>
      <c r="AI16" s="217">
        <v>23173738.509999998</v>
      </c>
      <c r="AJ16" s="52">
        <v>16610861.379999997</v>
      </c>
      <c r="AK16" s="52">
        <v>27747259.210000001</v>
      </c>
      <c r="AL16" s="52">
        <v>33504230.209999997</v>
      </c>
      <c r="AM16" s="52">
        <v>36546242.25</v>
      </c>
      <c r="AN16" s="74">
        <f t="shared" si="7"/>
        <v>9.0794864437507838E-2</v>
      </c>
      <c r="AO16" s="52">
        <f t="shared" si="8"/>
        <v>3042012.0400000028</v>
      </c>
      <c r="AP16" s="74">
        <f t="shared" si="9"/>
        <v>0.57705422602526824</v>
      </c>
      <c r="AQ16" s="52">
        <f t="shared" si="10"/>
        <v>13372503.740000002</v>
      </c>
      <c r="AR16" s="98">
        <f t="shared" si="11"/>
        <v>1.7869117772310823E-2</v>
      </c>
      <c r="AS16" s="218">
        <v>618153.86</v>
      </c>
      <c r="AT16" s="219">
        <v>2329887.98</v>
      </c>
      <c r="AU16" s="219">
        <v>2869190.57</v>
      </c>
      <c r="AV16" s="219">
        <v>3275320.5</v>
      </c>
      <c r="AW16" s="219">
        <v>3885122.59</v>
      </c>
      <c r="AX16" s="74">
        <f t="shared" si="12"/>
        <v>0.18618089130514104</v>
      </c>
      <c r="AY16" s="52">
        <f t="shared" si="13"/>
        <v>609802.08999999985</v>
      </c>
      <c r="AZ16" s="74">
        <f t="shared" si="14"/>
        <v>5.2850413811215216</v>
      </c>
      <c r="BA16" s="52">
        <f t="shared" si="15"/>
        <v>3266968.73</v>
      </c>
      <c r="BB16" s="98">
        <f t="shared" si="16"/>
        <v>6.3319123422245745E-3</v>
      </c>
    </row>
    <row r="17" spans="2:54" x14ac:dyDescent="0.25">
      <c r="B17" s="19" t="s">
        <v>52</v>
      </c>
      <c r="C17" s="215">
        <v>92.797654631006637</v>
      </c>
      <c r="D17" s="216">
        <v>98.708115209716354</v>
      </c>
      <c r="E17" s="216">
        <v>114.50168198212253</v>
      </c>
      <c r="F17" s="216">
        <v>129.03512184826479</v>
      </c>
      <c r="G17" s="216">
        <v>138.44710979557306</v>
      </c>
      <c r="H17" s="74">
        <f t="shared" si="17"/>
        <v>7.2941287709062941E-2</v>
      </c>
      <c r="I17" s="74">
        <f t="shared" si="0"/>
        <v>0.49192466497222753</v>
      </c>
      <c r="J17" s="215">
        <v>88.32</v>
      </c>
      <c r="K17" s="216">
        <v>117.31</v>
      </c>
      <c r="L17" s="216">
        <v>129.86000000000001</v>
      </c>
      <c r="M17" s="216">
        <v>142.44</v>
      </c>
      <c r="N17" s="216">
        <v>124.39</v>
      </c>
      <c r="O17" s="74">
        <f t="shared" si="1"/>
        <v>-0.12672002246559955</v>
      </c>
      <c r="P17" s="74">
        <f t="shared" si="2"/>
        <v>0.40840126811594213</v>
      </c>
      <c r="R17" s="19" t="s">
        <v>52</v>
      </c>
      <c r="S17" s="215">
        <v>71.476725159943854</v>
      </c>
      <c r="T17" s="216">
        <v>53.718812727732569</v>
      </c>
      <c r="U17" s="216">
        <v>88.717889530765731</v>
      </c>
      <c r="V17" s="216">
        <v>108.87306546654106</v>
      </c>
      <c r="W17" s="216">
        <v>119.20726945118422</v>
      </c>
      <c r="X17" s="74">
        <f t="shared" si="3"/>
        <v>9.4919748427760187E-2</v>
      </c>
      <c r="Y17" s="74">
        <f t="shared" si="4"/>
        <v>0.66777743642330378</v>
      </c>
      <c r="Z17" s="215">
        <v>29.24</v>
      </c>
      <c r="AA17" s="216">
        <v>74.12</v>
      </c>
      <c r="AB17" s="216">
        <v>105.77</v>
      </c>
      <c r="AC17" s="216">
        <v>117.93</v>
      </c>
      <c r="AD17" s="216">
        <v>102.08</v>
      </c>
      <c r="AE17" s="74">
        <f t="shared" si="5"/>
        <v>-0.13440176375816171</v>
      </c>
      <c r="AF17" s="74">
        <f t="shared" si="6"/>
        <v>2.491108071135431</v>
      </c>
      <c r="AH17" s="19" t="s">
        <v>52</v>
      </c>
      <c r="AI17" s="217">
        <v>73857149.129999995</v>
      </c>
      <c r="AJ17" s="52">
        <v>34127770.07</v>
      </c>
      <c r="AK17" s="52">
        <v>88124626.290000007</v>
      </c>
      <c r="AL17" s="52">
        <v>107018992.04000002</v>
      </c>
      <c r="AM17" s="52">
        <v>118898417.72999999</v>
      </c>
      <c r="AN17" s="74">
        <f t="shared" si="7"/>
        <v>0.11100296745048621</v>
      </c>
      <c r="AO17" s="52">
        <f t="shared" si="8"/>
        <v>11879425.689999968</v>
      </c>
      <c r="AP17" s="74">
        <f t="shared" si="9"/>
        <v>0.60984304336903672</v>
      </c>
      <c r="AQ17" s="52">
        <f t="shared" si="10"/>
        <v>45041268.599999994</v>
      </c>
      <c r="AR17" s="98">
        <f t="shared" si="11"/>
        <v>5.8134836813729579E-2</v>
      </c>
      <c r="AS17" s="218">
        <v>1358559.7</v>
      </c>
      <c r="AT17" s="219">
        <v>6252352.3899999997</v>
      </c>
      <c r="AU17" s="219">
        <v>8925503.4199999999</v>
      </c>
      <c r="AV17" s="219">
        <v>9951259.3200000003</v>
      </c>
      <c r="AW17" s="219">
        <v>8674249.9100000001</v>
      </c>
      <c r="AX17" s="74">
        <f t="shared" si="12"/>
        <v>-0.12832641266150824</v>
      </c>
      <c r="AY17" s="52">
        <f t="shared" si="13"/>
        <v>-1277009.4100000001</v>
      </c>
      <c r="AZ17" s="74">
        <f t="shared" si="14"/>
        <v>5.3848868106421826</v>
      </c>
      <c r="BA17" s="52">
        <f t="shared" si="15"/>
        <v>7315690.21</v>
      </c>
      <c r="BB17" s="98">
        <f t="shared" si="16"/>
        <v>1.4137157526519494E-2</v>
      </c>
    </row>
    <row r="18" spans="2:54" x14ac:dyDescent="0.25">
      <c r="B18" s="23" t="s">
        <v>53</v>
      </c>
      <c r="C18" s="215">
        <v>55.095620172519752</v>
      </c>
      <c r="D18" s="216">
        <v>74.275687625867548</v>
      </c>
      <c r="E18" s="216">
        <v>64.226114005064417</v>
      </c>
      <c r="F18" s="216">
        <v>69.857366729288515</v>
      </c>
      <c r="G18" s="216">
        <v>72.744408215334261</v>
      </c>
      <c r="H18" s="74">
        <f t="shared" si="17"/>
        <v>4.1327659790464377E-2</v>
      </c>
      <c r="I18" s="74">
        <f t="shared" si="0"/>
        <v>0.3203301458001786</v>
      </c>
      <c r="J18" s="215">
        <v>77.12</v>
      </c>
      <c r="K18" s="216">
        <v>80.260000000000005</v>
      </c>
      <c r="L18" s="216">
        <v>73.53</v>
      </c>
      <c r="M18" s="216">
        <v>80.040000000000006</v>
      </c>
      <c r="N18" s="216">
        <v>85.83</v>
      </c>
      <c r="O18" s="74">
        <f t="shared" si="1"/>
        <v>7.233883058470747E-2</v>
      </c>
      <c r="P18" s="74">
        <f t="shared" si="2"/>
        <v>0.11294087136929454</v>
      </c>
      <c r="R18" s="23" t="s">
        <v>53</v>
      </c>
      <c r="S18" s="215">
        <v>39.847115807564066</v>
      </c>
      <c r="T18" s="216">
        <v>29.350319995339838</v>
      </c>
      <c r="U18" s="216">
        <v>43.181422447436297</v>
      </c>
      <c r="V18" s="216">
        <v>53.997432120157676</v>
      </c>
      <c r="W18" s="216">
        <v>56.415934163552492</v>
      </c>
      <c r="X18" s="74">
        <f t="shared" si="3"/>
        <v>4.4789204753534317E-2</v>
      </c>
      <c r="Y18" s="74">
        <f t="shared" si="4"/>
        <v>0.41580972725868448</v>
      </c>
      <c r="Z18" s="215">
        <v>12.64</v>
      </c>
      <c r="AA18" s="216">
        <v>46.59</v>
      </c>
      <c r="AB18" s="216">
        <v>58.99</v>
      </c>
      <c r="AC18" s="216">
        <v>65</v>
      </c>
      <c r="AD18" s="216">
        <v>67.73</v>
      </c>
      <c r="AE18" s="74">
        <f t="shared" si="5"/>
        <v>4.2000000000000037E-2</v>
      </c>
      <c r="AF18" s="74">
        <f t="shared" si="6"/>
        <v>4.3583860759493671</v>
      </c>
      <c r="AH18" s="23" t="s">
        <v>53</v>
      </c>
      <c r="AI18" s="217">
        <v>20449761.579999998</v>
      </c>
      <c r="AJ18" s="52">
        <v>12828760.199999999</v>
      </c>
      <c r="AK18" s="52">
        <v>20416665.23</v>
      </c>
      <c r="AL18" s="52">
        <v>24141003.849999998</v>
      </c>
      <c r="AM18" s="52">
        <v>26195575</v>
      </c>
      <c r="AN18" s="74">
        <f t="shared" si="7"/>
        <v>8.5107113306723603E-2</v>
      </c>
      <c r="AO18" s="52">
        <f t="shared" si="8"/>
        <v>2054571.1500000022</v>
      </c>
      <c r="AP18" s="74">
        <f t="shared" si="9"/>
        <v>0.28097214715791341</v>
      </c>
      <c r="AQ18" s="52">
        <f t="shared" si="10"/>
        <v>5745813.4200000018</v>
      </c>
      <c r="AR18" s="98">
        <f t="shared" si="11"/>
        <v>1.280820642479053E-2</v>
      </c>
      <c r="AS18" s="218">
        <v>400152.77</v>
      </c>
      <c r="AT18" s="219">
        <v>2069490.99</v>
      </c>
      <c r="AU18" s="219">
        <v>2241944.88</v>
      </c>
      <c r="AV18" s="219">
        <v>2512645.7000000002</v>
      </c>
      <c r="AW18" s="219">
        <v>2681200.48</v>
      </c>
      <c r="AX18" s="74">
        <f t="shared" si="12"/>
        <v>6.7082589479288579E-2</v>
      </c>
      <c r="AY18" s="52">
        <f t="shared" si="13"/>
        <v>168554.7799999998</v>
      </c>
      <c r="AZ18" s="74">
        <f t="shared" si="14"/>
        <v>5.7004421336381101</v>
      </c>
      <c r="BA18" s="52">
        <f t="shared" si="15"/>
        <v>2281047.71</v>
      </c>
      <c r="BB18" s="98">
        <f t="shared" si="16"/>
        <v>4.3697788211337898E-3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0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7" t="s">
        <v>160</v>
      </c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R21" s="267" t="s">
        <v>161</v>
      </c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H21" s="308" t="s">
        <v>162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67" t="s">
        <v>163</v>
      </c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R22" s="309" t="s">
        <v>164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11239.82433852326</v>
      </c>
    </row>
    <row r="23" spans="2:54" x14ac:dyDescent="0.25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</row>
    <row r="27" spans="2:54" ht="50.25" customHeight="1" thickBot="1" x14ac:dyDescent="0.3">
      <c r="B27" s="269" t="s">
        <v>165</v>
      </c>
      <c r="C27" s="269"/>
      <c r="D27" s="269"/>
      <c r="E27" s="269"/>
      <c r="F27" s="269"/>
      <c r="G27" s="269"/>
      <c r="H27" s="269"/>
      <c r="I27" s="269"/>
      <c r="R27" s="269" t="s">
        <v>166</v>
      </c>
      <c r="S27" s="269"/>
      <c r="T27" s="269"/>
      <c r="U27" s="269"/>
      <c r="V27" s="269"/>
      <c r="W27" s="269"/>
      <c r="X27" s="269"/>
      <c r="Y27" s="269"/>
      <c r="AH27" s="269" t="s">
        <v>167</v>
      </c>
      <c r="AI27" s="269"/>
      <c r="AJ27" s="269"/>
      <c r="AK27" s="269"/>
      <c r="AL27" s="269"/>
      <c r="AM27" s="269"/>
      <c r="AN27" s="269"/>
      <c r="AO27" s="269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3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3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3" t="str">
        <f>CONCATENATE("var. ",RIGHT(AM29,2),"/",RIGHT(AJ29,2))</f>
        <v>var. 23/20</v>
      </c>
    </row>
    <row r="30" spans="2:54" ht="15.75" x14ac:dyDescent="0.25">
      <c r="B30" s="206" t="s">
        <v>43</v>
      </c>
      <c r="C30" s="207">
        <v>87.94</v>
      </c>
      <c r="D30" s="207">
        <v>95.05</v>
      </c>
      <c r="E30" s="207">
        <v>99.07</v>
      </c>
      <c r="F30" s="207">
        <v>105.63</v>
      </c>
      <c r="G30" s="207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6" t="s">
        <v>43</v>
      </c>
      <c r="S30" s="207">
        <v>70.459999999999994</v>
      </c>
      <c r="T30" s="207">
        <v>47.83</v>
      </c>
      <c r="U30" s="207">
        <v>53</v>
      </c>
      <c r="V30" s="207">
        <v>80.58</v>
      </c>
      <c r="W30" s="207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6" t="s">
        <v>43</v>
      </c>
      <c r="AI30" s="213">
        <v>1422023576.4000001</v>
      </c>
      <c r="AJ30" s="213">
        <v>477122731.20999998</v>
      </c>
      <c r="AK30" s="213">
        <v>651901800.17999995</v>
      </c>
      <c r="AL30" s="213">
        <v>1528879517.8</v>
      </c>
      <c r="AM30" s="213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5">
        <v>107.11</v>
      </c>
      <c r="D31" s="215">
        <v>119.42</v>
      </c>
      <c r="E31" s="215">
        <v>126.49</v>
      </c>
      <c r="F31" s="215">
        <v>131.02000000000001</v>
      </c>
      <c r="G31" s="215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5">
        <v>89.94</v>
      </c>
      <c r="T31" s="216">
        <v>61.17</v>
      </c>
      <c r="U31" s="216">
        <v>72.88</v>
      </c>
      <c r="V31" s="216">
        <v>107.72</v>
      </c>
      <c r="W31" s="216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8">
        <v>636659325.91999996</v>
      </c>
      <c r="AJ31" s="219">
        <v>217815325.03999999</v>
      </c>
      <c r="AK31" s="219">
        <v>333738906.93000001</v>
      </c>
      <c r="AL31" s="219">
        <v>743382276.49000001</v>
      </c>
      <c r="AM31" s="219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5">
        <v>84.930000000000021</v>
      </c>
      <c r="D32" s="215">
        <v>89.5</v>
      </c>
      <c r="E32" s="215">
        <v>85.87</v>
      </c>
      <c r="F32" s="215">
        <v>93.47</v>
      </c>
      <c r="G32" s="215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5">
        <v>68.489999999999995</v>
      </c>
      <c r="T32" s="216">
        <v>44.55</v>
      </c>
      <c r="U32" s="216">
        <v>43.14</v>
      </c>
      <c r="V32" s="216">
        <v>71.23</v>
      </c>
      <c r="W32" s="216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8">
        <v>393325543.29000002</v>
      </c>
      <c r="AJ32" s="219">
        <v>122348722.31</v>
      </c>
      <c r="AK32" s="219">
        <v>137154616.22</v>
      </c>
      <c r="AL32" s="219">
        <v>381071528.48000002</v>
      </c>
      <c r="AM32" s="219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5">
        <v>67.28</v>
      </c>
      <c r="D33" s="215">
        <v>70.819999999999993</v>
      </c>
      <c r="E33" s="215">
        <v>66.41</v>
      </c>
      <c r="F33" s="215">
        <v>77.45</v>
      </c>
      <c r="G33" s="215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5">
        <v>47.78</v>
      </c>
      <c r="T33" s="216">
        <v>38.090000000000003</v>
      </c>
      <c r="U33" s="216">
        <v>36.92</v>
      </c>
      <c r="V33" s="216">
        <v>53.920000000000009</v>
      </c>
      <c r="W33" s="216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8">
        <v>9017206.9299999997</v>
      </c>
      <c r="AJ33" s="219">
        <v>2812428.07</v>
      </c>
      <c r="AK33" s="219">
        <v>4381169.17</v>
      </c>
      <c r="AL33" s="219">
        <v>8179727.9699999997</v>
      </c>
      <c r="AM33" s="219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5">
        <v>145.08000000000001</v>
      </c>
      <c r="D34" s="215">
        <v>135.87</v>
      </c>
      <c r="E34" s="215">
        <v>154.08000000000001</v>
      </c>
      <c r="F34" s="215">
        <v>185.51</v>
      </c>
      <c r="G34" s="215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5">
        <v>107</v>
      </c>
      <c r="T34" s="216">
        <v>44.86</v>
      </c>
      <c r="U34" s="216">
        <v>46.13</v>
      </c>
      <c r="V34" s="216">
        <v>94.79</v>
      </c>
      <c r="W34" s="216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8">
        <v>61080446.18</v>
      </c>
      <c r="AJ34" s="219">
        <v>19929247.640000001</v>
      </c>
      <c r="AK34" s="219">
        <v>22694182.550000001</v>
      </c>
      <c r="AL34" s="219">
        <v>56687870.049999997</v>
      </c>
      <c r="AM34" s="219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5">
        <v>53.04999999999999</v>
      </c>
      <c r="D35" s="215">
        <v>53.52</v>
      </c>
      <c r="E35" s="215">
        <v>51.25</v>
      </c>
      <c r="F35" s="215">
        <v>59.12</v>
      </c>
      <c r="G35" s="215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5">
        <v>41.28</v>
      </c>
      <c r="T35" s="216">
        <v>28.760000000000005</v>
      </c>
      <c r="U35" s="216">
        <v>28.24</v>
      </c>
      <c r="V35" s="216">
        <v>42.01</v>
      </c>
      <c r="W35" s="216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8">
        <v>155171276.53999999</v>
      </c>
      <c r="AJ35" s="219">
        <v>46497100.399999999</v>
      </c>
      <c r="AK35" s="219">
        <v>54944687.289999999</v>
      </c>
      <c r="AL35" s="219">
        <v>136922674.63999999</v>
      </c>
      <c r="AM35" s="219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5">
        <v>81.38</v>
      </c>
      <c r="D36" s="215">
        <v>86.79</v>
      </c>
      <c r="E36" s="215">
        <v>84.44</v>
      </c>
      <c r="F36" s="215">
        <v>89.45</v>
      </c>
      <c r="G36" s="215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5">
        <v>51.62</v>
      </c>
      <c r="T36" s="216">
        <v>49.1</v>
      </c>
      <c r="U36" s="216">
        <v>45.63</v>
      </c>
      <c r="V36" s="216">
        <v>64.64</v>
      </c>
      <c r="W36" s="216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8">
        <v>6868734.8799999999</v>
      </c>
      <c r="AJ36" s="219">
        <v>3114952.08</v>
      </c>
      <c r="AK36" s="219">
        <v>4498900.47</v>
      </c>
      <c r="AL36" s="219">
        <v>7864755.4299999997</v>
      </c>
      <c r="AM36" s="219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5">
        <v>85.19</v>
      </c>
      <c r="D37" s="215">
        <v>106.13</v>
      </c>
      <c r="E37" s="215">
        <v>125.31</v>
      </c>
      <c r="F37" s="215">
        <v>128.06</v>
      </c>
      <c r="G37" s="215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5">
        <v>67.78</v>
      </c>
      <c r="T37" s="216">
        <v>64.31</v>
      </c>
      <c r="U37" s="216">
        <v>82.55</v>
      </c>
      <c r="V37" s="216">
        <v>96.70999999999998</v>
      </c>
      <c r="W37" s="216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8">
        <v>42420393.43</v>
      </c>
      <c r="AJ37" s="219">
        <v>18804870.850000001</v>
      </c>
      <c r="AK37" s="219">
        <v>30921945.879999999</v>
      </c>
      <c r="AL37" s="219">
        <v>58482134.030000001</v>
      </c>
      <c r="AM37" s="219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5">
        <v>63.43</v>
      </c>
      <c r="D38" s="215">
        <v>64.19</v>
      </c>
      <c r="E38" s="215">
        <v>68.989999999999995</v>
      </c>
      <c r="F38" s="215">
        <v>76.34</v>
      </c>
      <c r="G38" s="215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5">
        <v>43.26</v>
      </c>
      <c r="T38" s="216">
        <v>33.54</v>
      </c>
      <c r="U38" s="216">
        <v>37.840000000000003</v>
      </c>
      <c r="V38" s="216">
        <v>53.16</v>
      </c>
      <c r="W38" s="216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8">
        <v>23173738.510000002</v>
      </c>
      <c r="AJ38" s="219">
        <v>10173605.369999999</v>
      </c>
      <c r="AK38" s="219">
        <v>16610861.380000001</v>
      </c>
      <c r="AL38" s="219">
        <v>27747259.210000001</v>
      </c>
      <c r="AM38" s="219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5">
        <v>92.8</v>
      </c>
      <c r="D39" s="215">
        <v>102.24</v>
      </c>
      <c r="E39" s="215">
        <v>98.71</v>
      </c>
      <c r="F39" s="215">
        <v>114.5</v>
      </c>
      <c r="G39" s="215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5">
        <v>71.48</v>
      </c>
      <c r="T39" s="216">
        <v>50.94</v>
      </c>
      <c r="U39" s="216">
        <v>53.72</v>
      </c>
      <c r="V39" s="216">
        <v>88.72</v>
      </c>
      <c r="W39" s="216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8">
        <v>73857149.140000001</v>
      </c>
      <c r="AJ39" s="219">
        <v>28411183</v>
      </c>
      <c r="AK39" s="219">
        <v>34127770.07</v>
      </c>
      <c r="AL39" s="219">
        <v>88124626.280000001</v>
      </c>
      <c r="AM39" s="219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5">
        <v>55.1</v>
      </c>
      <c r="D40" s="215">
        <v>58.1</v>
      </c>
      <c r="E40" s="215">
        <v>74.28</v>
      </c>
      <c r="F40" s="215">
        <v>64.23</v>
      </c>
      <c r="G40" s="215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5">
        <v>39.85</v>
      </c>
      <c r="T40" s="216">
        <v>22.7</v>
      </c>
      <c r="U40" s="216">
        <v>29.35</v>
      </c>
      <c r="V40" s="216">
        <v>43.18</v>
      </c>
      <c r="W40" s="216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8">
        <v>20449761.57</v>
      </c>
      <c r="AJ40" s="219">
        <v>7215296.4500000002</v>
      </c>
      <c r="AK40" s="219">
        <v>12828760.220000001</v>
      </c>
      <c r="AL40" s="219">
        <v>20416665.23</v>
      </c>
      <c r="AM40" s="219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7" t="s">
        <v>55</v>
      </c>
      <c r="C42" s="307"/>
      <c r="D42" s="307"/>
      <c r="E42" s="307"/>
      <c r="F42" s="307"/>
      <c r="G42" s="307"/>
      <c r="H42" s="307"/>
      <c r="I42" s="307"/>
      <c r="R42" s="307" t="s">
        <v>55</v>
      </c>
      <c r="S42" s="307"/>
      <c r="T42" s="307"/>
      <c r="U42" s="307"/>
      <c r="V42" s="307"/>
      <c r="W42" s="307"/>
      <c r="X42" s="307"/>
      <c r="Y42" s="307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7" t="s">
        <v>160</v>
      </c>
      <c r="C43" s="267"/>
      <c r="D43" s="267"/>
      <c r="E43" s="267"/>
      <c r="F43" s="267"/>
      <c r="G43" s="267"/>
      <c r="H43" s="267"/>
      <c r="I43" s="267"/>
      <c r="R43" s="267" t="s">
        <v>161</v>
      </c>
      <c r="S43" s="267"/>
      <c r="T43" s="267"/>
      <c r="U43" s="267"/>
      <c r="V43" s="267"/>
      <c r="W43" s="267"/>
      <c r="X43" s="267"/>
      <c r="Y43" s="267"/>
      <c r="AH43" s="308" t="s">
        <v>162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67" t="s">
        <v>163</v>
      </c>
      <c r="C44" s="267"/>
      <c r="D44" s="267"/>
      <c r="E44" s="267"/>
      <c r="F44" s="267"/>
      <c r="G44" s="267"/>
      <c r="H44" s="267"/>
      <c r="I44" s="267"/>
      <c r="R44" s="309" t="s">
        <v>164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94D11-8501-4F03-B857-FDB50784D238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15A83-C575-4BD3-AE01-519D445CB02E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301</v>
      </c>
      <c r="C1" s="1"/>
      <c r="D1" s="1"/>
      <c r="F1" s="222"/>
      <c r="G1" s="222"/>
      <c r="H1" s="222"/>
      <c r="J1" s="222"/>
    </row>
    <row r="3" spans="1:31" s="4" customFormat="1" ht="25.5" customHeight="1" thickBot="1" x14ac:dyDescent="0.3">
      <c r="B3" s="62" t="s">
        <v>302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255</v>
      </c>
      <c r="D5" s="172" t="s">
        <v>256</v>
      </c>
      <c r="E5" s="172" t="s">
        <v>262</v>
      </c>
      <c r="F5" s="172" t="s">
        <v>257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258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259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3" t="s">
        <v>168</v>
      </c>
      <c r="C6" s="224">
        <v>142901</v>
      </c>
      <c r="D6" s="224">
        <v>76081</v>
      </c>
      <c r="E6" s="224">
        <v>107459</v>
      </c>
      <c r="F6" s="224">
        <v>198873</v>
      </c>
      <c r="G6" s="225">
        <f t="shared" ref="G6:G11" si="0">F6/E6-1</f>
        <v>0.85068723885388842</v>
      </c>
      <c r="H6" s="224">
        <f t="shared" ref="H6:H11" si="1">F6-E6</f>
        <v>91414</v>
      </c>
      <c r="I6" s="225"/>
      <c r="J6" s="224">
        <v>252588</v>
      </c>
      <c r="K6" s="225">
        <f t="shared" ref="K6:K11" si="2">J6/F6-1</f>
        <v>0.27009699657570407</v>
      </c>
      <c r="L6" s="224">
        <f t="shared" ref="L6:L11" si="3">J6-F6</f>
        <v>53715</v>
      </c>
      <c r="M6" s="225"/>
      <c r="N6" s="224">
        <v>239146</v>
      </c>
      <c r="O6" s="225">
        <f t="shared" ref="O6:O11" si="4">N6/J6-1</f>
        <v>-5.3217096615832848E-2</v>
      </c>
      <c r="P6" s="224">
        <f t="shared" ref="P6:P11" si="5">N6-J6</f>
        <v>-13442</v>
      </c>
      <c r="Q6" s="225">
        <f>N6/C6-1</f>
        <v>0.67350823297247753</v>
      </c>
      <c r="R6" s="224">
        <f>N6-C6</f>
        <v>96245</v>
      </c>
      <c r="S6" s="225"/>
      <c r="T6" s="225"/>
      <c r="V6" s="29"/>
      <c r="AE6" s="1"/>
    </row>
    <row r="7" spans="1:31" ht="18.75" x14ac:dyDescent="0.3">
      <c r="A7" s="4"/>
      <c r="B7" s="223" t="s">
        <v>169</v>
      </c>
      <c r="C7" s="224">
        <v>31009</v>
      </c>
      <c r="D7" s="224">
        <v>30342</v>
      </c>
      <c r="E7" s="224">
        <v>44398</v>
      </c>
      <c r="F7" s="224">
        <v>48630</v>
      </c>
      <c r="G7" s="225">
        <f t="shared" si="0"/>
        <v>9.531960899139591E-2</v>
      </c>
      <c r="H7" s="224">
        <f t="shared" si="1"/>
        <v>4232</v>
      </c>
      <c r="I7" s="225">
        <f>F7/$F$7</f>
        <v>1</v>
      </c>
      <c r="J7" s="224">
        <v>55684</v>
      </c>
      <c r="K7" s="225">
        <f t="shared" si="2"/>
        <v>0.14505449311124829</v>
      </c>
      <c r="L7" s="224">
        <f t="shared" si="3"/>
        <v>7054</v>
      </c>
      <c r="M7" s="225">
        <f>J7/$J$7</f>
        <v>1</v>
      </c>
      <c r="N7" s="224">
        <v>49807</v>
      </c>
      <c r="O7" s="225">
        <f t="shared" si="4"/>
        <v>-0.10554198692622652</v>
      </c>
      <c r="P7" s="224">
        <f t="shared" si="5"/>
        <v>-5877</v>
      </c>
      <c r="Q7" s="225">
        <f t="shared" ref="Q7:Q11" si="6">N7/C7-1</f>
        <v>0.60621110000322487</v>
      </c>
      <c r="R7" s="224">
        <f t="shared" ref="R7:R11" si="7">N7-C7</f>
        <v>18798</v>
      </c>
      <c r="S7" s="225">
        <f>N7/$N$7</f>
        <v>1</v>
      </c>
      <c r="T7" s="225">
        <f>N7/$N$6</f>
        <v>0.20827026168114876</v>
      </c>
      <c r="V7" s="29"/>
      <c r="W7" s="79"/>
      <c r="AE7" s="1" t="s">
        <v>170</v>
      </c>
    </row>
    <row r="8" spans="1:31" ht="15.75" x14ac:dyDescent="0.25">
      <c r="A8" s="4"/>
      <c r="B8" s="226" t="s">
        <v>100</v>
      </c>
      <c r="C8" s="227">
        <v>19123</v>
      </c>
      <c r="D8" s="227">
        <v>25510</v>
      </c>
      <c r="E8" s="227">
        <v>20278</v>
      </c>
      <c r="F8" s="227">
        <v>32271</v>
      </c>
      <c r="G8" s="228">
        <f t="shared" si="0"/>
        <v>0.59142913502317773</v>
      </c>
      <c r="H8" s="227">
        <f t="shared" si="1"/>
        <v>11993</v>
      </c>
      <c r="I8" s="228">
        <f>F8/$F$7</f>
        <v>0.66360271437384333</v>
      </c>
      <c r="J8" s="227">
        <v>36164</v>
      </c>
      <c r="K8" s="228">
        <f t="shared" si="2"/>
        <v>0.12063462551516846</v>
      </c>
      <c r="L8" s="227">
        <f t="shared" si="3"/>
        <v>3893</v>
      </c>
      <c r="M8" s="228">
        <f>J8/$J$7</f>
        <v>0.64945047051217586</v>
      </c>
      <c r="N8" s="227">
        <v>33708</v>
      </c>
      <c r="O8" s="228">
        <f t="shared" si="4"/>
        <v>-6.791284149983412E-2</v>
      </c>
      <c r="P8" s="227">
        <f t="shared" si="5"/>
        <v>-2456</v>
      </c>
      <c r="Q8" s="228">
        <f t="shared" si="6"/>
        <v>0.7626941379490666</v>
      </c>
      <c r="R8" s="227">
        <f t="shared" si="7"/>
        <v>14585</v>
      </c>
      <c r="S8" s="228">
        <f>N8/$N$7</f>
        <v>0.67677234123717545</v>
      </c>
      <c r="T8" s="228">
        <f>N8/$N$6</f>
        <v>0.14095155260803024</v>
      </c>
      <c r="V8" s="29"/>
      <c r="W8" s="79"/>
      <c r="AE8" s="1" t="s">
        <v>171</v>
      </c>
    </row>
    <row r="9" spans="1:31" s="4" customFormat="1" x14ac:dyDescent="0.25">
      <c r="B9" s="229" t="s">
        <v>103</v>
      </c>
      <c r="C9" s="230">
        <v>11886</v>
      </c>
      <c r="D9" s="230">
        <v>4832</v>
      </c>
      <c r="E9" s="230">
        <v>24120</v>
      </c>
      <c r="F9" s="230">
        <v>16359</v>
      </c>
      <c r="G9" s="231">
        <f t="shared" si="0"/>
        <v>-0.32176616915422884</v>
      </c>
      <c r="H9" s="232">
        <f t="shared" si="1"/>
        <v>-7761</v>
      </c>
      <c r="I9" s="233">
        <f>F9/$F$7</f>
        <v>0.33639728562615667</v>
      </c>
      <c r="J9" s="230">
        <v>19520</v>
      </c>
      <c r="K9" s="231">
        <f t="shared" si="2"/>
        <v>0.19322696986368371</v>
      </c>
      <c r="L9" s="232">
        <f t="shared" si="3"/>
        <v>3161</v>
      </c>
      <c r="M9" s="233">
        <f>J9/$J$7</f>
        <v>0.35054952948782414</v>
      </c>
      <c r="N9" s="230">
        <v>16099</v>
      </c>
      <c r="O9" s="231">
        <f t="shared" si="4"/>
        <v>-0.17525614754098362</v>
      </c>
      <c r="P9" s="232">
        <f t="shared" si="5"/>
        <v>-3421</v>
      </c>
      <c r="Q9" s="231">
        <f t="shared" si="6"/>
        <v>0.35445061416792867</v>
      </c>
      <c r="R9" s="232">
        <f t="shared" si="7"/>
        <v>4213</v>
      </c>
      <c r="S9" s="233">
        <f>N9/$N$7</f>
        <v>0.3232276587628245</v>
      </c>
      <c r="T9" s="233">
        <f>N9/$N$6</f>
        <v>6.7318709073118516E-2</v>
      </c>
      <c r="V9" s="29"/>
      <c r="W9" s="79"/>
      <c r="AE9" s="1" t="s">
        <v>172</v>
      </c>
    </row>
    <row r="10" spans="1:31" s="4" customFormat="1" x14ac:dyDescent="0.25">
      <c r="B10" s="234" t="s">
        <v>173</v>
      </c>
      <c r="C10" s="29">
        <v>8791</v>
      </c>
      <c r="D10" s="29">
        <v>2705</v>
      </c>
      <c r="E10" s="29">
        <v>14998</v>
      </c>
      <c r="F10" s="29">
        <v>8360</v>
      </c>
      <c r="G10" s="22">
        <f t="shared" si="0"/>
        <v>-0.44259234564608618</v>
      </c>
      <c r="H10" s="20">
        <f t="shared" si="1"/>
        <v>-6638</v>
      </c>
      <c r="I10" s="31">
        <f>F10/$F$7</f>
        <v>0.17191034340941805</v>
      </c>
      <c r="J10" s="29">
        <v>14731</v>
      </c>
      <c r="K10" s="22">
        <f t="shared" si="2"/>
        <v>0.76208133971291869</v>
      </c>
      <c r="L10" s="20">
        <f t="shared" si="3"/>
        <v>6371</v>
      </c>
      <c r="M10" s="31">
        <f>J10/$J$7</f>
        <v>0.26454636879534515</v>
      </c>
      <c r="N10" s="29">
        <v>8530</v>
      </c>
      <c r="O10" s="22">
        <f t="shared" si="4"/>
        <v>-0.42094901907541915</v>
      </c>
      <c r="P10" s="20">
        <f t="shared" si="5"/>
        <v>-6201</v>
      </c>
      <c r="Q10" s="22">
        <f t="shared" si="6"/>
        <v>-2.9689455124559228E-2</v>
      </c>
      <c r="R10" s="20">
        <f t="shared" si="7"/>
        <v>-261</v>
      </c>
      <c r="S10" s="31">
        <f>N10/$N$7</f>
        <v>0.17126106772140462</v>
      </c>
      <c r="T10" s="31">
        <f>N10/$N$6</f>
        <v>3.5668587390129881E-2</v>
      </c>
      <c r="V10" s="29"/>
      <c r="W10" s="79"/>
      <c r="AE10" s="1" t="s">
        <v>174</v>
      </c>
    </row>
    <row r="11" spans="1:31" s="4" customFormat="1" x14ac:dyDescent="0.25">
      <c r="B11" s="234" t="s">
        <v>175</v>
      </c>
      <c r="C11" s="29">
        <f>C9-C10</f>
        <v>3095</v>
      </c>
      <c r="D11" s="29">
        <f>D9-D10</f>
        <v>2127</v>
      </c>
      <c r="E11" s="29">
        <f>E9-E10</f>
        <v>9122</v>
      </c>
      <c r="F11" s="29">
        <f>F9-F10</f>
        <v>7999</v>
      </c>
      <c r="G11" s="22">
        <f t="shared" si="0"/>
        <v>-0.12310896733172549</v>
      </c>
      <c r="H11" s="20">
        <f t="shared" si="1"/>
        <v>-1123</v>
      </c>
      <c r="I11" s="31">
        <f>F11/$F$7</f>
        <v>0.16448694221673865</v>
      </c>
      <c r="J11" s="29">
        <f>J9-J10</f>
        <v>4789</v>
      </c>
      <c r="K11" s="22">
        <f t="shared" si="2"/>
        <v>-0.40130016252031508</v>
      </c>
      <c r="L11" s="20">
        <f t="shared" si="3"/>
        <v>-3210</v>
      </c>
      <c r="M11" s="31">
        <f>J11/$J$7</f>
        <v>8.6003160692478986E-2</v>
      </c>
      <c r="N11" s="29">
        <f>N9-N10</f>
        <v>7569</v>
      </c>
      <c r="O11" s="22">
        <f t="shared" si="4"/>
        <v>0.58049697222802266</v>
      </c>
      <c r="P11" s="20">
        <f t="shared" si="5"/>
        <v>2780</v>
      </c>
      <c r="Q11" s="22">
        <f t="shared" si="6"/>
        <v>1.4455573505654282</v>
      </c>
      <c r="R11" s="20">
        <f t="shared" si="7"/>
        <v>4474</v>
      </c>
      <c r="S11" s="31">
        <f>N11/$N$7</f>
        <v>0.15196659104141988</v>
      </c>
      <c r="T11" s="31">
        <f>N11/$N$6</f>
        <v>3.1650121682988634E-2</v>
      </c>
      <c r="V11" s="29"/>
      <c r="W11" s="79"/>
      <c r="AE11" s="1" t="s">
        <v>176</v>
      </c>
    </row>
    <row r="12" spans="1:31" s="4" customFormat="1" ht="7.5" customHeight="1" x14ac:dyDescent="0.25"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AE12" s="1" t="s">
        <v>177</v>
      </c>
    </row>
    <row r="13" spans="1:31" s="4" customFormat="1" x14ac:dyDescent="0.25">
      <c r="B13" s="125" t="s">
        <v>178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9" t="s">
        <v>180</v>
      </c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7"/>
      <c r="T39" s="87"/>
      <c r="AE39" s="1"/>
    </row>
    <row r="40" spans="2:31" s="4" customFormat="1" ht="18.75" hidden="1" x14ac:dyDescent="0.3">
      <c r="B40" s="223" t="s">
        <v>168</v>
      </c>
      <c r="C40" s="223"/>
      <c r="D40" s="223"/>
      <c r="E40" s="224"/>
      <c r="F40" s="224"/>
      <c r="G40" s="224"/>
      <c r="H40" s="224"/>
      <c r="I40" s="224"/>
      <c r="J40" s="224">
        <v>1824653</v>
      </c>
      <c r="K40" s="224"/>
      <c r="L40" s="224"/>
      <c r="M40" s="225"/>
      <c r="N40" s="224">
        <v>2354005</v>
      </c>
      <c r="O40" s="225"/>
      <c r="P40" s="225">
        <v>1</v>
      </c>
      <c r="Q40" s="225">
        <v>0.2901110512519367</v>
      </c>
      <c r="R40" s="224">
        <v>529352</v>
      </c>
      <c r="S40" s="236"/>
      <c r="T40" s="236"/>
      <c r="AE40" s="1"/>
    </row>
    <row r="41" spans="2:31" ht="18.75" hidden="1" x14ac:dyDescent="0.3">
      <c r="B41" s="223" t="s">
        <v>169</v>
      </c>
      <c r="C41" s="223"/>
      <c r="D41" s="223"/>
      <c r="E41" s="224"/>
      <c r="F41" s="224"/>
      <c r="G41" s="224"/>
      <c r="H41" s="224"/>
      <c r="I41" s="224"/>
      <c r="J41" s="224">
        <v>603938</v>
      </c>
      <c r="K41" s="224"/>
      <c r="L41" s="224"/>
      <c r="M41" s="225">
        <v>1</v>
      </c>
      <c r="N41" s="224">
        <v>936181</v>
      </c>
      <c r="O41" s="225">
        <v>1</v>
      </c>
      <c r="P41" s="225">
        <v>0.39769711619134201</v>
      </c>
      <c r="Q41" s="225">
        <v>0.55012766211101138</v>
      </c>
      <c r="R41" s="224">
        <v>332243</v>
      </c>
      <c r="S41" s="236"/>
      <c r="T41" s="236"/>
      <c r="AE41" s="1" t="s">
        <v>170</v>
      </c>
    </row>
    <row r="42" spans="2:31" ht="15.75" hidden="1" x14ac:dyDescent="0.25">
      <c r="B42" s="226" t="s">
        <v>100</v>
      </c>
      <c r="C42" s="226"/>
      <c r="D42" s="226"/>
      <c r="E42" s="227"/>
      <c r="F42" s="227"/>
      <c r="G42" s="227"/>
      <c r="H42" s="227"/>
      <c r="I42" s="227"/>
      <c r="J42" s="227">
        <v>276550.36166633503</v>
      </c>
      <c r="K42" s="227"/>
      <c r="L42" s="227"/>
      <c r="M42" s="228">
        <v>0.45791184139155844</v>
      </c>
      <c r="N42" s="227">
        <v>430252.45635520399</v>
      </c>
      <c r="O42" s="228">
        <v>0.4595825554622493</v>
      </c>
      <c r="P42" s="228">
        <v>0.18277465695918402</v>
      </c>
      <c r="Q42" s="228">
        <v>0.55578337978930015</v>
      </c>
      <c r="R42" s="227">
        <v>153702.09468886897</v>
      </c>
      <c r="S42" s="237"/>
      <c r="T42" s="237"/>
      <c r="AE42" s="1" t="s">
        <v>171</v>
      </c>
    </row>
    <row r="43" spans="2:31" s="4" customFormat="1" hidden="1" x14ac:dyDescent="0.25">
      <c r="B43" s="229" t="s">
        <v>103</v>
      </c>
      <c r="C43" s="238"/>
      <c r="D43" s="238"/>
      <c r="E43" s="230"/>
      <c r="F43" s="230"/>
      <c r="G43" s="230"/>
      <c r="H43" s="230"/>
      <c r="I43" s="230"/>
      <c r="J43" s="230">
        <v>327387.63833385095</v>
      </c>
      <c r="K43" s="230"/>
      <c r="L43" s="230"/>
      <c r="M43" s="233">
        <v>0.54208815860874948</v>
      </c>
      <c r="N43" s="230">
        <v>505927.5436448183</v>
      </c>
      <c r="O43" s="233">
        <v>0.54041637636826456</v>
      </c>
      <c r="P43" s="233">
        <v>0.21492203442423372</v>
      </c>
      <c r="Q43" s="231">
        <v>0.54534711884540576</v>
      </c>
      <c r="R43" s="232">
        <v>178539.90531096736</v>
      </c>
      <c r="S43" s="239"/>
      <c r="T43" s="239"/>
      <c r="AE43" s="1" t="s">
        <v>172</v>
      </c>
    </row>
    <row r="44" spans="2:31" s="4" customFormat="1" hidden="1" x14ac:dyDescent="0.25">
      <c r="B44" s="234" t="s">
        <v>173</v>
      </c>
      <c r="C44" s="234"/>
      <c r="D44" s="23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34" t="s">
        <v>175</v>
      </c>
      <c r="C45" s="234"/>
      <c r="D45" s="23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AE46" s="1" t="s">
        <v>177</v>
      </c>
    </row>
    <row r="47" spans="2:31" s="4" customFormat="1" hidden="1" x14ac:dyDescent="0.25">
      <c r="B47" s="268" t="s">
        <v>178</v>
      </c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48"/>
      <c r="T47" s="48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302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3" t="s">
        <v>168</v>
      </c>
      <c r="C124" s="224">
        <v>142901</v>
      </c>
      <c r="D124" s="224">
        <v>77467</v>
      </c>
      <c r="E124" s="224">
        <v>107459</v>
      </c>
      <c r="F124" s="224">
        <v>198873</v>
      </c>
      <c r="G124" s="225">
        <f t="shared" ref="G124:G129" si="8">F124/E124-1</f>
        <v>0.85068723885388842</v>
      </c>
      <c r="H124" s="224">
        <f t="shared" ref="H124:H129" si="9">F124-E124</f>
        <v>91414</v>
      </c>
      <c r="I124" s="225"/>
      <c r="J124" s="224">
        <v>252588</v>
      </c>
      <c r="K124" s="225"/>
      <c r="L124" s="225">
        <f t="shared" ref="L124:L129" si="10">J124/F124-1</f>
        <v>0.27009699657570407</v>
      </c>
      <c r="M124" s="224">
        <f t="shared" ref="M124:M129" si="11">J124-F124</f>
        <v>53715</v>
      </c>
      <c r="N124" s="225">
        <f t="shared" ref="N124:N129" si="12">J124/D124-1</f>
        <v>2.2605883795680741</v>
      </c>
      <c r="O124" s="224">
        <f t="shared" ref="O124:O129" si="13">J124-D124</f>
        <v>175121</v>
      </c>
      <c r="Z124" s="1"/>
      <c r="AE124"/>
    </row>
    <row r="125" spans="2:31" ht="18.75" x14ac:dyDescent="0.3">
      <c r="B125" s="223" t="s">
        <v>169</v>
      </c>
      <c r="C125" s="224">
        <v>31009</v>
      </c>
      <c r="D125" s="224">
        <v>30584</v>
      </c>
      <c r="E125" s="224">
        <v>44398</v>
      </c>
      <c r="F125" s="224">
        <v>48630</v>
      </c>
      <c r="G125" s="225">
        <f t="shared" si="8"/>
        <v>9.531960899139591E-2</v>
      </c>
      <c r="H125" s="224">
        <f t="shared" si="9"/>
        <v>4232</v>
      </c>
      <c r="I125" s="225">
        <f>F125/$F$7</f>
        <v>1</v>
      </c>
      <c r="J125" s="224">
        <v>55684</v>
      </c>
      <c r="K125" s="225">
        <f>J125/$J$125</f>
        <v>1</v>
      </c>
      <c r="L125" s="225">
        <f t="shared" si="10"/>
        <v>0.14505449311124829</v>
      </c>
      <c r="M125" s="224">
        <f t="shared" si="11"/>
        <v>7054</v>
      </c>
      <c r="N125" s="225">
        <f t="shared" si="12"/>
        <v>0.82069055715406747</v>
      </c>
      <c r="O125" s="224">
        <f t="shared" si="13"/>
        <v>25100</v>
      </c>
      <c r="Z125" s="1"/>
      <c r="AE125"/>
    </row>
    <row r="126" spans="2:31" ht="15.75" x14ac:dyDescent="0.25">
      <c r="B126" s="226" t="s">
        <v>100</v>
      </c>
      <c r="C126" s="227">
        <v>19123</v>
      </c>
      <c r="D126" s="227">
        <v>25621</v>
      </c>
      <c r="E126" s="227">
        <v>20278</v>
      </c>
      <c r="F126" s="227">
        <v>32271</v>
      </c>
      <c r="G126" s="228">
        <f t="shared" si="8"/>
        <v>0.59142913502317773</v>
      </c>
      <c r="H126" s="227">
        <f t="shared" si="9"/>
        <v>11993</v>
      </c>
      <c r="I126" s="228">
        <f>F126/$F$7</f>
        <v>0.66360271437384333</v>
      </c>
      <c r="J126" s="227">
        <v>36164</v>
      </c>
      <c r="K126" s="228">
        <f>J126/$J$125</f>
        <v>0.64945047051217586</v>
      </c>
      <c r="L126" s="228">
        <f t="shared" si="10"/>
        <v>0.12063462551516846</v>
      </c>
      <c r="M126" s="227">
        <f t="shared" si="11"/>
        <v>3893</v>
      </c>
      <c r="N126" s="228">
        <f t="shared" si="12"/>
        <v>0.41149838023496343</v>
      </c>
      <c r="O126" s="227">
        <f t="shared" si="13"/>
        <v>10543</v>
      </c>
      <c r="Z126" s="1"/>
      <c r="AE126"/>
    </row>
    <row r="127" spans="2:31" x14ac:dyDescent="0.25">
      <c r="B127" s="229" t="s">
        <v>103</v>
      </c>
      <c r="C127" s="230">
        <v>11886</v>
      </c>
      <c r="D127" s="230">
        <v>4963</v>
      </c>
      <c r="E127" s="230">
        <v>24120</v>
      </c>
      <c r="F127" s="230">
        <v>16359</v>
      </c>
      <c r="G127" s="231">
        <f t="shared" si="8"/>
        <v>-0.32176616915422884</v>
      </c>
      <c r="H127" s="232">
        <f t="shared" si="9"/>
        <v>-7761</v>
      </c>
      <c r="I127" s="233">
        <f>F127/$F$7</f>
        <v>0.33639728562615667</v>
      </c>
      <c r="J127" s="230">
        <v>19520</v>
      </c>
      <c r="K127" s="233">
        <f>J127/$J$125</f>
        <v>0.35054952948782414</v>
      </c>
      <c r="L127" s="231">
        <f t="shared" si="10"/>
        <v>0.19322696986368371</v>
      </c>
      <c r="M127" s="232">
        <f t="shared" si="11"/>
        <v>3161</v>
      </c>
      <c r="N127" s="231">
        <f t="shared" si="12"/>
        <v>2.9331049768285311</v>
      </c>
      <c r="O127" s="232">
        <f t="shared" si="13"/>
        <v>14557</v>
      </c>
      <c r="Z127" s="1"/>
      <c r="AE127"/>
    </row>
    <row r="128" spans="2:31" x14ac:dyDescent="0.25">
      <c r="B128" s="234" t="s">
        <v>173</v>
      </c>
      <c r="C128" s="29">
        <v>8791</v>
      </c>
      <c r="D128" s="29">
        <v>2831</v>
      </c>
      <c r="E128" s="29">
        <v>14998</v>
      </c>
      <c r="F128" s="29">
        <v>8360</v>
      </c>
      <c r="G128" s="22">
        <f t="shared" si="8"/>
        <v>-0.44259234564608618</v>
      </c>
      <c r="H128" s="20">
        <f t="shared" si="9"/>
        <v>-6638</v>
      </c>
      <c r="I128" s="31">
        <f>F128/$F$7</f>
        <v>0.17191034340941805</v>
      </c>
      <c r="J128" s="29">
        <v>14731</v>
      </c>
      <c r="K128" s="31">
        <f>J128/$J$125</f>
        <v>0.26454636879534515</v>
      </c>
      <c r="L128" s="22">
        <f t="shared" si="10"/>
        <v>0.76208133971291869</v>
      </c>
      <c r="M128" s="20">
        <f t="shared" si="11"/>
        <v>6371</v>
      </c>
      <c r="N128" s="22">
        <f t="shared" si="12"/>
        <v>4.2034616743200282</v>
      </c>
      <c r="O128" s="20">
        <f t="shared" si="13"/>
        <v>11900</v>
      </c>
      <c r="Z128" s="1"/>
      <c r="AE128"/>
    </row>
    <row r="129" spans="2:31" x14ac:dyDescent="0.25">
      <c r="B129" s="234" t="s">
        <v>175</v>
      </c>
      <c r="C129" s="29">
        <f>C127-C128</f>
        <v>3095</v>
      </c>
      <c r="D129" s="29">
        <f>D127-D128</f>
        <v>2132</v>
      </c>
      <c r="E129" s="29">
        <f>E127-E128</f>
        <v>9122</v>
      </c>
      <c r="F129" s="29">
        <f>F127-F128</f>
        <v>7999</v>
      </c>
      <c r="G129" s="22">
        <f t="shared" si="8"/>
        <v>-0.12310896733172549</v>
      </c>
      <c r="H129" s="20">
        <f t="shared" si="9"/>
        <v>-1123</v>
      </c>
      <c r="I129" s="31">
        <f>F129/$F$7</f>
        <v>0.16448694221673865</v>
      </c>
      <c r="J129" s="29">
        <f>J127-J128</f>
        <v>4789</v>
      </c>
      <c r="K129" s="31">
        <f>J129/$J$125</f>
        <v>8.6003160692478986E-2</v>
      </c>
      <c r="L129" s="22">
        <f t="shared" si="10"/>
        <v>-0.40130016252031508</v>
      </c>
      <c r="M129" s="20">
        <f t="shared" si="11"/>
        <v>-3210</v>
      </c>
      <c r="N129" s="22">
        <f t="shared" si="12"/>
        <v>1.24624765478424</v>
      </c>
      <c r="O129" s="20">
        <f t="shared" si="13"/>
        <v>2657</v>
      </c>
      <c r="Z129" s="1"/>
      <c r="AE129"/>
    </row>
    <row r="130" spans="2:31" x14ac:dyDescent="0.25"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Z130" s="1"/>
      <c r="AE130"/>
    </row>
    <row r="131" spans="2:31" x14ac:dyDescent="0.25">
      <c r="B131" s="125" t="s">
        <v>178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416D8-2C71-41C7-A951-9F7F9C9B3C9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303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255</v>
      </c>
      <c r="D5" s="240" t="s">
        <v>256</v>
      </c>
      <c r="E5" s="240" t="s">
        <v>262</v>
      </c>
      <c r="F5" s="241" t="str">
        <f>CONCATENATE("%/s total Tenerife ",RIGHT(E5,4))</f>
        <v>%/s total Tenerife 2021</v>
      </c>
      <c r="G5" s="240" t="s">
        <v>257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258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259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186</v>
      </c>
      <c r="C6" s="242">
        <v>31009</v>
      </c>
      <c r="D6" s="242">
        <v>30342</v>
      </c>
      <c r="E6" s="242">
        <v>44398</v>
      </c>
      <c r="F6" s="243">
        <f>E6/$E$6</f>
        <v>1</v>
      </c>
      <c r="G6" s="242">
        <v>48630</v>
      </c>
      <c r="H6" s="243">
        <f>G6/E6-1</f>
        <v>9.531960899139591E-2</v>
      </c>
      <c r="I6" s="242">
        <f>G6-E6</f>
        <v>4232</v>
      </c>
      <c r="J6" s="243">
        <f>G6/$G$6</f>
        <v>1</v>
      </c>
      <c r="K6" s="242">
        <v>55684</v>
      </c>
      <c r="L6" s="243">
        <f t="shared" ref="L6:L12" si="0">K6/G6-1</f>
        <v>0.14505449311124829</v>
      </c>
      <c r="M6" s="242">
        <f t="shared" ref="M6:M12" si="1">K6-G6</f>
        <v>7054</v>
      </c>
      <c r="N6" s="243">
        <f>K6/$K$6</f>
        <v>1</v>
      </c>
      <c r="O6" s="242">
        <v>49807</v>
      </c>
      <c r="P6" s="243">
        <f t="shared" ref="P6:P11" si="2">O6/K6-1</f>
        <v>-0.10554198692622652</v>
      </c>
      <c r="Q6" s="242">
        <f t="shared" ref="Q6:Q12" si="3">O6-K6</f>
        <v>-5877</v>
      </c>
      <c r="R6" s="243">
        <f>O6/C6-1</f>
        <v>0.60621110000322487</v>
      </c>
      <c r="S6" s="242">
        <f>O6-C6</f>
        <v>18798</v>
      </c>
      <c r="T6" s="243">
        <f>O6/$O$6</f>
        <v>1</v>
      </c>
      <c r="V6" s="29"/>
      <c r="W6" s="79"/>
      <c r="AE6" s="1" t="s">
        <v>170</v>
      </c>
    </row>
    <row r="7" spans="1:31" s="4" customFormat="1" x14ac:dyDescent="0.25">
      <c r="B7" s="244" t="s">
        <v>187</v>
      </c>
      <c r="C7" s="245">
        <v>17569</v>
      </c>
      <c r="D7" s="245">
        <v>28280</v>
      </c>
      <c r="E7" s="245">
        <v>38667</v>
      </c>
      <c r="F7" s="246">
        <f t="shared" ref="F7:F12" si="4">E7/$E$6</f>
        <v>0.87091760890130188</v>
      </c>
      <c r="G7" s="245">
        <v>41132</v>
      </c>
      <c r="H7" s="247">
        <f>G7/E7-1</f>
        <v>6.374945043577207E-2</v>
      </c>
      <c r="I7" s="248">
        <f>G7-E7</f>
        <v>2465</v>
      </c>
      <c r="J7" s="246">
        <f>G7/$G$6</f>
        <v>0.84581534032490235</v>
      </c>
      <c r="K7" s="245">
        <v>48543</v>
      </c>
      <c r="L7" s="249">
        <f t="shared" si="0"/>
        <v>0.18017601867159394</v>
      </c>
      <c r="M7" s="250">
        <f t="shared" si="1"/>
        <v>7411</v>
      </c>
      <c r="N7" s="246">
        <f>K7/$K$6</f>
        <v>0.87175849436103725</v>
      </c>
      <c r="O7" s="245">
        <v>43479</v>
      </c>
      <c r="P7" s="247">
        <f t="shared" si="2"/>
        <v>-0.10431988134231507</v>
      </c>
      <c r="Q7" s="248">
        <f t="shared" si="3"/>
        <v>-5064</v>
      </c>
      <c r="R7" s="247">
        <f t="shared" ref="R7:R10" si="5">O7/C7-1</f>
        <v>1.4747566736866071</v>
      </c>
      <c r="S7" s="248">
        <f t="shared" ref="S7:S10" si="6">O7-C7</f>
        <v>25910</v>
      </c>
      <c r="T7" s="246">
        <f>O7/$O$6</f>
        <v>0.87294958539964262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1">
        <v>0</v>
      </c>
      <c r="D8" s="251">
        <v>0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 t="str">
        <f>IFERROR(O8/C8-1,"-")</f>
        <v>-</v>
      </c>
      <c r="S8" s="258">
        <f t="shared" si="6"/>
        <v>0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17569</v>
      </c>
      <c r="D9" s="251">
        <v>5441</v>
      </c>
      <c r="E9" s="251">
        <v>0</v>
      </c>
      <c r="F9" s="257">
        <f t="shared" si="4"/>
        <v>0</v>
      </c>
      <c r="G9" s="251">
        <v>0</v>
      </c>
      <c r="H9" s="253" t="str">
        <f>IFERROR(G9/E9-1,"-")</f>
        <v>-</v>
      </c>
      <c r="I9" s="258">
        <f t="shared" si="7"/>
        <v>0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e">
        <f t="shared" si="2"/>
        <v>#DIV/0!</v>
      </c>
      <c r="Q9" s="258">
        <f t="shared" si="3"/>
        <v>0</v>
      </c>
      <c r="R9" s="259">
        <f t="shared" si="5"/>
        <v>-1</v>
      </c>
      <c r="S9" s="258">
        <f t="shared" si="6"/>
        <v>-17569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188</v>
      </c>
      <c r="C10" s="260">
        <v>13440</v>
      </c>
      <c r="D10" s="260">
        <v>2062</v>
      </c>
      <c r="E10" s="260">
        <v>4739</v>
      </c>
      <c r="F10" s="261">
        <f>IFERROR(E10/$E$6,"-")</f>
        <v>0.10673904229920267</v>
      </c>
      <c r="G10" s="260">
        <v>7498</v>
      </c>
      <c r="H10" s="249">
        <f>IFERROR(G10/E10-1,"-")</f>
        <v>0.58219033551382138</v>
      </c>
      <c r="I10" s="250">
        <f>IFERROR(G10-E10,"-")</f>
        <v>2759</v>
      </c>
      <c r="J10" s="261">
        <f>IFERROR(G10/$G$6,"-")</f>
        <v>0.15418465967509767</v>
      </c>
      <c r="K10" s="260">
        <v>7141</v>
      </c>
      <c r="L10" s="249">
        <f>IFERROR(K10/G10-1,"-")</f>
        <v>-4.7612696719125047E-2</v>
      </c>
      <c r="M10" s="250">
        <f>IFERROR(K10-G10,"-")</f>
        <v>-357</v>
      </c>
      <c r="N10" s="261">
        <f>IFERROR(K10/$K$6,"-")</f>
        <v>0.12824150563896272</v>
      </c>
      <c r="O10" s="260">
        <v>6328</v>
      </c>
      <c r="P10" s="249">
        <f>IFERROR(O10/K10-1,"-")</f>
        <v>-0.11384960089623297</v>
      </c>
      <c r="Q10" s="250">
        <f>IFERROR(O10-K10,"-")</f>
        <v>-813</v>
      </c>
      <c r="R10" s="249">
        <f t="shared" si="5"/>
        <v>-0.52916666666666667</v>
      </c>
      <c r="S10" s="250">
        <f t="shared" si="6"/>
        <v>-7112</v>
      </c>
      <c r="T10" s="261">
        <f>IFERROR(O10/$O$6,"-")</f>
        <v>0.12705041460035738</v>
      </c>
      <c r="V10" s="29"/>
      <c r="W10" s="79"/>
      <c r="AE10" s="1"/>
    </row>
    <row r="11" spans="1:31" s="4" customFormat="1" hidden="1" x14ac:dyDescent="0.25">
      <c r="B11" s="97" t="s">
        <v>62</v>
      </c>
      <c r="C11" s="251">
        <v>4582</v>
      </c>
      <c r="D11" s="251">
        <v>608</v>
      </c>
      <c r="E11" s="251">
        <v>970</v>
      </c>
      <c r="F11" s="257">
        <f t="shared" si="4"/>
        <v>2.1847830983377628E-2</v>
      </c>
      <c r="G11" s="251">
        <v>2170</v>
      </c>
      <c r="H11" s="259">
        <f t="shared" ref="H11:H12" si="11">G11/E11-1</f>
        <v>1.2371134020618557</v>
      </c>
      <c r="I11" s="258">
        <f t="shared" si="7"/>
        <v>1200</v>
      </c>
      <c r="J11" s="257">
        <f t="shared" si="8"/>
        <v>4.4622660908903967E-2</v>
      </c>
      <c r="K11" s="251">
        <v>2181</v>
      </c>
      <c r="L11" s="255">
        <f>K11/G11-1</f>
        <v>5.0691244239631228E-3</v>
      </c>
      <c r="M11" s="258">
        <f t="shared" si="1"/>
        <v>11</v>
      </c>
      <c r="N11" s="257">
        <f t="shared" si="9"/>
        <v>3.9167444867466421E-2</v>
      </c>
      <c r="O11" s="251">
        <v>2437</v>
      </c>
      <c r="P11" s="259">
        <f t="shared" si="2"/>
        <v>0.11737734983952319</v>
      </c>
      <c r="Q11" s="258">
        <f t="shared" si="3"/>
        <v>256</v>
      </c>
      <c r="R11" s="259">
        <f t="shared" ref="R11:R12" si="12">O11/D11-1</f>
        <v>3.0082236842105265</v>
      </c>
      <c r="S11" s="258">
        <f t="shared" ref="S11:S12" si="13">O11-D11</f>
        <v>1829</v>
      </c>
      <c r="T11" s="257">
        <f t="shared" si="10"/>
        <v>4.8928865420523222E-2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177</v>
      </c>
    </row>
    <row r="14" spans="1:31" s="4" customFormat="1" x14ac:dyDescent="0.25">
      <c r="B14" s="125" t="s">
        <v>178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43,479 viajeros 
cuota: 87.3%</v>
      </c>
    </row>
    <row r="20" spans="1:27" x14ac:dyDescent="0.25">
      <c r="AA20" t="str">
        <f>CONCATENATE("Apartamentos: 
",FIXED(O10,0)," viajeros
cuota: ",FIXED(T10*100,1),"%")</f>
        <v>Apartamentos: 
6,328 viajeros
cuota: 12.7%</v>
      </c>
    </row>
    <row r="38" spans="2:31" s="4" customFormat="1" ht="15.75" hidden="1" customHeight="1" thickBot="1" x14ac:dyDescent="0.3">
      <c r="B38" s="269" t="s">
        <v>180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3" t="s">
        <v>168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169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170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171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172</v>
      </c>
    </row>
    <row r="45" spans="2:31" s="4" customFormat="1" hidden="1" x14ac:dyDescent="0.25">
      <c r="B45" s="23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177</v>
      </c>
    </row>
    <row r="48" spans="2:31" s="4" customFormat="1" hidden="1" x14ac:dyDescent="0.25">
      <c r="B48" s="268" t="s">
        <v>178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186</v>
      </c>
      <c r="C134" s="242">
        <v>31009</v>
      </c>
      <c r="D134" s="227">
        <v>25621</v>
      </c>
      <c r="E134" s="227">
        <v>20278</v>
      </c>
      <c r="F134" s="227">
        <v>32271</v>
      </c>
      <c r="G134" s="228">
        <f>F134/E134-1</f>
        <v>0.59142913502317773</v>
      </c>
      <c r="H134" s="227">
        <f>F134-E134</f>
        <v>11993</v>
      </c>
      <c r="I134" s="228">
        <f>F134/F$134</f>
        <v>1</v>
      </c>
      <c r="J134" s="227">
        <v>36164</v>
      </c>
      <c r="K134" s="228">
        <f>J134/J$134</f>
        <v>1</v>
      </c>
      <c r="L134" s="228">
        <f>J134/F134-1</f>
        <v>0.12063462551516846</v>
      </c>
      <c r="M134" s="227">
        <f>J134-F134</f>
        <v>3893</v>
      </c>
      <c r="N134" s="228">
        <f>J134/D134-1</f>
        <v>0.41149838023496343</v>
      </c>
      <c r="O134" s="227">
        <f>J134-D134</f>
        <v>10543</v>
      </c>
      <c r="Q134" s="29"/>
      <c r="R134" s="79"/>
      <c r="Z134" s="1" t="s">
        <v>170</v>
      </c>
      <c r="AE134"/>
    </row>
    <row r="135" spans="1:31" s="4" customFormat="1" x14ac:dyDescent="0.25">
      <c r="B135" s="244" t="s">
        <v>187</v>
      </c>
      <c r="C135" s="245">
        <v>17569</v>
      </c>
      <c r="D135" s="245">
        <v>25004</v>
      </c>
      <c r="E135" s="245">
        <v>19308</v>
      </c>
      <c r="F135" s="245">
        <v>30101</v>
      </c>
      <c r="G135" s="249">
        <f>IFERROR(F135/E135-1,"-")</f>
        <v>0.55899109177542994</v>
      </c>
      <c r="H135" s="245">
        <f t="shared" ref="H135:H138" si="14">F135-E135</f>
        <v>10793</v>
      </c>
      <c r="I135" s="247">
        <f>F135/F$134</f>
        <v>0.93275696445725265</v>
      </c>
      <c r="J135" s="245">
        <v>33983</v>
      </c>
      <c r="K135" s="246">
        <f t="shared" ref="K135:K138" si="15">J135/J$134</f>
        <v>0.93969140581794053</v>
      </c>
      <c r="L135" s="247">
        <f t="shared" ref="L135:L138" si="16">J135/F135-1</f>
        <v>0.12896581508919969</v>
      </c>
      <c r="M135" s="248">
        <f t="shared" ref="M135:M138" si="17">J135-F135</f>
        <v>3882</v>
      </c>
      <c r="N135" s="246">
        <f t="shared" ref="N135:N138" si="18">J135/D135-1</f>
        <v>0.35910254359302507</v>
      </c>
      <c r="O135" s="245">
        <f t="shared" ref="O135:O138" si="19">J135-D135</f>
        <v>8979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1">
        <v>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14541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188</v>
      </c>
      <c r="C138" s="245">
        <v>4582</v>
      </c>
      <c r="D138" s="245">
        <v>617</v>
      </c>
      <c r="E138" s="245">
        <v>970</v>
      </c>
      <c r="F138" s="245">
        <v>2170</v>
      </c>
      <c r="G138" s="249">
        <f t="shared" si="20"/>
        <v>1.2371134020618557</v>
      </c>
      <c r="H138" s="245">
        <f t="shared" si="14"/>
        <v>1200</v>
      </c>
      <c r="I138" s="247">
        <f t="shared" si="21"/>
        <v>6.7243035542747354E-2</v>
      </c>
      <c r="J138" s="245">
        <v>2181</v>
      </c>
      <c r="K138" s="246">
        <f t="shared" si="15"/>
        <v>6.0308594182059506E-2</v>
      </c>
      <c r="L138" s="247">
        <f t="shared" si="16"/>
        <v>5.0691244239631228E-3</v>
      </c>
      <c r="M138" s="248">
        <f t="shared" si="17"/>
        <v>11</v>
      </c>
      <c r="N138" s="246">
        <f t="shared" si="18"/>
        <v>2.5348460291734196</v>
      </c>
      <c r="O138" s="245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177</v>
      </c>
    </row>
    <row r="140" spans="1:31" s="4" customFormat="1" ht="32.25" customHeight="1" x14ac:dyDescent="0.25">
      <c r="B140" s="310" t="s">
        <v>191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8E130-1946-4CD4-8F89-908E06410BA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304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255</v>
      </c>
      <c r="D5" s="240" t="s">
        <v>256</v>
      </c>
      <c r="E5" s="240" t="s">
        <v>262</v>
      </c>
      <c r="F5" s="241" t="str">
        <f>CONCATENATE("%/s total Tenerife ",RIGHT(E5,4))</f>
        <v>%/s total Tenerife 2021</v>
      </c>
      <c r="G5" s="240" t="s">
        <v>257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258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259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192</v>
      </c>
      <c r="C6" s="242">
        <v>19123</v>
      </c>
      <c r="D6" s="242">
        <v>25510</v>
      </c>
      <c r="E6" s="242">
        <v>20278</v>
      </c>
      <c r="F6" s="243">
        <f>E6/$E$6</f>
        <v>1</v>
      </c>
      <c r="G6" s="242">
        <v>32271</v>
      </c>
      <c r="H6" s="243">
        <f>G6/E6-1</f>
        <v>0.59142913502317773</v>
      </c>
      <c r="I6" s="242">
        <f>G6-E6</f>
        <v>11993</v>
      </c>
      <c r="J6" s="243">
        <f>G6/$G$6</f>
        <v>1</v>
      </c>
      <c r="K6" s="242">
        <v>36164</v>
      </c>
      <c r="L6" s="243">
        <f t="shared" ref="L6:L12" si="0">K6/G6-1</f>
        <v>0.12063462551516846</v>
      </c>
      <c r="M6" s="242">
        <f t="shared" ref="M6:M12" si="1">K6-G6</f>
        <v>3893</v>
      </c>
      <c r="N6" s="243">
        <f>K6/$K$6</f>
        <v>1</v>
      </c>
      <c r="O6" s="242">
        <v>33708</v>
      </c>
      <c r="P6" s="243">
        <f t="shared" ref="P6:P11" si="2">O6/K6-1</f>
        <v>-6.791284149983412E-2</v>
      </c>
      <c r="Q6" s="242">
        <f t="shared" ref="Q6:Q12" si="3">O6-K6</f>
        <v>-2456</v>
      </c>
      <c r="R6" s="243">
        <f>O6/C6-1</f>
        <v>0.7626941379490666</v>
      </c>
      <c r="S6" s="242">
        <f>O6-C6</f>
        <v>14585</v>
      </c>
      <c r="T6" s="243">
        <f>O6/$O$6</f>
        <v>1</v>
      </c>
      <c r="V6" s="29"/>
      <c r="W6" s="79"/>
      <c r="AE6" s="1" t="s">
        <v>170</v>
      </c>
    </row>
    <row r="7" spans="1:31" s="4" customFormat="1" x14ac:dyDescent="0.25">
      <c r="B7" s="244" t="s">
        <v>187</v>
      </c>
      <c r="C7" s="245">
        <v>14541</v>
      </c>
      <c r="D7" s="245">
        <v>24902</v>
      </c>
      <c r="E7" s="245">
        <v>19308</v>
      </c>
      <c r="F7" s="246">
        <f t="shared" ref="F7:F12" si="4">E7/$E$6</f>
        <v>0.95216490778183249</v>
      </c>
      <c r="G7" s="245">
        <v>30101</v>
      </c>
      <c r="H7" s="247">
        <f>G7/E7-1</f>
        <v>0.55899109177542994</v>
      </c>
      <c r="I7" s="248">
        <f>G7-E7</f>
        <v>10793</v>
      </c>
      <c r="J7" s="246">
        <f>G7/$G$6</f>
        <v>0.93275696445725265</v>
      </c>
      <c r="K7" s="245">
        <v>33983</v>
      </c>
      <c r="L7" s="249">
        <f t="shared" si="0"/>
        <v>0.12896581508919969</v>
      </c>
      <c r="M7" s="250">
        <f t="shared" si="1"/>
        <v>3882</v>
      </c>
      <c r="N7" s="246">
        <f>K7/$K$6</f>
        <v>0.93969140581794053</v>
      </c>
      <c r="O7" s="245">
        <v>31271</v>
      </c>
      <c r="P7" s="247">
        <f t="shared" si="2"/>
        <v>-7.9804608186446191E-2</v>
      </c>
      <c r="Q7" s="248">
        <f t="shared" si="3"/>
        <v>-2712</v>
      </c>
      <c r="R7" s="247">
        <f t="shared" ref="R7:R10" si="5">O7/C7-1</f>
        <v>1.1505398528299291</v>
      </c>
      <c r="S7" s="248">
        <f t="shared" ref="S7:S10" si="6">O7-C7</f>
        <v>16730</v>
      </c>
      <c r="T7" s="246">
        <f>O7/$O$6</f>
        <v>0.92770262252284319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1">
        <v>0</v>
      </c>
      <c r="D8" s="251">
        <v>0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 t="str">
        <f>IFERROR(O8/C8-1,"-")</f>
        <v>-</v>
      </c>
      <c r="S8" s="258">
        <f t="shared" si="6"/>
        <v>0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14541</v>
      </c>
      <c r="D9" s="251">
        <v>5168</v>
      </c>
      <c r="E9" s="251">
        <v>0</v>
      </c>
      <c r="F9" s="257">
        <f t="shared" si="4"/>
        <v>0</v>
      </c>
      <c r="G9" s="251">
        <v>0</v>
      </c>
      <c r="H9" s="253" t="str">
        <f>IFERROR(G9/E9-1,"-")</f>
        <v>-</v>
      </c>
      <c r="I9" s="258">
        <f t="shared" si="7"/>
        <v>0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e">
        <f t="shared" si="2"/>
        <v>#DIV/0!</v>
      </c>
      <c r="Q9" s="258">
        <f t="shared" si="3"/>
        <v>0</v>
      </c>
      <c r="R9" s="259">
        <f t="shared" si="5"/>
        <v>-1</v>
      </c>
      <c r="S9" s="258">
        <f t="shared" si="6"/>
        <v>-14541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188</v>
      </c>
      <c r="C10" s="260">
        <v>4582</v>
      </c>
      <c r="D10" s="260">
        <v>608</v>
      </c>
      <c r="E10" s="260">
        <v>970</v>
      </c>
      <c r="F10" s="261">
        <f>IFERROR(E10/$E$6,"-")</f>
        <v>4.7835092218167473E-2</v>
      </c>
      <c r="G10" s="260">
        <v>2170</v>
      </c>
      <c r="H10" s="249">
        <f>IFERROR(G10/E10-1,"-")</f>
        <v>1.2371134020618557</v>
      </c>
      <c r="I10" s="250">
        <f>IFERROR(G10-E10,"-")</f>
        <v>1200</v>
      </c>
      <c r="J10" s="261">
        <f>IFERROR(G10/$G$6,"-")</f>
        <v>6.7243035542747354E-2</v>
      </c>
      <c r="K10" s="260">
        <v>2181</v>
      </c>
      <c r="L10" s="249">
        <f>IFERROR(K10/G10-1,"-")</f>
        <v>5.0691244239631228E-3</v>
      </c>
      <c r="M10" s="250">
        <f>IFERROR(K10-G10,"-")</f>
        <v>11</v>
      </c>
      <c r="N10" s="261">
        <f>IFERROR(K10/$K$6,"-")</f>
        <v>6.0308594182059506E-2</v>
      </c>
      <c r="O10" s="260">
        <v>2437</v>
      </c>
      <c r="P10" s="249">
        <f>IFERROR(O10/K10-1,"-")</f>
        <v>0.11737734983952319</v>
      </c>
      <c r="Q10" s="250">
        <f>IFERROR(O10-K10,"-")</f>
        <v>256</v>
      </c>
      <c r="R10" s="249">
        <f t="shared" si="5"/>
        <v>-0.46813618507202093</v>
      </c>
      <c r="S10" s="250">
        <f t="shared" si="6"/>
        <v>-2145</v>
      </c>
      <c r="T10" s="261">
        <f>IFERROR(O10/$O$6,"-")</f>
        <v>7.2297377477156755E-2</v>
      </c>
      <c r="V10" s="29"/>
      <c r="W10" s="79"/>
      <c r="AE10" s="1"/>
    </row>
    <row r="11" spans="1:31" s="4" customFormat="1" hidden="1" x14ac:dyDescent="0.25">
      <c r="B11" s="97" t="s">
        <v>62</v>
      </c>
      <c r="C11" s="251">
        <v>4582</v>
      </c>
      <c r="D11" s="251">
        <v>608</v>
      </c>
      <c r="E11" s="251">
        <v>970</v>
      </c>
      <c r="F11" s="257">
        <f t="shared" si="4"/>
        <v>4.7835092218167473E-2</v>
      </c>
      <c r="G11" s="251">
        <v>2170</v>
      </c>
      <c r="H11" s="259">
        <f t="shared" ref="H11:H12" si="11">G11/E11-1</f>
        <v>1.2371134020618557</v>
      </c>
      <c r="I11" s="258">
        <f t="shared" si="7"/>
        <v>1200</v>
      </c>
      <c r="J11" s="257">
        <f t="shared" si="8"/>
        <v>6.7243035542747354E-2</v>
      </c>
      <c r="K11" s="251">
        <v>2181</v>
      </c>
      <c r="L11" s="255">
        <f>K11/G11-1</f>
        <v>5.0691244239631228E-3</v>
      </c>
      <c r="M11" s="258">
        <f t="shared" si="1"/>
        <v>11</v>
      </c>
      <c r="N11" s="257">
        <f t="shared" si="9"/>
        <v>6.0308594182059506E-2</v>
      </c>
      <c r="O11" s="251">
        <v>2437</v>
      </c>
      <c r="P11" s="259">
        <f t="shared" si="2"/>
        <v>0.11737734983952319</v>
      </c>
      <c r="Q11" s="258">
        <f t="shared" si="3"/>
        <v>256</v>
      </c>
      <c r="R11" s="259">
        <f t="shared" ref="R11:R12" si="12">O11/D11-1</f>
        <v>3.0082236842105265</v>
      </c>
      <c r="S11" s="258">
        <f t="shared" ref="S11:S12" si="13">O11-D11</f>
        <v>1829</v>
      </c>
      <c r="T11" s="257">
        <f t="shared" si="10"/>
        <v>7.2297377477156755E-2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177</v>
      </c>
    </row>
    <row r="14" spans="1:31" s="4" customFormat="1" x14ac:dyDescent="0.25">
      <c r="B14" s="125" t="s">
        <v>178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31,271 viajeros 
cuota: 92.8%</v>
      </c>
    </row>
    <row r="20" spans="27:27" x14ac:dyDescent="0.25">
      <c r="AA20" t="str">
        <f>CONCATENATE("Apartamentos: 
",FIXED(O10,0)," viajeros
cuota: ",FIXED(T10*100,1),"%")</f>
        <v>Apartamentos: 
2,437 viajeros
cuota: 7.2%</v>
      </c>
    </row>
    <row r="38" spans="2:31" s="4" customFormat="1" ht="15.75" hidden="1" customHeight="1" thickBot="1" x14ac:dyDescent="0.3">
      <c r="B38" s="269" t="s">
        <v>180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3" t="s">
        <v>168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169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170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171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172</v>
      </c>
    </row>
    <row r="45" spans="2:31" s="4" customFormat="1" hidden="1" x14ac:dyDescent="0.25">
      <c r="B45" s="23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177</v>
      </c>
    </row>
    <row r="48" spans="2:31" s="4" customFormat="1" hidden="1" x14ac:dyDescent="0.25">
      <c r="B48" s="268" t="s">
        <v>178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192</v>
      </c>
      <c r="C134" s="227">
        <v>19123</v>
      </c>
      <c r="D134" s="227">
        <v>25621</v>
      </c>
      <c r="E134" s="227">
        <v>20278</v>
      </c>
      <c r="F134" s="227">
        <v>32271</v>
      </c>
      <c r="G134" s="228">
        <f>F134/E134-1</f>
        <v>0.59142913502317773</v>
      </c>
      <c r="H134" s="227">
        <f>F134-E134</f>
        <v>11993</v>
      </c>
      <c r="I134" s="228">
        <f>F134/F$134</f>
        <v>1</v>
      </c>
      <c r="J134" s="227">
        <v>36164</v>
      </c>
      <c r="K134" s="228">
        <f>J134/J$134</f>
        <v>1</v>
      </c>
      <c r="L134" s="228">
        <f>J134/F134-1</f>
        <v>0.12063462551516846</v>
      </c>
      <c r="M134" s="227">
        <f>J134-F134</f>
        <v>3893</v>
      </c>
      <c r="N134" s="228">
        <f>J134/D134-1</f>
        <v>0.41149838023496343</v>
      </c>
      <c r="O134" s="227">
        <f>J134-D134</f>
        <v>10543</v>
      </c>
      <c r="Q134" s="29"/>
      <c r="R134" s="79"/>
      <c r="Z134" s="1" t="s">
        <v>170</v>
      </c>
      <c r="AE134"/>
    </row>
    <row r="135" spans="1:31" s="4" customFormat="1" x14ac:dyDescent="0.25">
      <c r="B135" s="244" t="s">
        <v>187</v>
      </c>
      <c r="C135" s="245">
        <v>14541</v>
      </c>
      <c r="D135" s="245">
        <v>25004</v>
      </c>
      <c r="E135" s="245">
        <v>19308</v>
      </c>
      <c r="F135" s="245">
        <v>30101</v>
      </c>
      <c r="G135" s="249">
        <f>IFERROR(F135/E135-1,"-")</f>
        <v>0.55899109177542994</v>
      </c>
      <c r="H135" s="245">
        <f t="shared" ref="H135:H138" si="14">F135-E135</f>
        <v>10793</v>
      </c>
      <c r="I135" s="247">
        <f>F135/F$134</f>
        <v>0.93275696445725265</v>
      </c>
      <c r="J135" s="245">
        <v>33983</v>
      </c>
      <c r="K135" s="246">
        <f t="shared" ref="K135:K138" si="15">J135/J$134</f>
        <v>0.93969140581794053</v>
      </c>
      <c r="L135" s="247">
        <f t="shared" ref="L135:L138" si="16">J135/F135-1</f>
        <v>0.12896581508919969</v>
      </c>
      <c r="M135" s="248">
        <f t="shared" ref="M135:M138" si="17">J135-F135</f>
        <v>3882</v>
      </c>
      <c r="N135" s="246">
        <f t="shared" ref="N135:N138" si="18">J135/D135-1</f>
        <v>0.35910254359302507</v>
      </c>
      <c r="O135" s="245">
        <f t="shared" ref="O135:O138" si="19">J135-D135</f>
        <v>8979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1">
        <v>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14541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188</v>
      </c>
      <c r="C138" s="245">
        <v>4582</v>
      </c>
      <c r="D138" s="245">
        <v>617</v>
      </c>
      <c r="E138" s="245">
        <v>970</v>
      </c>
      <c r="F138" s="245">
        <v>2170</v>
      </c>
      <c r="G138" s="249">
        <f t="shared" si="20"/>
        <v>1.2371134020618557</v>
      </c>
      <c r="H138" s="245">
        <f t="shared" si="14"/>
        <v>1200</v>
      </c>
      <c r="I138" s="247">
        <f t="shared" si="21"/>
        <v>6.7243035542747354E-2</v>
      </c>
      <c r="J138" s="245">
        <v>2181</v>
      </c>
      <c r="K138" s="246">
        <f t="shared" si="15"/>
        <v>6.0308594182059506E-2</v>
      </c>
      <c r="L138" s="247">
        <f t="shared" si="16"/>
        <v>5.0691244239631228E-3</v>
      </c>
      <c r="M138" s="248">
        <f t="shared" si="17"/>
        <v>11</v>
      </c>
      <c r="N138" s="246">
        <f t="shared" si="18"/>
        <v>2.5348460291734196</v>
      </c>
      <c r="O138" s="245">
        <f t="shared" si="19"/>
        <v>1564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177</v>
      </c>
    </row>
    <row r="140" spans="1:31" s="4" customFormat="1" ht="32.25" customHeight="1" x14ac:dyDescent="0.25">
      <c r="B140" s="310" t="s">
        <v>191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7EE34-4428-4C92-9D74-AEEC176B0720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2100E-714F-41F4-B024-5083D35CDA6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255</v>
      </c>
      <c r="D5" s="240" t="s">
        <v>256</v>
      </c>
      <c r="E5" s="240" t="s">
        <v>262</v>
      </c>
      <c r="F5" s="241" t="str">
        <f>CONCATENATE("%/s total Tenerife ",RIGHT(E5,4))</f>
        <v>%/s total Tenerife 2021</v>
      </c>
      <c r="G5" s="240" t="s">
        <v>257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258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259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194</v>
      </c>
      <c r="C6" s="242">
        <v>11886</v>
      </c>
      <c r="D6" s="242">
        <v>4832</v>
      </c>
      <c r="E6" s="242">
        <v>24120</v>
      </c>
      <c r="F6" s="243">
        <f>E6/$E$6</f>
        <v>1</v>
      </c>
      <c r="G6" s="242">
        <v>16359</v>
      </c>
      <c r="H6" s="243">
        <f>G6/E6-1</f>
        <v>-0.32176616915422884</v>
      </c>
      <c r="I6" s="242">
        <f>G6-E6</f>
        <v>-7761</v>
      </c>
      <c r="J6" s="243">
        <f>G6/$G$6</f>
        <v>1</v>
      </c>
      <c r="K6" s="242">
        <v>19520</v>
      </c>
      <c r="L6" s="243">
        <f t="shared" ref="L6:L12" si="0">K6/G6-1</f>
        <v>0.19322696986368371</v>
      </c>
      <c r="M6" s="242">
        <f t="shared" ref="M6:M12" si="1">K6-G6</f>
        <v>3161</v>
      </c>
      <c r="N6" s="243">
        <f>K6/$K$6</f>
        <v>1</v>
      </c>
      <c r="O6" s="242">
        <v>16099</v>
      </c>
      <c r="P6" s="243">
        <f t="shared" ref="P6:P11" si="2">O6/K6-1</f>
        <v>-0.17525614754098362</v>
      </c>
      <c r="Q6" s="242">
        <f t="shared" ref="Q6:Q12" si="3">O6-K6</f>
        <v>-3421</v>
      </c>
      <c r="R6" s="243">
        <f>O6/C6-1</f>
        <v>0.35445061416792867</v>
      </c>
      <c r="S6" s="242">
        <f>O6-C6</f>
        <v>4213</v>
      </c>
      <c r="T6" s="243">
        <f>O6/$O$6</f>
        <v>1</v>
      </c>
      <c r="V6" s="29"/>
      <c r="W6" s="79"/>
      <c r="AE6" s="1" t="s">
        <v>170</v>
      </c>
    </row>
    <row r="7" spans="1:31" s="4" customFormat="1" x14ac:dyDescent="0.25">
      <c r="B7" s="244" t="s">
        <v>187</v>
      </c>
      <c r="C7" s="245">
        <v>3028</v>
      </c>
      <c r="D7" s="245">
        <v>3378</v>
      </c>
      <c r="E7" s="245">
        <v>19359</v>
      </c>
      <c r="F7" s="246">
        <f t="shared" ref="F7:F12" si="4">E7/$E$6</f>
        <v>0.80261194029850746</v>
      </c>
      <c r="G7" s="245">
        <v>11031</v>
      </c>
      <c r="H7" s="247">
        <f>G7/E7-1</f>
        <v>-0.43018750968541764</v>
      </c>
      <c r="I7" s="248">
        <f>G7-E7</f>
        <v>-8328</v>
      </c>
      <c r="J7" s="246">
        <f>G7/$G$6</f>
        <v>0.67430772052081422</v>
      </c>
      <c r="K7" s="245">
        <v>14560</v>
      </c>
      <c r="L7" s="249">
        <f t="shared" si="0"/>
        <v>0.31991659867645716</v>
      </c>
      <c r="M7" s="250">
        <f t="shared" si="1"/>
        <v>3529</v>
      </c>
      <c r="N7" s="246">
        <f>K7/$K$6</f>
        <v>0.74590163934426235</v>
      </c>
      <c r="O7" s="245">
        <v>12208</v>
      </c>
      <c r="P7" s="247">
        <f t="shared" si="2"/>
        <v>-0.16153846153846152</v>
      </c>
      <c r="Q7" s="248">
        <f t="shared" si="3"/>
        <v>-2352</v>
      </c>
      <c r="R7" s="247">
        <f t="shared" ref="R7:R10" si="5">O7/C7-1</f>
        <v>3.0317040951122856</v>
      </c>
      <c r="S7" s="248">
        <f t="shared" ref="S7:S10" si="6">O7-C7</f>
        <v>9180</v>
      </c>
      <c r="T7" s="246">
        <f>O7/$O$6</f>
        <v>0.75830796943909562</v>
      </c>
      <c r="V7" s="29"/>
      <c r="W7" s="79"/>
      <c r="AE7" s="1" t="s">
        <v>172</v>
      </c>
    </row>
    <row r="8" spans="1:31" s="4" customFormat="1" x14ac:dyDescent="0.25">
      <c r="B8" s="97" t="s">
        <v>62</v>
      </c>
      <c r="C8" s="251">
        <v>0</v>
      </c>
      <c r="D8" s="251">
        <v>0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 t="str">
        <f>IFERROR(O8/C8-1,"-")</f>
        <v>-</v>
      </c>
      <c r="S8" s="258">
        <f t="shared" si="6"/>
        <v>0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3028</v>
      </c>
      <c r="D9" s="251">
        <v>273</v>
      </c>
      <c r="E9" s="251">
        <v>0</v>
      </c>
      <c r="F9" s="257">
        <f t="shared" si="4"/>
        <v>0</v>
      </c>
      <c r="G9" s="251">
        <v>0</v>
      </c>
      <c r="H9" s="253" t="str">
        <f>IFERROR(G9/E9-1,"-")</f>
        <v>-</v>
      </c>
      <c r="I9" s="258">
        <f t="shared" si="7"/>
        <v>0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e">
        <f t="shared" si="2"/>
        <v>#DIV/0!</v>
      </c>
      <c r="Q9" s="258">
        <f t="shared" si="3"/>
        <v>0</v>
      </c>
      <c r="R9" s="259">
        <f t="shared" si="5"/>
        <v>-1</v>
      </c>
      <c r="S9" s="258">
        <f t="shared" si="6"/>
        <v>-3028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188</v>
      </c>
      <c r="C10" s="260">
        <v>8858</v>
      </c>
      <c r="D10" s="260">
        <v>1454</v>
      </c>
      <c r="E10" s="260">
        <v>3769</v>
      </c>
      <c r="F10" s="261">
        <f>IFERROR(E10/$E$6,"-")</f>
        <v>0.1562603648424544</v>
      </c>
      <c r="G10" s="260">
        <v>5328</v>
      </c>
      <c r="H10" s="249">
        <f>IFERROR(G10/E10-1,"-")</f>
        <v>0.41363756964712128</v>
      </c>
      <c r="I10" s="250">
        <f>IFERROR(G10-E10,"-")</f>
        <v>1559</v>
      </c>
      <c r="J10" s="261">
        <f>IFERROR(G10/$G$6,"-")</f>
        <v>0.32569227947918578</v>
      </c>
      <c r="K10" s="260">
        <v>4960</v>
      </c>
      <c r="L10" s="249">
        <f>IFERROR(K10/G10-1,"-")</f>
        <v>-6.9069069069069067E-2</v>
      </c>
      <c r="M10" s="250">
        <f>IFERROR(K10-G10,"-")</f>
        <v>-368</v>
      </c>
      <c r="N10" s="261">
        <f>IFERROR(K10/$K$6,"-")</f>
        <v>0.25409836065573771</v>
      </c>
      <c r="O10" s="260">
        <v>3891</v>
      </c>
      <c r="P10" s="249">
        <f>IFERROR(O10/K10-1,"-")</f>
        <v>-0.21552419354838714</v>
      </c>
      <c r="Q10" s="250">
        <f>IFERROR(O10-K10,"-")</f>
        <v>-1069</v>
      </c>
      <c r="R10" s="249">
        <f t="shared" si="5"/>
        <v>-0.560736057800858</v>
      </c>
      <c r="S10" s="250">
        <f t="shared" si="6"/>
        <v>-4967</v>
      </c>
      <c r="T10" s="261">
        <f>IFERROR(O10/$O$6,"-")</f>
        <v>0.24169203056090441</v>
      </c>
      <c r="V10" s="29"/>
      <c r="W10" s="79"/>
      <c r="AE10" s="1"/>
    </row>
    <row r="11" spans="1:31" s="4" customFormat="1" hidden="1" x14ac:dyDescent="0.25">
      <c r="B11" s="97" t="s">
        <v>62</v>
      </c>
      <c r="C11" s="251">
        <v>8858</v>
      </c>
      <c r="D11" s="251">
        <v>1454</v>
      </c>
      <c r="E11" s="251">
        <v>3769</v>
      </c>
      <c r="F11" s="257">
        <f t="shared" si="4"/>
        <v>0.1562603648424544</v>
      </c>
      <c r="G11" s="251">
        <v>5328</v>
      </c>
      <c r="H11" s="259">
        <f t="shared" ref="H11:H12" si="11">G11/E11-1</f>
        <v>0.41363756964712128</v>
      </c>
      <c r="I11" s="258">
        <f t="shared" si="7"/>
        <v>1559</v>
      </c>
      <c r="J11" s="257">
        <f t="shared" si="8"/>
        <v>0.32569227947918578</v>
      </c>
      <c r="K11" s="251">
        <v>4960</v>
      </c>
      <c r="L11" s="255">
        <f>K11/G11-1</f>
        <v>-6.9069069069069067E-2</v>
      </c>
      <c r="M11" s="258">
        <f t="shared" si="1"/>
        <v>-368</v>
      </c>
      <c r="N11" s="257">
        <f t="shared" si="9"/>
        <v>0.25409836065573771</v>
      </c>
      <c r="O11" s="251">
        <v>3891</v>
      </c>
      <c r="P11" s="259">
        <f t="shared" si="2"/>
        <v>-0.21552419354838714</v>
      </c>
      <c r="Q11" s="258">
        <f t="shared" si="3"/>
        <v>-1069</v>
      </c>
      <c r="R11" s="259">
        <f t="shared" ref="R11:R12" si="12">O11/D11-1</f>
        <v>1.6760660247592849</v>
      </c>
      <c r="S11" s="258">
        <f t="shared" ref="S11:S12" si="13">O11-D11</f>
        <v>2437</v>
      </c>
      <c r="T11" s="257">
        <f t="shared" si="10"/>
        <v>0.24169203056090441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177</v>
      </c>
    </row>
    <row r="14" spans="1:31" s="4" customFormat="1" x14ac:dyDescent="0.25">
      <c r="B14" s="125" t="s">
        <v>178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12,208 viajeros 
cuota: 75.8%</v>
      </c>
    </row>
    <row r="20" spans="27:27" x14ac:dyDescent="0.25">
      <c r="AA20" t="str">
        <f>CONCATENATE("Apartamentos: 
",FIXED(O10,0)," viajeros
cuota: ",FIXED(T10*100,1),"%")</f>
        <v>Apartamentos: 
3,891 viajeros
cuota: 24.2%</v>
      </c>
    </row>
    <row r="38" spans="2:31" s="4" customFormat="1" ht="15.75" hidden="1" customHeight="1" thickBot="1" x14ac:dyDescent="0.3">
      <c r="B38" s="269" t="s">
        <v>180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7"/>
      <c r="AE40" s="1"/>
    </row>
    <row r="41" spans="2:31" s="4" customFormat="1" ht="18.75" hidden="1" x14ac:dyDescent="0.3">
      <c r="B41" s="223" t="s">
        <v>168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169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170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171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172</v>
      </c>
    </row>
    <row r="45" spans="2:31" s="4" customFormat="1" hidden="1" x14ac:dyDescent="0.25">
      <c r="B45" s="23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3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177</v>
      </c>
    </row>
    <row r="48" spans="2:31" s="4" customFormat="1" hidden="1" x14ac:dyDescent="0.25">
      <c r="B48" s="268" t="s">
        <v>178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194</v>
      </c>
      <c r="C134" s="227">
        <v>11886</v>
      </c>
      <c r="D134" s="227">
        <v>4963</v>
      </c>
      <c r="E134" s="227">
        <v>24120</v>
      </c>
      <c r="F134" s="227">
        <v>16359</v>
      </c>
      <c r="G134" s="228">
        <f>F134/E134-1</f>
        <v>-0.32176616915422884</v>
      </c>
      <c r="H134" s="227">
        <f>F134-E134</f>
        <v>-7761</v>
      </c>
      <c r="I134" s="228">
        <f>F134/F$134</f>
        <v>1</v>
      </c>
      <c r="J134" s="227">
        <v>19520</v>
      </c>
      <c r="K134" s="228">
        <f>J134/J$134</f>
        <v>1</v>
      </c>
      <c r="L134" s="228">
        <f>J134/F134-1</f>
        <v>0.19322696986368371</v>
      </c>
      <c r="M134" s="227">
        <f>J134-F134</f>
        <v>3161</v>
      </c>
      <c r="N134" s="228">
        <f>J134/D134-1</f>
        <v>2.9331049768285311</v>
      </c>
      <c r="O134" s="227">
        <f>J134-D134</f>
        <v>14557</v>
      </c>
      <c r="Q134" s="29"/>
      <c r="R134" s="79"/>
      <c r="Z134" s="1" t="s">
        <v>170</v>
      </c>
      <c r="AE134"/>
    </row>
    <row r="135" spans="1:31" s="4" customFormat="1" x14ac:dyDescent="0.25">
      <c r="B135" s="244" t="s">
        <v>187</v>
      </c>
      <c r="C135" s="245">
        <v>3028</v>
      </c>
      <c r="D135" s="245">
        <v>3383</v>
      </c>
      <c r="E135" s="245">
        <v>20351</v>
      </c>
      <c r="F135" s="245">
        <v>11031</v>
      </c>
      <c r="G135" s="249">
        <f>IFERROR(F135/E135-1,"-")</f>
        <v>-0.45796275367303818</v>
      </c>
      <c r="H135" s="245">
        <f t="shared" ref="H135:H138" si="14">F135-E135</f>
        <v>-9320</v>
      </c>
      <c r="I135" s="247">
        <f>F135/F$134</f>
        <v>0.67430772052081422</v>
      </c>
      <c r="J135" s="245">
        <v>14560</v>
      </c>
      <c r="K135" s="246">
        <f t="shared" ref="K135:K138" si="15">J135/J$134</f>
        <v>0.74590163934426235</v>
      </c>
      <c r="L135" s="247">
        <f t="shared" ref="L135:L138" si="16">J135/F135-1</f>
        <v>0.31991659867645716</v>
      </c>
      <c r="M135" s="248">
        <f t="shared" ref="M135:M138" si="17">J135-F135</f>
        <v>3529</v>
      </c>
      <c r="N135" s="246">
        <f t="shared" ref="N135:N138" si="18">J135/D135-1</f>
        <v>3.3038723026899204</v>
      </c>
      <c r="O135" s="245">
        <f t="shared" ref="O135:O138" si="19">J135-D135</f>
        <v>11177</v>
      </c>
      <c r="Q135" s="29"/>
      <c r="R135" s="79"/>
      <c r="Z135" s="1" t="s">
        <v>172</v>
      </c>
    </row>
    <row r="136" spans="1:31" s="4" customFormat="1" x14ac:dyDescent="0.25">
      <c r="B136" s="97" t="s">
        <v>62</v>
      </c>
      <c r="C136" s="251">
        <v>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3028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188</v>
      </c>
      <c r="C138" s="245">
        <v>8858</v>
      </c>
      <c r="D138" s="245">
        <v>1580</v>
      </c>
      <c r="E138" s="245">
        <v>3769</v>
      </c>
      <c r="F138" s="245">
        <v>5328</v>
      </c>
      <c r="G138" s="249">
        <f t="shared" si="20"/>
        <v>0.41363756964712128</v>
      </c>
      <c r="H138" s="245">
        <f t="shared" si="14"/>
        <v>1559</v>
      </c>
      <c r="I138" s="247">
        <f t="shared" si="21"/>
        <v>0.32569227947918578</v>
      </c>
      <c r="J138" s="245">
        <v>4960</v>
      </c>
      <c r="K138" s="246">
        <f t="shared" si="15"/>
        <v>0.25409836065573771</v>
      </c>
      <c r="L138" s="247">
        <f t="shared" si="16"/>
        <v>-6.9069069069069067E-2</v>
      </c>
      <c r="M138" s="248">
        <f t="shared" si="17"/>
        <v>-368</v>
      </c>
      <c r="N138" s="246">
        <f t="shared" si="18"/>
        <v>2.1392405063291138</v>
      </c>
      <c r="O138" s="245">
        <f t="shared" si="19"/>
        <v>3380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177</v>
      </c>
    </row>
    <row r="140" spans="1:31" s="4" customFormat="1" ht="32.25" customHeight="1" x14ac:dyDescent="0.25">
      <c r="B140" s="310" t="s">
        <v>191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B3103-442A-4C31-9E77-8F1BD0A7E6E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255</v>
      </c>
      <c r="D5" s="240" t="s">
        <v>256</v>
      </c>
      <c r="E5" s="240" t="s">
        <v>262</v>
      </c>
      <c r="F5" s="241" t="str">
        <f>CONCATENATE("%/s total Tenerife ",RIGHT(E5,4))</f>
        <v>%/s total Tenerife 2021</v>
      </c>
      <c r="G5" s="240" t="s">
        <v>257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258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259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197</v>
      </c>
      <c r="C6" s="242">
        <v>1047557</v>
      </c>
      <c r="D6" s="242">
        <v>456675</v>
      </c>
      <c r="E6" s="242">
        <v>800301</v>
      </c>
      <c r="F6" s="243">
        <f>E6/$E$6</f>
        <v>1</v>
      </c>
      <c r="G6" s="242">
        <v>1016781</v>
      </c>
      <c r="H6" s="243">
        <f>G6/E6-1</f>
        <v>0.27049822504282761</v>
      </c>
      <c r="I6" s="242">
        <f>G6-E6</f>
        <v>216480</v>
      </c>
      <c r="J6" s="243">
        <f>G6/$G$6</f>
        <v>1</v>
      </c>
      <c r="K6" s="242">
        <v>1041269</v>
      </c>
      <c r="L6" s="243">
        <f>K6/G6-1</f>
        <v>2.4083848931087504E-2</v>
      </c>
      <c r="M6" s="242">
        <f>K6-G6</f>
        <v>24488</v>
      </c>
      <c r="N6" s="243">
        <f>K6/$K$6</f>
        <v>1</v>
      </c>
      <c r="O6" s="242">
        <v>1058434</v>
      </c>
      <c r="P6" s="243">
        <f>O6/K6-1</f>
        <v>1.6484693196474609E-2</v>
      </c>
      <c r="Q6" s="242">
        <f>O6-K6</f>
        <v>17165</v>
      </c>
      <c r="R6" s="243">
        <f>IFERROR(O6/C6-1,"-")</f>
        <v>1.03832058780573E-2</v>
      </c>
      <c r="S6" s="242">
        <f>O6-C6</f>
        <v>10877</v>
      </c>
      <c r="T6" s="243">
        <f>O6/$O$6</f>
        <v>1</v>
      </c>
      <c r="V6" s="29"/>
      <c r="W6" s="79"/>
      <c r="AE6" s="1" t="s">
        <v>170</v>
      </c>
    </row>
    <row r="7" spans="1:31" s="4" customFormat="1" x14ac:dyDescent="0.25">
      <c r="B7" s="234" t="s">
        <v>44</v>
      </c>
      <c r="C7" s="251">
        <v>222987</v>
      </c>
      <c r="D7" s="251">
        <v>101575</v>
      </c>
      <c r="E7" s="251">
        <v>247584</v>
      </c>
      <c r="F7" s="257">
        <f t="shared" ref="F7:F16" si="0">E7/$E$6</f>
        <v>0.30936360194476831</v>
      </c>
      <c r="G7" s="251">
        <v>207208</v>
      </c>
      <c r="H7" s="259">
        <f>G7/E7-1</f>
        <v>-0.16308000516996257</v>
      </c>
      <c r="I7" s="258">
        <f>G7-E7</f>
        <v>-40376</v>
      </c>
      <c r="J7" s="257">
        <f>G7/$G$6</f>
        <v>0.20378822971711705</v>
      </c>
      <c r="K7" s="251">
        <v>181512</v>
      </c>
      <c r="L7" s="259">
        <f>K7/G7-1</f>
        <v>-0.12401065595922933</v>
      </c>
      <c r="M7" s="258">
        <f>K7-G7</f>
        <v>-25696</v>
      </c>
      <c r="N7" s="257">
        <f>K7/$K$6</f>
        <v>0.17431806766551197</v>
      </c>
      <c r="O7" s="251">
        <v>161819</v>
      </c>
      <c r="P7" s="259">
        <f>O7/K7-1</f>
        <v>-0.10849420423994005</v>
      </c>
      <c r="Q7" s="258">
        <f>O7-K7</f>
        <v>-19693</v>
      </c>
      <c r="R7" s="259">
        <f t="shared" ref="R7:R16" si="1">IFERROR(O7/C7-1,"-")</f>
        <v>-0.27431195540547204</v>
      </c>
      <c r="S7" s="258">
        <f t="shared" ref="S7:S16" si="2">O7-C7</f>
        <v>-61168</v>
      </c>
      <c r="T7" s="257">
        <f>O7/$O$6</f>
        <v>0.15288530035883202</v>
      </c>
      <c r="V7" s="29"/>
      <c r="W7" s="79"/>
      <c r="AE7" s="1" t="s">
        <v>172</v>
      </c>
    </row>
    <row r="8" spans="1:31" s="4" customFormat="1" x14ac:dyDescent="0.25">
      <c r="B8" s="234" t="s">
        <v>45</v>
      </c>
      <c r="C8" s="251">
        <v>127819</v>
      </c>
      <c r="D8" s="251">
        <v>46908</v>
      </c>
      <c r="E8" s="251">
        <v>83468</v>
      </c>
      <c r="F8" s="257">
        <f t="shared" si="0"/>
        <v>0.10429575872078131</v>
      </c>
      <c r="G8" s="251">
        <v>123951</v>
      </c>
      <c r="H8" s="259">
        <f t="shared" ref="H8:H16" si="3">G8/E8-1</f>
        <v>0.48501222025207258</v>
      </c>
      <c r="I8" s="258">
        <f t="shared" ref="I8:I16" si="4">G8-E8</f>
        <v>40483</v>
      </c>
      <c r="J8" s="257">
        <f t="shared" ref="J8:J16" si="5">G8/$G$6</f>
        <v>0.12190530704251948</v>
      </c>
      <c r="K8" s="251">
        <v>118966</v>
      </c>
      <c r="L8" s="259">
        <f t="shared" ref="L8:L16" si="6">K8/G8-1</f>
        <v>-4.0217505304515511E-2</v>
      </c>
      <c r="M8" s="258">
        <f t="shared" ref="M8:M16" si="7">K8-G8</f>
        <v>-4985</v>
      </c>
      <c r="N8" s="257">
        <f t="shared" ref="N8:N16" si="8">K8/$K$6</f>
        <v>0.1142509764527706</v>
      </c>
      <c r="O8" s="251">
        <v>114660</v>
      </c>
      <c r="P8" s="259">
        <f t="shared" ref="P8:P16" si="9">O8/K8-1</f>
        <v>-3.6195215439705497E-2</v>
      </c>
      <c r="Q8" s="258">
        <f t="shared" ref="Q8:Q16" si="10">O8-K8</f>
        <v>-4306</v>
      </c>
      <c r="R8" s="259">
        <f t="shared" si="1"/>
        <v>-0.10295026560996412</v>
      </c>
      <c r="S8" s="258">
        <f t="shared" si="2"/>
        <v>-13159</v>
      </c>
      <c r="T8" s="257">
        <f t="shared" ref="T8:T16" si="11">O8/$O$6</f>
        <v>0.10832985334938219</v>
      </c>
      <c r="V8" s="29"/>
      <c r="W8" s="79"/>
      <c r="AE8" s="1"/>
    </row>
    <row r="9" spans="1:31" s="4" customFormat="1" x14ac:dyDescent="0.25">
      <c r="B9" s="234" t="s">
        <v>46</v>
      </c>
      <c r="C9" s="251">
        <v>10509</v>
      </c>
      <c r="D9" s="251">
        <v>2335</v>
      </c>
      <c r="E9" s="251">
        <v>4950</v>
      </c>
      <c r="F9" s="252">
        <f t="shared" si="0"/>
        <v>6.1851728287231926E-3</v>
      </c>
      <c r="G9" s="251">
        <v>6762</v>
      </c>
      <c r="H9" s="263">
        <f t="shared" si="3"/>
        <v>0.36606060606060598</v>
      </c>
      <c r="I9" s="254">
        <f t="shared" si="4"/>
        <v>1812</v>
      </c>
      <c r="J9" s="252">
        <f t="shared" si="5"/>
        <v>6.6503996435810665E-3</v>
      </c>
      <c r="K9" s="251">
        <v>20250</v>
      </c>
      <c r="L9" s="259">
        <f t="shared" si="6"/>
        <v>1.9946761313220942</v>
      </c>
      <c r="M9" s="258">
        <f t="shared" si="7"/>
        <v>13488</v>
      </c>
      <c r="N9" s="257">
        <f t="shared" si="8"/>
        <v>1.9447424248681178E-2</v>
      </c>
      <c r="O9" s="251">
        <v>11054</v>
      </c>
      <c r="P9" s="259">
        <f t="shared" si="9"/>
        <v>-0.45412345679012345</v>
      </c>
      <c r="Q9" s="258">
        <f t="shared" si="10"/>
        <v>-9196</v>
      </c>
      <c r="R9" s="259">
        <f t="shared" si="1"/>
        <v>5.1860310210295912E-2</v>
      </c>
      <c r="S9" s="258">
        <f t="shared" si="2"/>
        <v>545</v>
      </c>
      <c r="T9" s="257">
        <f t="shared" si="11"/>
        <v>1.044373102149024E-2</v>
      </c>
      <c r="V9" s="29"/>
      <c r="W9" s="79"/>
      <c r="AE9" s="1"/>
    </row>
    <row r="10" spans="1:31" s="4" customFormat="1" x14ac:dyDescent="0.25">
      <c r="B10" s="234" t="s">
        <v>48</v>
      </c>
      <c r="C10" s="251">
        <v>356283</v>
      </c>
      <c r="D10" s="251">
        <v>94044</v>
      </c>
      <c r="E10" s="251">
        <v>181693</v>
      </c>
      <c r="F10" s="257">
        <f t="shared" si="0"/>
        <v>0.22703082965034405</v>
      </c>
      <c r="G10" s="251">
        <v>342343</v>
      </c>
      <c r="H10" s="259">
        <f t="shared" si="3"/>
        <v>0.8841837605191174</v>
      </c>
      <c r="I10" s="258">
        <f t="shared" si="4"/>
        <v>160650</v>
      </c>
      <c r="J10" s="257">
        <f t="shared" si="5"/>
        <v>0.33669295551352751</v>
      </c>
      <c r="K10" s="251">
        <v>341923</v>
      </c>
      <c r="L10" s="259">
        <f t="shared" si="6"/>
        <v>-1.2268397484394011E-3</v>
      </c>
      <c r="M10" s="258">
        <f t="shared" si="7"/>
        <v>-420</v>
      </c>
      <c r="N10" s="257">
        <f t="shared" si="8"/>
        <v>0.32837143908058342</v>
      </c>
      <c r="O10" s="251">
        <v>382237</v>
      </c>
      <c r="P10" s="259">
        <f t="shared" si="9"/>
        <v>0.1179037385610211</v>
      </c>
      <c r="Q10" s="258">
        <f t="shared" si="10"/>
        <v>40314</v>
      </c>
      <c r="R10" s="259">
        <f t="shared" si="1"/>
        <v>7.2846585439103162E-2</v>
      </c>
      <c r="S10" s="258">
        <f t="shared" si="2"/>
        <v>25954</v>
      </c>
      <c r="T10" s="257">
        <f>O10/$O$6</f>
        <v>0.36113446846945579</v>
      </c>
      <c r="V10" s="29"/>
      <c r="W10" s="79"/>
      <c r="AE10" s="1"/>
    </row>
    <row r="11" spans="1:31" s="4" customFormat="1" x14ac:dyDescent="0.25">
      <c r="B11" s="234" t="s">
        <v>50</v>
      </c>
      <c r="C11" s="251">
        <v>31009</v>
      </c>
      <c r="D11" s="251">
        <v>30342</v>
      </c>
      <c r="E11" s="251">
        <v>44398</v>
      </c>
      <c r="F11" s="252">
        <f t="shared" si="0"/>
        <v>5.5476626919121683E-2</v>
      </c>
      <c r="G11" s="251">
        <v>48630</v>
      </c>
      <c r="H11" s="263">
        <f t="shared" si="3"/>
        <v>9.531960899139591E-2</v>
      </c>
      <c r="I11" s="254">
        <f t="shared" si="4"/>
        <v>4232</v>
      </c>
      <c r="J11" s="252">
        <f t="shared" si="5"/>
        <v>4.7827408261956111E-2</v>
      </c>
      <c r="K11" s="251">
        <v>55684</v>
      </c>
      <c r="L11" s="259">
        <f t="shared" si="6"/>
        <v>0.14505449311124829</v>
      </c>
      <c r="M11" s="258">
        <f t="shared" si="7"/>
        <v>7054</v>
      </c>
      <c r="N11" s="257">
        <f t="shared" si="8"/>
        <v>5.3477055400669757E-2</v>
      </c>
      <c r="O11" s="251">
        <v>49807</v>
      </c>
      <c r="P11" s="259">
        <f t="shared" si="9"/>
        <v>-0.10554198692622652</v>
      </c>
      <c r="Q11" s="258">
        <f t="shared" si="10"/>
        <v>-5877</v>
      </c>
      <c r="R11" s="259">
        <f t="shared" si="1"/>
        <v>0.60621110000322487</v>
      </c>
      <c r="S11" s="258">
        <f t="shared" si="2"/>
        <v>18798</v>
      </c>
      <c r="T11" s="257">
        <f t="shared" si="11"/>
        <v>4.7057256286173722E-2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120142</v>
      </c>
      <c r="D12" s="251">
        <v>52879</v>
      </c>
      <c r="E12" s="251">
        <v>104557</v>
      </c>
      <c r="F12" s="257">
        <f t="shared" si="0"/>
        <v>0.13064709403087088</v>
      </c>
      <c r="G12" s="251">
        <v>134886</v>
      </c>
      <c r="H12" s="259">
        <f t="shared" si="3"/>
        <v>0.29007144428397913</v>
      </c>
      <c r="I12" s="258">
        <f t="shared" si="4"/>
        <v>30329</v>
      </c>
      <c r="J12" s="257">
        <f t="shared" si="5"/>
        <v>0.13265983530376749</v>
      </c>
      <c r="K12" s="251">
        <v>146430</v>
      </c>
      <c r="L12" s="259">
        <f t="shared" si="6"/>
        <v>8.5583381522174262E-2</v>
      </c>
      <c r="M12" s="258">
        <f t="shared" si="7"/>
        <v>11544</v>
      </c>
      <c r="N12" s="257">
        <f t="shared" si="8"/>
        <v>0.14062648556713012</v>
      </c>
      <c r="O12" s="251">
        <v>156566</v>
      </c>
      <c r="P12" s="259">
        <f t="shared" si="9"/>
        <v>6.9220788089872309E-2</v>
      </c>
      <c r="Q12" s="258">
        <f t="shared" si="10"/>
        <v>10136</v>
      </c>
      <c r="R12" s="259">
        <f t="shared" si="1"/>
        <v>0.30317457675084492</v>
      </c>
      <c r="S12" s="258">
        <f t="shared" si="2"/>
        <v>36424</v>
      </c>
      <c r="T12" s="257">
        <f t="shared" si="11"/>
        <v>0.14792230786237026</v>
      </c>
      <c r="V12" s="29"/>
      <c r="W12" s="79"/>
      <c r="AE12" s="1"/>
    </row>
    <row r="13" spans="1:31" s="4" customFormat="1" x14ac:dyDescent="0.25">
      <c r="B13" s="234" t="s">
        <v>49</v>
      </c>
      <c r="C13" s="251">
        <v>37119</v>
      </c>
      <c r="D13" s="251">
        <v>14777</v>
      </c>
      <c r="E13" s="251">
        <v>21732</v>
      </c>
      <c r="F13" s="252">
        <f t="shared" si="0"/>
        <v>2.7154783012891398E-2</v>
      </c>
      <c r="G13" s="251">
        <v>33809</v>
      </c>
      <c r="H13" s="263">
        <f t="shared" si="3"/>
        <v>0.55572427756304066</v>
      </c>
      <c r="I13" s="254">
        <f t="shared" si="4"/>
        <v>12077</v>
      </c>
      <c r="J13" s="252">
        <f t="shared" si="5"/>
        <v>3.3251014721950939E-2</v>
      </c>
      <c r="K13" s="251">
        <v>37722</v>
      </c>
      <c r="L13" s="259">
        <f t="shared" si="6"/>
        <v>0.11573841284864983</v>
      </c>
      <c r="M13" s="258">
        <f t="shared" si="7"/>
        <v>3913</v>
      </c>
      <c r="N13" s="257">
        <f t="shared" si="8"/>
        <v>3.6226950000432162E-2</v>
      </c>
      <c r="O13" s="251">
        <v>35821</v>
      </c>
      <c r="P13" s="259">
        <f t="shared" si="9"/>
        <v>-5.0394994963151474E-2</v>
      </c>
      <c r="Q13" s="258">
        <f t="shared" si="10"/>
        <v>-1901</v>
      </c>
      <c r="R13" s="259">
        <f t="shared" si="1"/>
        <v>-3.4968614456208358E-2</v>
      </c>
      <c r="S13" s="258">
        <f t="shared" si="2"/>
        <v>-1298</v>
      </c>
      <c r="T13" s="257">
        <f t="shared" si="11"/>
        <v>3.3843395053446884E-2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45577</v>
      </c>
      <c r="D14" s="251">
        <v>21825</v>
      </c>
      <c r="E14" s="251">
        <v>45216</v>
      </c>
      <c r="F14" s="257">
        <f t="shared" si="0"/>
        <v>5.6498742348191494E-2</v>
      </c>
      <c r="G14" s="251">
        <v>29061</v>
      </c>
      <c r="H14" s="259">
        <f t="shared" si="3"/>
        <v>-0.35728503184713378</v>
      </c>
      <c r="I14" s="258">
        <f t="shared" si="4"/>
        <v>-16155</v>
      </c>
      <c r="J14" s="257">
        <f t="shared" si="5"/>
        <v>2.8581375930510109E-2</v>
      </c>
      <c r="K14" s="251">
        <v>32018</v>
      </c>
      <c r="L14" s="259">
        <f t="shared" si="6"/>
        <v>0.10175148824885594</v>
      </c>
      <c r="M14" s="258">
        <f t="shared" si="7"/>
        <v>2957</v>
      </c>
      <c r="N14" s="257">
        <f t="shared" si="8"/>
        <v>3.0749018745396241E-2</v>
      </c>
      <c r="O14" s="251">
        <v>29188</v>
      </c>
      <c r="P14" s="259">
        <f t="shared" si="9"/>
        <v>-8.838778187269658E-2</v>
      </c>
      <c r="Q14" s="258">
        <f t="shared" si="10"/>
        <v>-2830</v>
      </c>
      <c r="R14" s="259">
        <f t="shared" si="1"/>
        <v>-0.35958926651600587</v>
      </c>
      <c r="S14" s="258">
        <f t="shared" si="2"/>
        <v>-16389</v>
      </c>
      <c r="T14" s="257">
        <f t="shared" si="11"/>
        <v>2.7576589565338983E-2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41904</v>
      </c>
      <c r="D15" s="251">
        <v>22233</v>
      </c>
      <c r="E15" s="251">
        <v>26311</v>
      </c>
      <c r="F15" s="252">
        <f t="shared" si="0"/>
        <v>3.2876380261926449E-2</v>
      </c>
      <c r="G15" s="251">
        <v>32375</v>
      </c>
      <c r="H15" s="263">
        <f t="shared" si="3"/>
        <v>0.23047394625821904</v>
      </c>
      <c r="I15" s="254">
        <f t="shared" si="4"/>
        <v>6064</v>
      </c>
      <c r="J15" s="252">
        <f t="shared" si="5"/>
        <v>3.1840681523356555E-2</v>
      </c>
      <c r="K15" s="251">
        <v>47068</v>
      </c>
      <c r="L15" s="259">
        <f t="shared" si="6"/>
        <v>0.45383783783783782</v>
      </c>
      <c r="M15" s="258">
        <f t="shared" si="7"/>
        <v>14693</v>
      </c>
      <c r="N15" s="257">
        <f t="shared" si="8"/>
        <v>4.5202536520342007E-2</v>
      </c>
      <c r="O15" s="251">
        <v>61312</v>
      </c>
      <c r="P15" s="259">
        <f t="shared" si="9"/>
        <v>0.30262598793235318</v>
      </c>
      <c r="Q15" s="258">
        <f t="shared" si="10"/>
        <v>14244</v>
      </c>
      <c r="R15" s="259">
        <f t="shared" si="1"/>
        <v>0.46315387552500953</v>
      </c>
      <c r="S15" s="258">
        <f t="shared" si="2"/>
        <v>19408</v>
      </c>
      <c r="T15" s="257">
        <f t="shared" si="11"/>
        <v>5.7927088510006296E-2</v>
      </c>
      <c r="V15" s="29"/>
      <c r="W15" s="79"/>
      <c r="AE15" s="1"/>
    </row>
    <row r="16" spans="1:31" s="4" customFormat="1" x14ac:dyDescent="0.25">
      <c r="B16" s="234" t="s">
        <v>198</v>
      </c>
      <c r="C16" s="251">
        <f>C6-SUM(C7:C15)</f>
        <v>54208</v>
      </c>
      <c r="D16" s="251">
        <f>D6-SUM(D7:D15)</f>
        <v>69757</v>
      </c>
      <c r="E16" s="251">
        <f>E6-SUM(E7:E15)</f>
        <v>40392</v>
      </c>
      <c r="F16" s="257">
        <f t="shared" si="0"/>
        <v>5.0471010282381254E-2</v>
      </c>
      <c r="G16" s="251">
        <f>G6-SUM(G7:G15)</f>
        <v>57756</v>
      </c>
      <c r="H16" s="259">
        <f t="shared" si="3"/>
        <v>0.42988710635769456</v>
      </c>
      <c r="I16" s="258">
        <f t="shared" si="4"/>
        <v>17364</v>
      </c>
      <c r="J16" s="257">
        <f t="shared" si="5"/>
        <v>5.6802792341713704E-2</v>
      </c>
      <c r="K16" s="251">
        <f>K6-SUM(K7:K15)</f>
        <v>59696</v>
      </c>
      <c r="L16" s="259">
        <f t="shared" si="6"/>
        <v>3.3589583766188813E-2</v>
      </c>
      <c r="M16" s="258">
        <f t="shared" si="7"/>
        <v>1940</v>
      </c>
      <c r="N16" s="257">
        <f t="shared" si="8"/>
        <v>5.7330046318482542E-2</v>
      </c>
      <c r="O16" s="251">
        <f>O6-SUM(O7:O15)</f>
        <v>55970</v>
      </c>
      <c r="P16" s="259">
        <f t="shared" si="9"/>
        <v>-6.2416242294291102E-2</v>
      </c>
      <c r="Q16" s="258">
        <f t="shared" si="10"/>
        <v>-3726</v>
      </c>
      <c r="R16" s="259">
        <f t="shared" si="1"/>
        <v>3.2504427390791069E-2</v>
      </c>
      <c r="S16" s="258">
        <f t="shared" si="2"/>
        <v>1762</v>
      </c>
      <c r="T16" s="257">
        <f t="shared" si="11"/>
        <v>5.2880009523503593E-2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177</v>
      </c>
    </row>
    <row r="18" spans="2:31" s="4" customFormat="1" x14ac:dyDescent="0.25">
      <c r="B18" s="125" t="s">
        <v>178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180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3" t="s">
        <v>168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169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170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171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172</v>
      </c>
    </row>
    <row r="49" spans="2:31" s="4" customFormat="1" hidden="1" x14ac:dyDescent="0.25">
      <c r="B49" s="23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177</v>
      </c>
    </row>
    <row r="52" spans="2:31" s="4" customFormat="1" hidden="1" x14ac:dyDescent="0.25">
      <c r="B52" s="268" t="s">
        <v>178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197</v>
      </c>
      <c r="C136" s="227">
        <v>1047557</v>
      </c>
      <c r="D136" s="227">
        <v>456683</v>
      </c>
      <c r="E136" s="227">
        <v>800301</v>
      </c>
      <c r="F136" s="227">
        <v>1016781</v>
      </c>
      <c r="G136" s="228">
        <f>F136/E136-1</f>
        <v>0.27049822504282761</v>
      </c>
      <c r="H136" s="227">
        <f>F136-E136</f>
        <v>216480</v>
      </c>
      <c r="I136" s="228">
        <f>F136/F$136</f>
        <v>1</v>
      </c>
      <c r="J136" s="227">
        <v>1041269</v>
      </c>
      <c r="K136" s="228">
        <f>H136/H$136</f>
        <v>1</v>
      </c>
      <c r="L136" s="228">
        <f>J136/F136-1</f>
        <v>2.4083848931087504E-2</v>
      </c>
      <c r="M136" s="227">
        <f>J136-F136</f>
        <v>24488</v>
      </c>
      <c r="N136" s="228">
        <f>J136/C136-1</f>
        <v>-6.0025373320974351E-3</v>
      </c>
      <c r="O136" s="227">
        <f>J136-C136</f>
        <v>-6288</v>
      </c>
      <c r="Q136" s="29"/>
      <c r="R136" s="79"/>
      <c r="Z136" s="1" t="s">
        <v>170</v>
      </c>
      <c r="AE136"/>
    </row>
    <row r="137" spans="1:31" s="4" customFormat="1" x14ac:dyDescent="0.25">
      <c r="B137" s="234" t="s">
        <v>44</v>
      </c>
      <c r="C137" s="251">
        <v>222987</v>
      </c>
      <c r="D137" s="251">
        <v>117997</v>
      </c>
      <c r="E137" s="251">
        <v>247584</v>
      </c>
      <c r="F137" s="251">
        <v>207208</v>
      </c>
      <c r="G137" s="257">
        <f t="shared" ref="G137:G146" si="12">F137/E137-1</f>
        <v>-0.16308000516996257</v>
      </c>
      <c r="H137" s="264">
        <f t="shared" ref="H137:H146" si="13">F137-E137</f>
        <v>-40376</v>
      </c>
      <c r="I137" s="259">
        <f t="shared" ref="I137:K146" si="14">F137/F$136</f>
        <v>0.20378822971711705</v>
      </c>
      <c r="J137" s="251">
        <v>181512</v>
      </c>
      <c r="K137" s="259">
        <f t="shared" si="14"/>
        <v>-0.18651145602365116</v>
      </c>
      <c r="L137" s="259">
        <f t="shared" ref="L137:L146" si="15">J137/F137-1</f>
        <v>-0.12401065595922933</v>
      </c>
      <c r="M137" s="258">
        <f t="shared" ref="M137:M146" si="16">J137-F137</f>
        <v>-25696</v>
      </c>
      <c r="N137" s="257">
        <f t="shared" ref="N137:N146" si="17">J137/C137-1</f>
        <v>-0.18599738998237569</v>
      </c>
      <c r="O137" s="251">
        <f t="shared" ref="O137:O146" si="18">J137-C137</f>
        <v>-41475</v>
      </c>
      <c r="Q137" s="29"/>
      <c r="R137" s="79"/>
      <c r="Z137" s="1" t="s">
        <v>172</v>
      </c>
    </row>
    <row r="138" spans="1:31" s="4" customFormat="1" x14ac:dyDescent="0.25">
      <c r="B138" s="234" t="s">
        <v>45</v>
      </c>
      <c r="C138" s="251">
        <v>127819</v>
      </c>
      <c r="D138" s="251">
        <v>51760</v>
      </c>
      <c r="E138" s="251">
        <v>83468</v>
      </c>
      <c r="F138" s="251">
        <v>123951</v>
      </c>
      <c r="G138" s="257">
        <f t="shared" si="12"/>
        <v>0.48501222025207258</v>
      </c>
      <c r="H138" s="264">
        <f t="shared" si="13"/>
        <v>40483</v>
      </c>
      <c r="I138" s="259">
        <f t="shared" si="14"/>
        <v>0.12190530704251948</v>
      </c>
      <c r="J138" s="251">
        <v>118966</v>
      </c>
      <c r="K138" s="259">
        <f t="shared" si="14"/>
        <v>0.18700572801182558</v>
      </c>
      <c r="L138" s="259">
        <f t="shared" si="15"/>
        <v>-4.0217505304515511E-2</v>
      </c>
      <c r="M138" s="258">
        <f t="shared" si="16"/>
        <v>-4985</v>
      </c>
      <c r="N138" s="257">
        <f t="shared" si="17"/>
        <v>-6.926200330154364E-2</v>
      </c>
      <c r="O138" s="251">
        <f t="shared" si="18"/>
        <v>-8853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10509</v>
      </c>
      <c r="D139" s="251">
        <v>2339</v>
      </c>
      <c r="E139" s="251">
        <v>4950</v>
      </c>
      <c r="F139" s="251">
        <v>6762</v>
      </c>
      <c r="G139" s="257">
        <f t="shared" si="12"/>
        <v>0.36606060606060598</v>
      </c>
      <c r="H139" s="264">
        <f t="shared" si="13"/>
        <v>1812</v>
      </c>
      <c r="I139" s="259">
        <f t="shared" si="14"/>
        <v>6.6503996435810665E-3</v>
      </c>
      <c r="J139" s="251">
        <v>20250</v>
      </c>
      <c r="K139" s="263">
        <f t="shared" si="14"/>
        <v>8.3702882483370281E-3</v>
      </c>
      <c r="L139" s="259">
        <f t="shared" si="15"/>
        <v>1.9946761313220942</v>
      </c>
      <c r="M139" s="258">
        <f t="shared" si="16"/>
        <v>13488</v>
      </c>
      <c r="N139" s="257">
        <f t="shared" si="17"/>
        <v>0.92691978304310596</v>
      </c>
      <c r="O139" s="251">
        <f t="shared" si="18"/>
        <v>9741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356283</v>
      </c>
      <c r="D140" s="251">
        <v>103133</v>
      </c>
      <c r="E140" s="251">
        <v>181693</v>
      </c>
      <c r="F140" s="251">
        <v>342343</v>
      </c>
      <c r="G140" s="257">
        <f t="shared" si="12"/>
        <v>0.8841837605191174</v>
      </c>
      <c r="H140" s="264">
        <f t="shared" si="13"/>
        <v>160650</v>
      </c>
      <c r="I140" s="259">
        <f t="shared" si="14"/>
        <v>0.33669295551352751</v>
      </c>
      <c r="J140" s="251">
        <v>341923</v>
      </c>
      <c r="K140" s="259">
        <f t="shared" si="14"/>
        <v>0.74210088691796006</v>
      </c>
      <c r="L140" s="259">
        <f t="shared" si="15"/>
        <v>-1.2268397484394011E-3</v>
      </c>
      <c r="M140" s="258">
        <f t="shared" si="16"/>
        <v>-420</v>
      </c>
      <c r="N140" s="257">
        <f t="shared" si="17"/>
        <v>-4.0305038410477056E-2</v>
      </c>
      <c r="O140" s="251">
        <f t="shared" si="18"/>
        <v>-14360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31009</v>
      </c>
      <c r="D141" s="251">
        <v>30584</v>
      </c>
      <c r="E141" s="251">
        <v>44398</v>
      </c>
      <c r="F141" s="251">
        <v>48630</v>
      </c>
      <c r="G141" s="257">
        <f t="shared" si="12"/>
        <v>9.531960899139591E-2</v>
      </c>
      <c r="H141" s="264">
        <f t="shared" si="13"/>
        <v>4232</v>
      </c>
      <c r="I141" s="259">
        <f t="shared" si="14"/>
        <v>4.7827408261956111E-2</v>
      </c>
      <c r="J141" s="251">
        <v>55684</v>
      </c>
      <c r="K141" s="263">
        <f t="shared" si="14"/>
        <v>1.9549150036954916E-2</v>
      </c>
      <c r="L141" s="259">
        <f t="shared" si="15"/>
        <v>0.14505449311124829</v>
      </c>
      <c r="M141" s="258">
        <f t="shared" si="16"/>
        <v>7054</v>
      </c>
      <c r="N141" s="257">
        <f t="shared" si="17"/>
        <v>0.79573672159695574</v>
      </c>
      <c r="O141" s="251">
        <f t="shared" si="18"/>
        <v>24675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120142</v>
      </c>
      <c r="D142" s="251">
        <v>61571</v>
      </c>
      <c r="E142" s="251">
        <v>104557</v>
      </c>
      <c r="F142" s="251">
        <v>134886</v>
      </c>
      <c r="G142" s="257">
        <f t="shared" si="12"/>
        <v>0.29007144428397913</v>
      </c>
      <c r="H142" s="264">
        <f t="shared" si="13"/>
        <v>30329</v>
      </c>
      <c r="I142" s="259">
        <f t="shared" si="14"/>
        <v>0.13265983530376749</v>
      </c>
      <c r="J142" s="251">
        <v>146430</v>
      </c>
      <c r="K142" s="259">
        <f t="shared" si="14"/>
        <v>0.14010070214338508</v>
      </c>
      <c r="L142" s="259">
        <f t="shared" si="15"/>
        <v>8.5583381522174262E-2</v>
      </c>
      <c r="M142" s="258">
        <f t="shared" si="16"/>
        <v>11544</v>
      </c>
      <c r="N142" s="257">
        <f t="shared" si="17"/>
        <v>0.21880774416939963</v>
      </c>
      <c r="O142" s="251">
        <f t="shared" si="18"/>
        <v>26288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37119</v>
      </c>
      <c r="D143" s="251">
        <v>16023</v>
      </c>
      <c r="E143" s="251">
        <v>21732</v>
      </c>
      <c r="F143" s="251">
        <v>33809</v>
      </c>
      <c r="G143" s="257">
        <f t="shared" si="12"/>
        <v>0.55572427756304066</v>
      </c>
      <c r="H143" s="264">
        <f t="shared" si="13"/>
        <v>12077</v>
      </c>
      <c r="I143" s="259">
        <f t="shared" si="14"/>
        <v>3.3251014721950939E-2</v>
      </c>
      <c r="J143" s="251">
        <v>37722</v>
      </c>
      <c r="K143" s="263">
        <f t="shared" si="14"/>
        <v>5.5788063562453805E-2</v>
      </c>
      <c r="L143" s="259">
        <f t="shared" si="15"/>
        <v>0.11573841284864983</v>
      </c>
      <c r="M143" s="258">
        <f t="shared" si="16"/>
        <v>3913</v>
      </c>
      <c r="N143" s="257">
        <f t="shared" si="17"/>
        <v>1.6245049705002845E-2</v>
      </c>
      <c r="O143" s="251">
        <f t="shared" si="18"/>
        <v>603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45577</v>
      </c>
      <c r="D144" s="251">
        <v>26839</v>
      </c>
      <c r="E144" s="251">
        <v>45216</v>
      </c>
      <c r="F144" s="251">
        <v>29061</v>
      </c>
      <c r="G144" s="257">
        <f t="shared" si="12"/>
        <v>-0.35728503184713378</v>
      </c>
      <c r="H144" s="264">
        <f t="shared" si="13"/>
        <v>-16155</v>
      </c>
      <c r="I144" s="259">
        <f t="shared" si="14"/>
        <v>2.8581375930510109E-2</v>
      </c>
      <c r="J144" s="251">
        <v>32018</v>
      </c>
      <c r="K144" s="259">
        <f t="shared" si="14"/>
        <v>-7.4625831485587588E-2</v>
      </c>
      <c r="L144" s="259">
        <f t="shared" si="15"/>
        <v>0.10175148824885594</v>
      </c>
      <c r="M144" s="258">
        <f t="shared" si="16"/>
        <v>2957</v>
      </c>
      <c r="N144" s="257">
        <f t="shared" si="17"/>
        <v>-0.29749654430962991</v>
      </c>
      <c r="O144" s="251">
        <f t="shared" si="18"/>
        <v>-13559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41904</v>
      </c>
      <c r="D145" s="251">
        <v>24273</v>
      </c>
      <c r="E145" s="251">
        <v>26311</v>
      </c>
      <c r="F145" s="251">
        <v>32375</v>
      </c>
      <c r="G145" s="257">
        <f t="shared" si="12"/>
        <v>0.23047394625821904</v>
      </c>
      <c r="H145" s="264">
        <f t="shared" si="13"/>
        <v>6064</v>
      </c>
      <c r="I145" s="259">
        <f t="shared" si="14"/>
        <v>3.1840681523356555E-2</v>
      </c>
      <c r="J145" s="251">
        <v>47068</v>
      </c>
      <c r="K145" s="263">
        <f t="shared" si="14"/>
        <v>2.8011825572801182E-2</v>
      </c>
      <c r="L145" s="259">
        <f t="shared" si="15"/>
        <v>0.45383783783783782</v>
      </c>
      <c r="M145" s="258">
        <f t="shared" si="16"/>
        <v>14693</v>
      </c>
      <c r="N145" s="257">
        <f t="shared" si="17"/>
        <v>0.12323405880106919</v>
      </c>
      <c r="O145" s="251">
        <f t="shared" si="18"/>
        <v>5164</v>
      </c>
      <c r="Q145" s="29"/>
      <c r="R145" s="79"/>
      <c r="Z145" s="1"/>
    </row>
    <row r="146" spans="2:31" s="4" customFormat="1" x14ac:dyDescent="0.25">
      <c r="B146" s="234" t="s">
        <v>198</v>
      </c>
      <c r="C146" s="251">
        <f>C136-SUM(C137:C145)</f>
        <v>54208</v>
      </c>
      <c r="D146" s="251">
        <f>D136-SUM(D137:D145)</f>
        <v>22164</v>
      </c>
      <c r="E146" s="251">
        <f>E136-SUM(E137:E145)</f>
        <v>40392</v>
      </c>
      <c r="F146" s="251">
        <f>F136-SUM(F137:F145)</f>
        <v>57756</v>
      </c>
      <c r="G146" s="257">
        <f t="shared" si="12"/>
        <v>0.42988710635769456</v>
      </c>
      <c r="H146" s="264">
        <f t="shared" si="13"/>
        <v>17364</v>
      </c>
      <c r="I146" s="259">
        <f t="shared" si="14"/>
        <v>5.6802792341713704E-2</v>
      </c>
      <c r="J146" s="251">
        <f>J136-SUM(J137:J145)</f>
        <v>59696</v>
      </c>
      <c r="K146" s="259">
        <f t="shared" si="14"/>
        <v>8.0210643015521069E-2</v>
      </c>
      <c r="L146" s="259">
        <f t="shared" si="15"/>
        <v>3.3589583766188813E-2</v>
      </c>
      <c r="M146" s="258">
        <f t="shared" si="16"/>
        <v>1940</v>
      </c>
      <c r="N146" s="257">
        <f t="shared" si="17"/>
        <v>0.10123966942148765</v>
      </c>
      <c r="O146" s="251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177</v>
      </c>
    </row>
    <row r="148" spans="2:31" s="4" customFormat="1" x14ac:dyDescent="0.25">
      <c r="B148" s="125" t="s">
        <v>178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4B20E-1EB8-46B0-A27C-C20E51341BE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255</v>
      </c>
      <c r="D5" s="240" t="s">
        <v>256</v>
      </c>
      <c r="E5" s="240" t="s">
        <v>262</v>
      </c>
      <c r="F5" s="241" t="str">
        <f>CONCATENATE("%/s total Tenerife ",RIGHT(E5,4))</f>
        <v>%/s total Tenerife 2021</v>
      </c>
      <c r="G5" s="240" t="s">
        <v>257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258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259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197</v>
      </c>
      <c r="C6" s="242">
        <v>632407</v>
      </c>
      <c r="D6" s="242">
        <v>248286</v>
      </c>
      <c r="E6" s="242">
        <v>384253</v>
      </c>
      <c r="F6" s="243">
        <f>E6/$E$6</f>
        <v>1</v>
      </c>
      <c r="G6" s="242">
        <v>593573</v>
      </c>
      <c r="H6" s="243">
        <f>G6/E6-1</f>
        <v>0.54474525898301374</v>
      </c>
      <c r="I6" s="242">
        <f>G6-E6</f>
        <v>209320</v>
      </c>
      <c r="J6" s="243">
        <f>G6/$G$6</f>
        <v>1</v>
      </c>
      <c r="K6" s="242">
        <v>612478</v>
      </c>
      <c r="L6" s="243">
        <f>K6/G6-1</f>
        <v>3.1849494501939857E-2</v>
      </c>
      <c r="M6" s="242">
        <f>K6-G6</f>
        <v>18905</v>
      </c>
      <c r="N6" s="243">
        <f>K6/$K$6</f>
        <v>1</v>
      </c>
      <c r="O6" s="242">
        <v>636461</v>
      </c>
      <c r="P6" s="243">
        <f>O6/K6-1</f>
        <v>3.915732483452472E-2</v>
      </c>
      <c r="Q6" s="242">
        <f>O6-K6</f>
        <v>23983</v>
      </c>
      <c r="R6" s="243">
        <f>IFERROR(O6/C6-1,"-")</f>
        <v>6.4104287270696503E-3</v>
      </c>
      <c r="S6" s="242">
        <f>O6-C6</f>
        <v>4054</v>
      </c>
      <c r="T6" s="243">
        <f>O6/$O$6</f>
        <v>1</v>
      </c>
      <c r="V6" s="29"/>
      <c r="W6" s="79"/>
      <c r="AE6" s="1" t="s">
        <v>170</v>
      </c>
    </row>
    <row r="7" spans="1:31" s="4" customFormat="1" x14ac:dyDescent="0.25">
      <c r="B7" s="234" t="s">
        <v>44</v>
      </c>
      <c r="C7" s="251">
        <v>109920</v>
      </c>
      <c r="D7" s="251">
        <v>43067</v>
      </c>
      <c r="E7" s="251">
        <v>120918</v>
      </c>
      <c r="F7" s="257">
        <f t="shared" ref="F7:F16" si="0">E7/$E$6</f>
        <v>0.3146832946001723</v>
      </c>
      <c r="G7" s="251">
        <v>120397</v>
      </c>
      <c r="H7" s="259">
        <f>G7/E7-1</f>
        <v>-4.3087050728592979E-3</v>
      </c>
      <c r="I7" s="258">
        <f>G7-E7</f>
        <v>-521</v>
      </c>
      <c r="J7" s="257">
        <f>G7/$G$6</f>
        <v>0.20283436072732419</v>
      </c>
      <c r="K7" s="251">
        <v>106138</v>
      </c>
      <c r="L7" s="259">
        <f>K7/G7-1</f>
        <v>-0.11843318355108512</v>
      </c>
      <c r="M7" s="258">
        <f>K7-G7</f>
        <v>-14259</v>
      </c>
      <c r="N7" s="257">
        <f>K7/$K$6</f>
        <v>0.17329275500507774</v>
      </c>
      <c r="O7" s="251">
        <v>101169</v>
      </c>
      <c r="P7" s="259">
        <f>O7/K7-1</f>
        <v>-4.6816408826245048E-2</v>
      </c>
      <c r="Q7" s="258">
        <f>O7-K7</f>
        <v>-4969</v>
      </c>
      <c r="R7" s="259">
        <f t="shared" ref="R7:R16" si="1">IFERROR(O7/C7-1,"-")</f>
        <v>-7.9612445414847133E-2</v>
      </c>
      <c r="S7" s="258">
        <f t="shared" ref="S7:S16" si="2">O7-C7</f>
        <v>-8751</v>
      </c>
      <c r="T7" s="257">
        <f>O7/$O$6</f>
        <v>0.15895553694570444</v>
      </c>
      <c r="V7" s="29"/>
      <c r="W7" s="79"/>
      <c r="AE7" s="1" t="s">
        <v>172</v>
      </c>
    </row>
    <row r="8" spans="1:31" s="4" customFormat="1" x14ac:dyDescent="0.25">
      <c r="B8" s="234" t="s">
        <v>45</v>
      </c>
      <c r="C8" s="251">
        <v>76491</v>
      </c>
      <c r="D8" s="251">
        <v>23619</v>
      </c>
      <c r="E8" s="251">
        <v>39986</v>
      </c>
      <c r="F8" s="257">
        <f t="shared" si="0"/>
        <v>0.10406164688369382</v>
      </c>
      <c r="G8" s="251">
        <v>75857</v>
      </c>
      <c r="H8" s="259">
        <f t="shared" ref="H8:H16" si="3">G8/E8-1</f>
        <v>0.89708898114340019</v>
      </c>
      <c r="I8" s="258">
        <f t="shared" ref="I8:I16" si="4">G8-E8</f>
        <v>35871</v>
      </c>
      <c r="J8" s="257">
        <f t="shared" ref="J8:J16" si="5">G8/$G$6</f>
        <v>0.12779725492904831</v>
      </c>
      <c r="K8" s="251">
        <v>67064</v>
      </c>
      <c r="L8" s="259">
        <f t="shared" ref="L8:L16" si="6">K8/G8-1</f>
        <v>-0.1159154725338466</v>
      </c>
      <c r="M8" s="258">
        <f t="shared" ref="M8:M16" si="7">K8-G8</f>
        <v>-8793</v>
      </c>
      <c r="N8" s="257">
        <f t="shared" ref="N8:N16" si="8">K8/$K$6</f>
        <v>0.10949617782189727</v>
      </c>
      <c r="O8" s="251">
        <v>64415</v>
      </c>
      <c r="P8" s="259">
        <f t="shared" ref="P8:P16" si="9">O8/K8-1</f>
        <v>-3.9499582488369267E-2</v>
      </c>
      <c r="Q8" s="258">
        <f t="shared" ref="Q8:Q16" si="10">O8-K8</f>
        <v>-2649</v>
      </c>
      <c r="R8" s="259">
        <f t="shared" si="1"/>
        <v>-0.15787478265416843</v>
      </c>
      <c r="S8" s="258">
        <f t="shared" si="2"/>
        <v>-12076</v>
      </c>
      <c r="T8" s="257">
        <f t="shared" ref="T8:T16" si="11">O8/$O$6</f>
        <v>0.10120808659132295</v>
      </c>
      <c r="V8" s="29"/>
      <c r="W8" s="79"/>
      <c r="AE8" s="1"/>
    </row>
    <row r="9" spans="1:31" s="4" customFormat="1" x14ac:dyDescent="0.25">
      <c r="B9" s="234" t="s">
        <v>46</v>
      </c>
      <c r="C9" s="251">
        <v>4565</v>
      </c>
      <c r="D9" s="251">
        <v>681</v>
      </c>
      <c r="E9" s="251">
        <v>2535</v>
      </c>
      <c r="F9" s="252">
        <f t="shared" si="0"/>
        <v>6.5972158968179819E-3</v>
      </c>
      <c r="G9" s="251">
        <v>3247</v>
      </c>
      <c r="H9" s="263">
        <f t="shared" si="3"/>
        <v>0.28086785009861925</v>
      </c>
      <c r="I9" s="254">
        <f t="shared" si="4"/>
        <v>712</v>
      </c>
      <c r="J9" s="252">
        <f t="shared" si="5"/>
        <v>5.4702622929277446E-3</v>
      </c>
      <c r="K9" s="251">
        <v>5439</v>
      </c>
      <c r="L9" s="259">
        <f t="shared" si="6"/>
        <v>0.67508469356328926</v>
      </c>
      <c r="M9" s="258">
        <f t="shared" si="7"/>
        <v>2192</v>
      </c>
      <c r="N9" s="257">
        <f t="shared" si="8"/>
        <v>8.8803189665587982E-3</v>
      </c>
      <c r="O9" s="251">
        <v>3803</v>
      </c>
      <c r="P9" s="259">
        <f t="shared" si="9"/>
        <v>-0.30079058650487223</v>
      </c>
      <c r="Q9" s="258">
        <f t="shared" si="10"/>
        <v>-1636</v>
      </c>
      <c r="R9" s="259">
        <f t="shared" si="1"/>
        <v>-0.16692223439211396</v>
      </c>
      <c r="S9" s="258">
        <f t="shared" si="2"/>
        <v>-762</v>
      </c>
      <c r="T9" s="257">
        <f t="shared" si="11"/>
        <v>5.9752286471598413E-3</v>
      </c>
      <c r="V9" s="29"/>
      <c r="W9" s="79"/>
      <c r="AE9" s="1"/>
    </row>
    <row r="10" spans="1:31" s="4" customFormat="1" x14ac:dyDescent="0.25">
      <c r="B10" s="234" t="s">
        <v>48</v>
      </c>
      <c r="C10" s="251">
        <v>284219</v>
      </c>
      <c r="D10" s="251">
        <v>68651</v>
      </c>
      <c r="E10" s="251">
        <v>114704</v>
      </c>
      <c r="F10" s="257">
        <f t="shared" si="0"/>
        <v>0.29851165768386972</v>
      </c>
      <c r="G10" s="251">
        <v>244952</v>
      </c>
      <c r="H10" s="259">
        <f t="shared" si="3"/>
        <v>1.1355140186915889</v>
      </c>
      <c r="I10" s="258">
        <f t="shared" si="4"/>
        <v>130248</v>
      </c>
      <c r="J10" s="257">
        <f t="shared" si="5"/>
        <v>0.4126737570610523</v>
      </c>
      <c r="K10" s="251">
        <v>249820</v>
      </c>
      <c r="L10" s="259">
        <f t="shared" si="6"/>
        <v>1.987328129592747E-2</v>
      </c>
      <c r="M10" s="258">
        <f t="shared" si="7"/>
        <v>4868</v>
      </c>
      <c r="N10" s="257">
        <f t="shared" si="8"/>
        <v>0.40788403828382408</v>
      </c>
      <c r="O10" s="251">
        <v>275953</v>
      </c>
      <c r="P10" s="259">
        <f t="shared" si="9"/>
        <v>0.1046073172684332</v>
      </c>
      <c r="Q10" s="258">
        <f t="shared" si="10"/>
        <v>26133</v>
      </c>
      <c r="R10" s="259">
        <f t="shared" si="1"/>
        <v>-2.9083206963644193E-2</v>
      </c>
      <c r="S10" s="258">
        <f t="shared" si="2"/>
        <v>-8266</v>
      </c>
      <c r="T10" s="257">
        <f>O10/$O$6</f>
        <v>0.43357409173539307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19123</v>
      </c>
      <c r="D11" s="251">
        <v>25510</v>
      </c>
      <c r="E11" s="251">
        <v>20278</v>
      </c>
      <c r="F11" s="252">
        <f t="shared" si="0"/>
        <v>5.2772522270483249E-2</v>
      </c>
      <c r="G11" s="251">
        <v>32271</v>
      </c>
      <c r="H11" s="263">
        <f t="shared" si="3"/>
        <v>0.59142913502317773</v>
      </c>
      <c r="I11" s="254">
        <f t="shared" si="4"/>
        <v>11993</v>
      </c>
      <c r="J11" s="252">
        <f t="shared" si="5"/>
        <v>5.4367365092414917E-2</v>
      </c>
      <c r="K11" s="251">
        <v>36164</v>
      </c>
      <c r="L11" s="259">
        <f t="shared" si="6"/>
        <v>0.12063462551516846</v>
      </c>
      <c r="M11" s="258">
        <f t="shared" si="7"/>
        <v>3893</v>
      </c>
      <c r="N11" s="257">
        <f t="shared" si="8"/>
        <v>5.9045386119991251E-2</v>
      </c>
      <c r="O11" s="251">
        <v>33708</v>
      </c>
      <c r="P11" s="259">
        <f t="shared" si="9"/>
        <v>-6.791284149983412E-2</v>
      </c>
      <c r="Q11" s="258">
        <f t="shared" si="10"/>
        <v>-2456</v>
      </c>
      <c r="R11" s="259">
        <f t="shared" si="1"/>
        <v>0.7626941379490666</v>
      </c>
      <c r="S11" s="258">
        <f t="shared" si="2"/>
        <v>14585</v>
      </c>
      <c r="T11" s="257">
        <f t="shared" si="11"/>
        <v>5.2961611159206924E-2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59066</v>
      </c>
      <c r="D12" s="251">
        <v>28803</v>
      </c>
      <c r="E12" s="251">
        <v>51310</v>
      </c>
      <c r="F12" s="257">
        <f t="shared" si="0"/>
        <v>0.13353181367484443</v>
      </c>
      <c r="G12" s="251">
        <v>65021</v>
      </c>
      <c r="H12" s="259">
        <f t="shared" si="3"/>
        <v>0.26721886571818354</v>
      </c>
      <c r="I12" s="258">
        <f t="shared" si="4"/>
        <v>13711</v>
      </c>
      <c r="J12" s="257">
        <f t="shared" si="5"/>
        <v>0.10954170759114717</v>
      </c>
      <c r="K12" s="251">
        <v>80309</v>
      </c>
      <c r="L12" s="259">
        <f t="shared" si="6"/>
        <v>0.23512403684963323</v>
      </c>
      <c r="M12" s="258">
        <f t="shared" si="7"/>
        <v>15288</v>
      </c>
      <c r="N12" s="257">
        <f t="shared" si="8"/>
        <v>0.1311214443620832</v>
      </c>
      <c r="O12" s="251">
        <v>80773</v>
      </c>
      <c r="P12" s="259">
        <f t="shared" si="9"/>
        <v>5.7776836967213807E-3</v>
      </c>
      <c r="Q12" s="258">
        <f t="shared" si="10"/>
        <v>464</v>
      </c>
      <c r="R12" s="259">
        <f t="shared" si="1"/>
        <v>0.36750414790234642</v>
      </c>
      <c r="S12" s="258">
        <f t="shared" si="2"/>
        <v>21707</v>
      </c>
      <c r="T12" s="257">
        <f t="shared" si="11"/>
        <v>0.12690958283382642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17966</v>
      </c>
      <c r="D13" s="251">
        <v>6752</v>
      </c>
      <c r="E13" s="251">
        <v>10731</v>
      </c>
      <c r="F13" s="252">
        <f t="shared" si="0"/>
        <v>2.7926912737180971E-2</v>
      </c>
      <c r="G13" s="251">
        <v>17520</v>
      </c>
      <c r="H13" s="263">
        <f t="shared" si="3"/>
        <v>0.63265306122448983</v>
      </c>
      <c r="I13" s="254">
        <f t="shared" si="4"/>
        <v>6789</v>
      </c>
      <c r="J13" s="252">
        <f t="shared" si="5"/>
        <v>2.951616734588669E-2</v>
      </c>
      <c r="K13" s="251">
        <v>25698</v>
      </c>
      <c r="L13" s="259">
        <f t="shared" si="6"/>
        <v>0.46678082191780823</v>
      </c>
      <c r="M13" s="258">
        <f t="shared" si="7"/>
        <v>8178</v>
      </c>
      <c r="N13" s="257">
        <f t="shared" si="8"/>
        <v>4.1957425409565728E-2</v>
      </c>
      <c r="O13" s="251">
        <v>23944</v>
      </c>
      <c r="P13" s="259">
        <f t="shared" si="9"/>
        <v>-6.8254338859055186E-2</v>
      </c>
      <c r="Q13" s="258">
        <f t="shared" si="10"/>
        <v>-1754</v>
      </c>
      <c r="R13" s="259">
        <f t="shared" si="1"/>
        <v>0.33273961928086382</v>
      </c>
      <c r="S13" s="258">
        <f t="shared" si="2"/>
        <v>5978</v>
      </c>
      <c r="T13" s="257">
        <f t="shared" si="11"/>
        <v>3.762052977323041E-2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20687</v>
      </c>
      <c r="D14" s="251">
        <v>5616</v>
      </c>
      <c r="E14" s="251">
        <v>11021</v>
      </c>
      <c r="F14" s="257">
        <f t="shared" si="0"/>
        <v>2.8681623825968828E-2</v>
      </c>
      <c r="G14" s="251">
        <v>9118</v>
      </c>
      <c r="H14" s="259">
        <f t="shared" si="3"/>
        <v>-0.17267035659196084</v>
      </c>
      <c r="I14" s="258">
        <f t="shared" si="4"/>
        <v>-1903</v>
      </c>
      <c r="J14" s="257">
        <f t="shared" si="5"/>
        <v>1.536121083674628E-2</v>
      </c>
      <c r="K14" s="251">
        <v>11280</v>
      </c>
      <c r="L14" s="259">
        <f t="shared" si="6"/>
        <v>0.23711340206185572</v>
      </c>
      <c r="M14" s="258">
        <f t="shared" si="7"/>
        <v>2162</v>
      </c>
      <c r="N14" s="257">
        <f t="shared" si="8"/>
        <v>1.8416988038754044E-2</v>
      </c>
      <c r="O14" s="251">
        <v>10812</v>
      </c>
      <c r="P14" s="259">
        <f t="shared" si="9"/>
        <v>-4.1489361702127692E-2</v>
      </c>
      <c r="Q14" s="258">
        <f t="shared" si="10"/>
        <v>-468</v>
      </c>
      <c r="R14" s="259">
        <f t="shared" si="1"/>
        <v>-0.4773529269589597</v>
      </c>
      <c r="S14" s="258">
        <f t="shared" si="2"/>
        <v>-9875</v>
      </c>
      <c r="T14" s="257">
        <f t="shared" si="11"/>
        <v>1.6987686598236185E-2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19152</v>
      </c>
      <c r="D15" s="251">
        <v>14211</v>
      </c>
      <c r="E15" s="251">
        <v>4744</v>
      </c>
      <c r="F15" s="252">
        <f t="shared" si="0"/>
        <v>1.2346032431757201E-2</v>
      </c>
      <c r="G15" s="251">
        <v>9037</v>
      </c>
      <c r="H15" s="263">
        <f t="shared" si="3"/>
        <v>0.9049325463743676</v>
      </c>
      <c r="I15" s="254">
        <f t="shared" si="4"/>
        <v>4293</v>
      </c>
      <c r="J15" s="252">
        <f t="shared" si="5"/>
        <v>1.5224749104153995E-2</v>
      </c>
      <c r="K15" s="251">
        <v>15069</v>
      </c>
      <c r="L15" s="259">
        <f t="shared" si="6"/>
        <v>0.66747814540223516</v>
      </c>
      <c r="M15" s="258">
        <f t="shared" si="7"/>
        <v>6032</v>
      </c>
      <c r="N15" s="257">
        <f t="shared" si="8"/>
        <v>2.4603332691133396E-2</v>
      </c>
      <c r="O15" s="251">
        <v>23750</v>
      </c>
      <c r="P15" s="259">
        <f t="shared" si="9"/>
        <v>0.57608334992368437</v>
      </c>
      <c r="Q15" s="258">
        <f t="shared" si="10"/>
        <v>8681</v>
      </c>
      <c r="R15" s="259">
        <f t="shared" si="1"/>
        <v>0.24007936507936511</v>
      </c>
      <c r="S15" s="258">
        <f t="shared" si="2"/>
        <v>4598</v>
      </c>
      <c r="T15" s="257">
        <f t="shared" si="11"/>
        <v>3.7315719266380817E-2</v>
      </c>
      <c r="V15" s="29"/>
      <c r="W15" s="79"/>
      <c r="AE15" s="1"/>
    </row>
    <row r="16" spans="1:31" s="4" customFormat="1" x14ac:dyDescent="0.25">
      <c r="B16" s="234" t="s">
        <v>198</v>
      </c>
      <c r="C16" s="251">
        <f>C6-SUM(C7:C15)</f>
        <v>21218</v>
      </c>
      <c r="D16" s="251">
        <f>D6-SUM(D7:D15)</f>
        <v>31376</v>
      </c>
      <c r="E16" s="251">
        <f>E6-SUM(E7:E15)</f>
        <v>8026</v>
      </c>
      <c r="F16" s="257">
        <f t="shared" si="0"/>
        <v>2.0887279995211488E-2</v>
      </c>
      <c r="G16" s="251">
        <f>G6-SUM(G7:G15)</f>
        <v>16153</v>
      </c>
      <c r="H16" s="259">
        <f t="shared" si="3"/>
        <v>1.012584101669574</v>
      </c>
      <c r="I16" s="258">
        <f t="shared" si="4"/>
        <v>8127</v>
      </c>
      <c r="J16" s="257">
        <f t="shared" si="5"/>
        <v>2.7213165019298383E-2</v>
      </c>
      <c r="K16" s="251">
        <f>K6-SUM(K7:K15)</f>
        <v>15497</v>
      </c>
      <c r="L16" s="259">
        <f t="shared" si="6"/>
        <v>-4.0611651086485456E-2</v>
      </c>
      <c r="M16" s="258">
        <f t="shared" si="7"/>
        <v>-656</v>
      </c>
      <c r="N16" s="257">
        <f t="shared" si="8"/>
        <v>2.5302133301114488E-2</v>
      </c>
      <c r="O16" s="251">
        <f>O6-SUM(O7:O15)</f>
        <v>18134</v>
      </c>
      <c r="P16" s="259">
        <f t="shared" si="9"/>
        <v>0.17016196683229001</v>
      </c>
      <c r="Q16" s="258">
        <f t="shared" si="10"/>
        <v>2637</v>
      </c>
      <c r="R16" s="259">
        <f t="shared" si="1"/>
        <v>-0.14534828918842491</v>
      </c>
      <c r="S16" s="258">
        <f t="shared" si="2"/>
        <v>-3084</v>
      </c>
      <c r="T16" s="257">
        <f t="shared" si="11"/>
        <v>2.8491926449538935E-2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177</v>
      </c>
    </row>
    <row r="18" spans="2:31" s="4" customFormat="1" x14ac:dyDescent="0.25">
      <c r="B18" s="125" t="s">
        <v>178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180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3" t="s">
        <v>168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169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170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171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172</v>
      </c>
    </row>
    <row r="49" spans="2:31" s="4" customFormat="1" hidden="1" x14ac:dyDescent="0.25">
      <c r="B49" s="23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177</v>
      </c>
    </row>
    <row r="52" spans="2:31" s="4" customFormat="1" hidden="1" x14ac:dyDescent="0.25">
      <c r="B52" s="268" t="s">
        <v>178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197</v>
      </c>
      <c r="C136" s="227">
        <v>632407</v>
      </c>
      <c r="D136" s="227">
        <v>248294</v>
      </c>
      <c r="E136" s="227">
        <v>384253</v>
      </c>
      <c r="F136" s="227">
        <v>593573</v>
      </c>
      <c r="G136" s="228">
        <f>F136/E136-1</f>
        <v>0.54474525898301374</v>
      </c>
      <c r="H136" s="227">
        <f>F136-E136</f>
        <v>209320</v>
      </c>
      <c r="I136" s="228">
        <f>F136/F$136</f>
        <v>1</v>
      </c>
      <c r="J136" s="227">
        <v>612478</v>
      </c>
      <c r="K136" s="228">
        <f>H136/H$136</f>
        <v>1</v>
      </c>
      <c r="L136" s="228">
        <f>J136/F136-1</f>
        <v>3.1849494501939857E-2</v>
      </c>
      <c r="M136" s="227">
        <f>J136-F136</f>
        <v>18905</v>
      </c>
      <c r="N136" s="228">
        <f>J136/C136-1</f>
        <v>-3.1512933917556274E-2</v>
      </c>
      <c r="O136" s="227">
        <f>J136-C136</f>
        <v>-19929</v>
      </c>
      <c r="Q136" s="29"/>
      <c r="R136" s="79"/>
      <c r="Z136" s="1" t="s">
        <v>170</v>
      </c>
      <c r="AE136"/>
    </row>
    <row r="137" spans="1:31" s="4" customFormat="1" x14ac:dyDescent="0.25">
      <c r="B137" s="234" t="s">
        <v>44</v>
      </c>
      <c r="C137" s="251">
        <v>109920</v>
      </c>
      <c r="D137" s="251">
        <v>49521</v>
      </c>
      <c r="E137" s="251">
        <v>120918</v>
      </c>
      <c r="F137" s="251">
        <v>120397</v>
      </c>
      <c r="G137" s="257">
        <f t="shared" ref="G137:G146" si="12">F137/E137-1</f>
        <v>-4.3087050728592979E-3</v>
      </c>
      <c r="H137" s="264">
        <f t="shared" ref="H137:H146" si="13">F137-E137</f>
        <v>-521</v>
      </c>
      <c r="I137" s="259">
        <f t="shared" ref="I137:K146" si="14">F137/F$136</f>
        <v>0.20283436072732419</v>
      </c>
      <c r="J137" s="251">
        <v>106138</v>
      </c>
      <c r="K137" s="259">
        <f t="shared" si="14"/>
        <v>-2.4890120389833748E-3</v>
      </c>
      <c r="L137" s="259">
        <f t="shared" ref="L137:L146" si="15">J137/F137-1</f>
        <v>-0.11843318355108512</v>
      </c>
      <c r="M137" s="258">
        <f t="shared" ref="M137:M146" si="16">J137-F137</f>
        <v>-14259</v>
      </c>
      <c r="N137" s="257">
        <f t="shared" ref="N137:N145" si="17">J137/C137-1</f>
        <v>-3.4406841339155725E-2</v>
      </c>
      <c r="O137" s="251">
        <f t="shared" ref="O137:O146" si="18">J137-C137</f>
        <v>-3782</v>
      </c>
      <c r="Q137" s="29"/>
      <c r="R137" s="79"/>
      <c r="Z137" s="1" t="s">
        <v>172</v>
      </c>
    </row>
    <row r="138" spans="1:31" s="4" customFormat="1" x14ac:dyDescent="0.25">
      <c r="B138" s="234" t="s">
        <v>45</v>
      </c>
      <c r="C138" s="251">
        <v>76491</v>
      </c>
      <c r="D138" s="251">
        <v>26848</v>
      </c>
      <c r="E138" s="251">
        <v>39986</v>
      </c>
      <c r="F138" s="251">
        <v>75857</v>
      </c>
      <c r="G138" s="257">
        <f t="shared" si="12"/>
        <v>0.89708898114340019</v>
      </c>
      <c r="H138" s="264">
        <f t="shared" si="13"/>
        <v>35871</v>
      </c>
      <c r="I138" s="259">
        <f t="shared" si="14"/>
        <v>0.12779725492904831</v>
      </c>
      <c r="J138" s="251">
        <v>67064</v>
      </c>
      <c r="K138" s="259">
        <f t="shared" si="14"/>
        <v>0.17136919549015861</v>
      </c>
      <c r="L138" s="259">
        <f t="shared" si="15"/>
        <v>-0.1159154725338466</v>
      </c>
      <c r="M138" s="258">
        <f t="shared" si="16"/>
        <v>-8793</v>
      </c>
      <c r="N138" s="257">
        <f t="shared" si="17"/>
        <v>-0.12324325737668484</v>
      </c>
      <c r="O138" s="251">
        <f t="shared" si="18"/>
        <v>-9427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4565</v>
      </c>
      <c r="D139" s="251">
        <v>681</v>
      </c>
      <c r="E139" s="251">
        <v>2535</v>
      </c>
      <c r="F139" s="251">
        <v>3247</v>
      </c>
      <c r="G139" s="257">
        <f t="shared" si="12"/>
        <v>0.28086785009861925</v>
      </c>
      <c r="H139" s="265">
        <f t="shared" si="13"/>
        <v>712</v>
      </c>
      <c r="I139" s="263">
        <f t="shared" si="14"/>
        <v>5.4702622929277446E-3</v>
      </c>
      <c r="J139" s="251">
        <v>5439</v>
      </c>
      <c r="K139" s="263">
        <f t="shared" si="14"/>
        <v>3.4014905407987769E-3</v>
      </c>
      <c r="L139" s="259">
        <f t="shared" si="15"/>
        <v>0.67508469356328926</v>
      </c>
      <c r="M139" s="258">
        <f t="shared" si="16"/>
        <v>2192</v>
      </c>
      <c r="N139" s="257">
        <f t="shared" si="17"/>
        <v>0.1914567360350492</v>
      </c>
      <c r="O139" s="251">
        <f t="shared" si="18"/>
        <v>874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284219</v>
      </c>
      <c r="D140" s="251">
        <v>74813</v>
      </c>
      <c r="E140" s="251">
        <v>114704</v>
      </c>
      <c r="F140" s="251">
        <v>244952</v>
      </c>
      <c r="G140" s="257">
        <f t="shared" si="12"/>
        <v>1.1355140186915889</v>
      </c>
      <c r="H140" s="264">
        <f t="shared" si="13"/>
        <v>130248</v>
      </c>
      <c r="I140" s="259">
        <f t="shared" si="14"/>
        <v>0.4126737570610523</v>
      </c>
      <c r="J140" s="251">
        <v>249820</v>
      </c>
      <c r="K140" s="259">
        <f t="shared" si="14"/>
        <v>0.62224345499713363</v>
      </c>
      <c r="L140" s="259">
        <f t="shared" si="15"/>
        <v>1.987328129592747E-2</v>
      </c>
      <c r="M140" s="258">
        <f t="shared" si="16"/>
        <v>4868</v>
      </c>
      <c r="N140" s="257">
        <f t="shared" si="17"/>
        <v>-0.12102991003416375</v>
      </c>
      <c r="O140" s="251">
        <f t="shared" si="18"/>
        <v>-34399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19123</v>
      </c>
      <c r="D141" s="251">
        <v>25621</v>
      </c>
      <c r="E141" s="251">
        <v>20278</v>
      </c>
      <c r="F141" s="251">
        <v>32271</v>
      </c>
      <c r="G141" s="257">
        <f t="shared" si="12"/>
        <v>0.59142913502317773</v>
      </c>
      <c r="H141" s="265">
        <f t="shared" si="13"/>
        <v>11993</v>
      </c>
      <c r="I141" s="263">
        <f t="shared" si="14"/>
        <v>5.4367365092414917E-2</v>
      </c>
      <c r="J141" s="251">
        <v>36164</v>
      </c>
      <c r="K141" s="263">
        <f t="shared" si="14"/>
        <v>5.7295050640168162E-2</v>
      </c>
      <c r="L141" s="259">
        <f t="shared" si="15"/>
        <v>0.12063462551516846</v>
      </c>
      <c r="M141" s="258">
        <f t="shared" si="16"/>
        <v>3893</v>
      </c>
      <c r="N141" s="257">
        <f t="shared" si="17"/>
        <v>0.89112586937196037</v>
      </c>
      <c r="O141" s="251">
        <f t="shared" si="18"/>
        <v>17041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59066</v>
      </c>
      <c r="D142" s="251">
        <v>33780</v>
      </c>
      <c r="E142" s="251">
        <v>51310</v>
      </c>
      <c r="F142" s="251">
        <v>65021</v>
      </c>
      <c r="G142" s="257">
        <f t="shared" si="12"/>
        <v>0.26721886571818354</v>
      </c>
      <c r="H142" s="264">
        <f t="shared" si="13"/>
        <v>13711</v>
      </c>
      <c r="I142" s="259">
        <f t="shared" si="14"/>
        <v>0.10954170759114717</v>
      </c>
      <c r="J142" s="251">
        <v>80309</v>
      </c>
      <c r="K142" s="259">
        <f t="shared" si="14"/>
        <v>6.5502579782151724E-2</v>
      </c>
      <c r="L142" s="259">
        <f t="shared" si="15"/>
        <v>0.23512403684963323</v>
      </c>
      <c r="M142" s="258">
        <f t="shared" si="16"/>
        <v>15288</v>
      </c>
      <c r="N142" s="257">
        <f t="shared" si="17"/>
        <v>0.3596485287644331</v>
      </c>
      <c r="O142" s="251">
        <f t="shared" si="18"/>
        <v>21243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17966</v>
      </c>
      <c r="D143" s="251">
        <v>7339</v>
      </c>
      <c r="E143" s="251">
        <v>10731</v>
      </c>
      <c r="F143" s="251">
        <v>17520</v>
      </c>
      <c r="G143" s="257">
        <f t="shared" si="12"/>
        <v>0.63265306122448983</v>
      </c>
      <c r="H143" s="265">
        <f t="shared" si="13"/>
        <v>6789</v>
      </c>
      <c r="I143" s="263">
        <f t="shared" si="14"/>
        <v>2.951616734588669E-2</v>
      </c>
      <c r="J143" s="251">
        <v>25698</v>
      </c>
      <c r="K143" s="263">
        <f t="shared" si="14"/>
        <v>3.243359449646474E-2</v>
      </c>
      <c r="L143" s="259">
        <f t="shared" si="15"/>
        <v>0.46678082191780823</v>
      </c>
      <c r="M143" s="258">
        <f t="shared" si="16"/>
        <v>8178</v>
      </c>
      <c r="N143" s="257">
        <f t="shared" si="17"/>
        <v>0.43036847378381382</v>
      </c>
      <c r="O143" s="251">
        <f t="shared" si="18"/>
        <v>7732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20687</v>
      </c>
      <c r="D144" s="251">
        <v>6781</v>
      </c>
      <c r="E144" s="251">
        <v>11021</v>
      </c>
      <c r="F144" s="251">
        <v>9118</v>
      </c>
      <c r="G144" s="257">
        <f t="shared" si="12"/>
        <v>-0.17267035659196084</v>
      </c>
      <c r="H144" s="264">
        <f t="shared" si="13"/>
        <v>-1903</v>
      </c>
      <c r="I144" s="259">
        <f t="shared" si="14"/>
        <v>1.536121083674628E-2</v>
      </c>
      <c r="J144" s="251">
        <v>11280</v>
      </c>
      <c r="K144" s="259">
        <f t="shared" si="14"/>
        <v>-9.0913433976686411E-3</v>
      </c>
      <c r="L144" s="259">
        <f t="shared" si="15"/>
        <v>0.23711340206185572</v>
      </c>
      <c r="M144" s="258">
        <f t="shared" si="16"/>
        <v>2162</v>
      </c>
      <c r="N144" s="257">
        <f t="shared" si="17"/>
        <v>-0.45473002368637305</v>
      </c>
      <c r="O144" s="251">
        <f t="shared" si="18"/>
        <v>-9407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19152</v>
      </c>
      <c r="D145" s="251">
        <v>15343</v>
      </c>
      <c r="E145" s="251">
        <v>4744</v>
      </c>
      <c r="F145" s="251">
        <v>9037</v>
      </c>
      <c r="G145" s="257">
        <f t="shared" si="12"/>
        <v>0.9049325463743676</v>
      </c>
      <c r="H145" s="265">
        <f t="shared" si="13"/>
        <v>4293</v>
      </c>
      <c r="I145" s="263">
        <f t="shared" si="14"/>
        <v>1.5224749104153995E-2</v>
      </c>
      <c r="J145" s="251">
        <v>15069</v>
      </c>
      <c r="K145" s="263">
        <f t="shared" si="14"/>
        <v>2.0509268106248806E-2</v>
      </c>
      <c r="L145" s="259">
        <f t="shared" si="15"/>
        <v>0.66747814540223516</v>
      </c>
      <c r="M145" s="258">
        <f t="shared" si="16"/>
        <v>6032</v>
      </c>
      <c r="N145" s="257">
        <f t="shared" si="17"/>
        <v>-0.21318922305764409</v>
      </c>
      <c r="O145" s="251">
        <f t="shared" si="18"/>
        <v>-4083</v>
      </c>
      <c r="Q145" s="29"/>
      <c r="R145" s="79"/>
      <c r="Z145" s="1"/>
    </row>
    <row r="146" spans="2:31" s="4" customFormat="1" x14ac:dyDescent="0.25">
      <c r="B146" s="234" t="s">
        <v>198</v>
      </c>
      <c r="C146" s="251">
        <f>C136-SUM(C137:C145)</f>
        <v>21218</v>
      </c>
      <c r="D146" s="251">
        <f>D136-SUM(D137:D145)</f>
        <v>7567</v>
      </c>
      <c r="E146" s="251">
        <f>E136-SUM(E137:E145)</f>
        <v>8026</v>
      </c>
      <c r="F146" s="251">
        <f>F136-SUM(F137:F145)</f>
        <v>16153</v>
      </c>
      <c r="G146" s="257">
        <f t="shared" si="12"/>
        <v>1.012584101669574</v>
      </c>
      <c r="H146" s="264">
        <f t="shared" si="13"/>
        <v>8127</v>
      </c>
      <c r="I146" s="259">
        <f t="shared" si="14"/>
        <v>2.7213165019298383E-2</v>
      </c>
      <c r="J146" s="251">
        <f>J136-SUM(J137:J145)</f>
        <v>15497</v>
      </c>
      <c r="K146" s="259">
        <f t="shared" si="14"/>
        <v>3.8825721383527613E-2</v>
      </c>
      <c r="L146" s="259">
        <f t="shared" si="15"/>
        <v>-4.0611651086485456E-2</v>
      </c>
      <c r="M146" s="258">
        <f t="shared" si="16"/>
        <v>-656</v>
      </c>
      <c r="N146" s="257">
        <f>J146/C146-1</f>
        <v>-0.26962955980771042</v>
      </c>
      <c r="O146" s="251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177</v>
      </c>
    </row>
    <row r="148" spans="2:31" s="4" customFormat="1" x14ac:dyDescent="0.25">
      <c r="B148" s="125" t="s">
        <v>178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4B0A9-B899-4C91-B206-384B86594AB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255</v>
      </c>
      <c r="D5" s="240" t="s">
        <v>256</v>
      </c>
      <c r="E5" s="240" t="s">
        <v>262</v>
      </c>
      <c r="F5" s="241" t="str">
        <f>CONCATENATE("%/s total Tenerife ",RIGHT(E5,4))</f>
        <v>%/s total Tenerife 2021</v>
      </c>
      <c r="G5" s="240" t="s">
        <v>257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258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259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197</v>
      </c>
      <c r="C6" s="242">
        <v>415150</v>
      </c>
      <c r="D6" s="242">
        <v>208389</v>
      </c>
      <c r="E6" s="242">
        <v>416048</v>
      </c>
      <c r="F6" s="243">
        <f>E6/$E$6</f>
        <v>1</v>
      </c>
      <c r="G6" s="242">
        <v>423208</v>
      </c>
      <c r="H6" s="243">
        <f>G6/E6-1</f>
        <v>1.7209552743914225E-2</v>
      </c>
      <c r="I6" s="242">
        <f>G6-E6</f>
        <v>7160</v>
      </c>
      <c r="J6" s="243">
        <f>G6/$G$6</f>
        <v>1</v>
      </c>
      <c r="K6" s="242">
        <v>428791</v>
      </c>
      <c r="L6" s="243">
        <f>K6/G6-1</f>
        <v>1.3192094667397569E-2</v>
      </c>
      <c r="M6" s="242">
        <f>K6-G6</f>
        <v>5583</v>
      </c>
      <c r="N6" s="243">
        <f>K6/$K$6</f>
        <v>1</v>
      </c>
      <c r="O6" s="242">
        <v>421973</v>
      </c>
      <c r="P6" s="243">
        <f>O6/K6-1</f>
        <v>-1.5900520300099585E-2</v>
      </c>
      <c r="Q6" s="242">
        <f>O6-K6</f>
        <v>-6818</v>
      </c>
      <c r="R6" s="243">
        <f>IFERROR(O6/C6-1,"-")</f>
        <v>1.6435023485487088E-2</v>
      </c>
      <c r="S6" s="242">
        <f>O6-C6</f>
        <v>6823</v>
      </c>
      <c r="T6" s="243">
        <f>O6/$O$6</f>
        <v>1</v>
      </c>
      <c r="V6" s="29"/>
      <c r="W6" s="79"/>
      <c r="AE6" s="1" t="s">
        <v>170</v>
      </c>
    </row>
    <row r="7" spans="1:31" s="4" customFormat="1" x14ac:dyDescent="0.25">
      <c r="B7" s="234" t="s">
        <v>44</v>
      </c>
      <c r="C7" s="251">
        <v>113067</v>
      </c>
      <c r="D7" s="251">
        <v>58508</v>
      </c>
      <c r="E7" s="251">
        <v>126666</v>
      </c>
      <c r="F7" s="257">
        <f t="shared" ref="F7:F16" si="0">E7/$E$6</f>
        <v>0.30445044802522786</v>
      </c>
      <c r="G7" s="251">
        <v>86811</v>
      </c>
      <c r="H7" s="259">
        <f>G7/E7-1</f>
        <v>-0.31464639287575202</v>
      </c>
      <c r="I7" s="258">
        <f>G7-E7</f>
        <v>-39855</v>
      </c>
      <c r="J7" s="257">
        <f>G7/$G$6</f>
        <v>0.20512608457307044</v>
      </c>
      <c r="K7" s="251">
        <v>75374</v>
      </c>
      <c r="L7" s="259">
        <f>K7/G7-1</f>
        <v>-0.13174597689232936</v>
      </c>
      <c r="M7" s="258">
        <f>K7-G7</f>
        <v>-11437</v>
      </c>
      <c r="N7" s="257">
        <f>K7/$K$6</f>
        <v>0.17578260737748694</v>
      </c>
      <c r="O7" s="251">
        <v>60650</v>
      </c>
      <c r="P7" s="259">
        <f>O7/K7-1</f>
        <v>-0.19534587523549229</v>
      </c>
      <c r="Q7" s="258">
        <f>O7-K7</f>
        <v>-14724</v>
      </c>
      <c r="R7" s="259">
        <f t="shared" ref="R7:R16" si="1">IFERROR(O7/C7-1,"-")</f>
        <v>-0.46359238327717189</v>
      </c>
      <c r="S7" s="258">
        <f t="shared" ref="S7:S16" si="2">O7-C7</f>
        <v>-52417</v>
      </c>
      <c r="T7" s="257">
        <f>O7/$O$6</f>
        <v>0.14372957511499551</v>
      </c>
      <c r="V7" s="29"/>
      <c r="W7" s="79"/>
      <c r="AE7" s="1" t="s">
        <v>172</v>
      </c>
    </row>
    <row r="8" spans="1:31" s="4" customFormat="1" x14ac:dyDescent="0.25">
      <c r="B8" s="234" t="s">
        <v>45</v>
      </c>
      <c r="C8" s="251">
        <v>51328</v>
      </c>
      <c r="D8" s="251">
        <v>23289</v>
      </c>
      <c r="E8" s="251">
        <v>43482</v>
      </c>
      <c r="F8" s="257">
        <f t="shared" si="0"/>
        <v>0.1045119793869938</v>
      </c>
      <c r="G8" s="251">
        <v>48094</v>
      </c>
      <c r="H8" s="259">
        <f t="shared" ref="H8:H16" si="3">G8/E8-1</f>
        <v>0.10606687824847061</v>
      </c>
      <c r="I8" s="258">
        <f t="shared" ref="I8:I16" si="4">G8-E8</f>
        <v>4612</v>
      </c>
      <c r="J8" s="257">
        <f t="shared" ref="J8:J16" si="5">G8/$G$6</f>
        <v>0.11364151906391183</v>
      </c>
      <c r="K8" s="251">
        <v>51902</v>
      </c>
      <c r="L8" s="259">
        <f t="shared" ref="L8:L16" si="6">K8/G8-1</f>
        <v>7.9178275876408799E-2</v>
      </c>
      <c r="M8" s="258">
        <f t="shared" ref="M8:M16" si="7">K8-G8</f>
        <v>3808</v>
      </c>
      <c r="N8" s="257">
        <f t="shared" ref="N8:N16" si="8">K8/$K$6</f>
        <v>0.12104265248104555</v>
      </c>
      <c r="O8" s="251">
        <v>50245</v>
      </c>
      <c r="P8" s="259">
        <f t="shared" ref="P8:P16" si="9">O8/K8-1</f>
        <v>-3.1925552001849655E-2</v>
      </c>
      <c r="Q8" s="258">
        <f t="shared" ref="Q8:Q16" si="10">O8-K8</f>
        <v>-1657</v>
      </c>
      <c r="R8" s="259">
        <f t="shared" si="1"/>
        <v>-2.1099594763092311E-2</v>
      </c>
      <c r="S8" s="258">
        <f t="shared" si="2"/>
        <v>-1083</v>
      </c>
      <c r="T8" s="257">
        <f t="shared" ref="T8:T16" si="11">O8/$O$6</f>
        <v>0.11907159936773205</v>
      </c>
      <c r="V8" s="29"/>
      <c r="W8" s="79"/>
      <c r="AE8" s="1"/>
    </row>
    <row r="9" spans="1:31" s="4" customFormat="1" x14ac:dyDescent="0.25">
      <c r="B9" s="234" t="s">
        <v>46</v>
      </c>
      <c r="C9" s="251">
        <v>5944</v>
      </c>
      <c r="D9" s="251">
        <v>1654</v>
      </c>
      <c r="E9" s="251">
        <v>2415</v>
      </c>
      <c r="F9" s="252">
        <f t="shared" si="0"/>
        <v>5.8046186978425564E-3</v>
      </c>
      <c r="G9" s="251">
        <v>3515</v>
      </c>
      <c r="H9" s="263">
        <f t="shared" si="3"/>
        <v>0.45548654244306408</v>
      </c>
      <c r="I9" s="254">
        <f t="shared" si="4"/>
        <v>1100</v>
      </c>
      <c r="J9" s="252">
        <f t="shared" si="5"/>
        <v>8.3056085896296861E-3</v>
      </c>
      <c r="K9" s="251">
        <v>14811</v>
      </c>
      <c r="L9" s="259">
        <f t="shared" si="6"/>
        <v>3.2136557610241825</v>
      </c>
      <c r="M9" s="258">
        <f t="shared" si="7"/>
        <v>11296</v>
      </c>
      <c r="N9" s="257">
        <f t="shared" si="8"/>
        <v>3.4541303338922691E-2</v>
      </c>
      <c r="O9" s="251">
        <v>7251</v>
      </c>
      <c r="P9" s="259">
        <f t="shared" si="9"/>
        <v>-0.51043143609479436</v>
      </c>
      <c r="Q9" s="258">
        <f t="shared" si="10"/>
        <v>-7560</v>
      </c>
      <c r="R9" s="259">
        <f t="shared" si="1"/>
        <v>0.21988559892328396</v>
      </c>
      <c r="S9" s="258">
        <f t="shared" si="2"/>
        <v>1307</v>
      </c>
      <c r="T9" s="257">
        <f t="shared" si="11"/>
        <v>1.7183563877309686E-2</v>
      </c>
      <c r="V9" s="29"/>
      <c r="W9" s="79"/>
      <c r="AE9" s="1"/>
    </row>
    <row r="10" spans="1:31" s="4" customFormat="1" x14ac:dyDescent="0.25">
      <c r="B10" s="234" t="s">
        <v>48</v>
      </c>
      <c r="C10" s="251">
        <v>72064</v>
      </c>
      <c r="D10" s="251">
        <v>25393</v>
      </c>
      <c r="E10" s="251">
        <v>66989</v>
      </c>
      <c r="F10" s="257">
        <f t="shared" si="0"/>
        <v>0.16101267161481367</v>
      </c>
      <c r="G10" s="251">
        <v>97391</v>
      </c>
      <c r="H10" s="259">
        <f t="shared" si="3"/>
        <v>0.45383570436937415</v>
      </c>
      <c r="I10" s="258">
        <f t="shared" si="4"/>
        <v>30402</v>
      </c>
      <c r="J10" s="257">
        <f t="shared" si="5"/>
        <v>0.23012561199221188</v>
      </c>
      <c r="K10" s="251">
        <v>92103</v>
      </c>
      <c r="L10" s="259">
        <f t="shared" si="6"/>
        <v>-5.4296598248298134E-2</v>
      </c>
      <c r="M10" s="258">
        <f t="shared" si="7"/>
        <v>-5288</v>
      </c>
      <c r="N10" s="257">
        <f t="shared" si="8"/>
        <v>0.21479695236140683</v>
      </c>
      <c r="O10" s="251">
        <v>106284</v>
      </c>
      <c r="P10" s="259">
        <f t="shared" si="9"/>
        <v>0.15396892609361257</v>
      </c>
      <c r="Q10" s="258">
        <f t="shared" si="10"/>
        <v>14181</v>
      </c>
      <c r="R10" s="259">
        <f t="shared" si="1"/>
        <v>0.4748556838365896</v>
      </c>
      <c r="S10" s="258">
        <f t="shared" si="2"/>
        <v>34220</v>
      </c>
      <c r="T10" s="257">
        <f>O10/$O$6</f>
        <v>0.25187393506219591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11886</v>
      </c>
      <c r="D11" s="251">
        <v>4832</v>
      </c>
      <c r="E11" s="251">
        <v>24120</v>
      </c>
      <c r="F11" s="252">
        <f t="shared" si="0"/>
        <v>5.7974079913856093E-2</v>
      </c>
      <c r="G11" s="251">
        <v>16359</v>
      </c>
      <c r="H11" s="263">
        <f t="shared" si="3"/>
        <v>-0.32176616915422884</v>
      </c>
      <c r="I11" s="254">
        <f t="shared" si="4"/>
        <v>-7761</v>
      </c>
      <c r="J11" s="252">
        <f t="shared" si="5"/>
        <v>3.8654751327952215E-2</v>
      </c>
      <c r="K11" s="251">
        <v>19520</v>
      </c>
      <c r="L11" s="259">
        <f t="shared" si="6"/>
        <v>0.19322696986368371</v>
      </c>
      <c r="M11" s="258">
        <f t="shared" si="7"/>
        <v>3161</v>
      </c>
      <c r="N11" s="257">
        <f t="shared" si="8"/>
        <v>4.5523343540326174E-2</v>
      </c>
      <c r="O11" s="251">
        <v>16099</v>
      </c>
      <c r="P11" s="259">
        <f t="shared" si="9"/>
        <v>-0.17525614754098362</v>
      </c>
      <c r="Q11" s="258">
        <f t="shared" si="10"/>
        <v>-3421</v>
      </c>
      <c r="R11" s="259">
        <f t="shared" si="1"/>
        <v>0.35445061416792867</v>
      </c>
      <c r="S11" s="258">
        <f t="shared" si="2"/>
        <v>4213</v>
      </c>
      <c r="T11" s="257">
        <f t="shared" si="11"/>
        <v>3.8151730086996086E-2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61076</v>
      </c>
      <c r="D12" s="251">
        <v>24076</v>
      </c>
      <c r="E12" s="251">
        <v>53247</v>
      </c>
      <c r="F12" s="257">
        <f t="shared" si="0"/>
        <v>0.12798282890435719</v>
      </c>
      <c r="G12" s="251">
        <v>69865</v>
      </c>
      <c r="H12" s="259">
        <f t="shared" si="3"/>
        <v>0.31209270005821921</v>
      </c>
      <c r="I12" s="258">
        <f t="shared" si="4"/>
        <v>16618</v>
      </c>
      <c r="J12" s="257">
        <f t="shared" si="5"/>
        <v>0.16508430842517155</v>
      </c>
      <c r="K12" s="251">
        <v>66121</v>
      </c>
      <c r="L12" s="259">
        <f t="shared" si="6"/>
        <v>-5.3589064624633198E-2</v>
      </c>
      <c r="M12" s="258">
        <f t="shared" si="7"/>
        <v>-3744</v>
      </c>
      <c r="N12" s="257">
        <f t="shared" si="8"/>
        <v>0.1542033298273518</v>
      </c>
      <c r="O12" s="251">
        <v>75793</v>
      </c>
      <c r="P12" s="259">
        <f t="shared" si="9"/>
        <v>0.14627727953297742</v>
      </c>
      <c r="Q12" s="258">
        <f t="shared" si="10"/>
        <v>9672</v>
      </c>
      <c r="R12" s="259">
        <f t="shared" si="1"/>
        <v>0.24096208003143627</v>
      </c>
      <c r="S12" s="258">
        <f t="shared" si="2"/>
        <v>14717</v>
      </c>
      <c r="T12" s="257">
        <f t="shared" si="11"/>
        <v>0.17961575740627955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19153</v>
      </c>
      <c r="D13" s="251">
        <v>8025</v>
      </c>
      <c r="E13" s="251">
        <v>11001</v>
      </c>
      <c r="F13" s="252">
        <f t="shared" si="0"/>
        <v>2.6441660577625658E-2</v>
      </c>
      <c r="G13" s="251">
        <v>16289</v>
      </c>
      <c r="H13" s="263">
        <f t="shared" si="3"/>
        <v>0.48068357422052532</v>
      </c>
      <c r="I13" s="254">
        <f t="shared" si="4"/>
        <v>5288</v>
      </c>
      <c r="J13" s="252">
        <f t="shared" si="5"/>
        <v>3.8489348027447495E-2</v>
      </c>
      <c r="K13" s="251">
        <v>12024</v>
      </c>
      <c r="L13" s="259">
        <f t="shared" si="6"/>
        <v>-0.261833138928111</v>
      </c>
      <c r="M13" s="258">
        <f t="shared" si="7"/>
        <v>-4265</v>
      </c>
      <c r="N13" s="257">
        <f t="shared" si="8"/>
        <v>2.8041633336520589E-2</v>
      </c>
      <c r="O13" s="251">
        <v>11877</v>
      </c>
      <c r="P13" s="259">
        <f t="shared" si="9"/>
        <v>-1.2225548902195627E-2</v>
      </c>
      <c r="Q13" s="258">
        <f t="shared" si="10"/>
        <v>-147</v>
      </c>
      <c r="R13" s="259">
        <f t="shared" si="1"/>
        <v>-0.37988826815642462</v>
      </c>
      <c r="S13" s="258">
        <f t="shared" si="2"/>
        <v>-7276</v>
      </c>
      <c r="T13" s="257">
        <f t="shared" si="11"/>
        <v>2.8146350595891205E-2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24890</v>
      </c>
      <c r="D14" s="251">
        <v>16209</v>
      </c>
      <c r="E14" s="251">
        <v>34195</v>
      </c>
      <c r="F14" s="257">
        <f t="shared" si="0"/>
        <v>8.219003576510403E-2</v>
      </c>
      <c r="G14" s="251">
        <v>19943</v>
      </c>
      <c r="H14" s="259">
        <f t="shared" si="3"/>
        <v>-0.41678607983623339</v>
      </c>
      <c r="I14" s="258">
        <f t="shared" si="4"/>
        <v>-14252</v>
      </c>
      <c r="J14" s="257">
        <f t="shared" si="5"/>
        <v>4.7123400313793688E-2</v>
      </c>
      <c r="K14" s="251">
        <v>20738</v>
      </c>
      <c r="L14" s="259">
        <f t="shared" si="6"/>
        <v>3.9863611292182632E-2</v>
      </c>
      <c r="M14" s="258">
        <f t="shared" si="7"/>
        <v>795</v>
      </c>
      <c r="N14" s="257">
        <f t="shared" si="8"/>
        <v>4.8363888234594477E-2</v>
      </c>
      <c r="O14" s="251">
        <v>18376</v>
      </c>
      <c r="P14" s="259">
        <f t="shared" si="9"/>
        <v>-0.1138971935577201</v>
      </c>
      <c r="Q14" s="258">
        <f t="shared" si="10"/>
        <v>-2362</v>
      </c>
      <c r="R14" s="259">
        <f t="shared" si="1"/>
        <v>-0.26171153073523501</v>
      </c>
      <c r="S14" s="258">
        <f t="shared" si="2"/>
        <v>-6514</v>
      </c>
      <c r="T14" s="257">
        <f t="shared" si="11"/>
        <v>4.354780993096715E-2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22752</v>
      </c>
      <c r="D15" s="251">
        <v>8022</v>
      </c>
      <c r="E15" s="251">
        <v>21567</v>
      </c>
      <c r="F15" s="252">
        <f t="shared" si="0"/>
        <v>5.1837768718993961E-2</v>
      </c>
      <c r="G15" s="251">
        <v>23338</v>
      </c>
      <c r="H15" s="263">
        <f t="shared" si="3"/>
        <v>8.2116196040246781E-2</v>
      </c>
      <c r="I15" s="254">
        <f t="shared" si="4"/>
        <v>1771</v>
      </c>
      <c r="J15" s="252">
        <f t="shared" si="5"/>
        <v>5.5145460388272435E-2</v>
      </c>
      <c r="K15" s="251">
        <v>31999</v>
      </c>
      <c r="L15" s="259">
        <f t="shared" si="6"/>
        <v>0.37111149198731685</v>
      </c>
      <c r="M15" s="258">
        <f t="shared" si="7"/>
        <v>8661</v>
      </c>
      <c r="N15" s="257">
        <f t="shared" si="8"/>
        <v>7.4626099894820552E-2</v>
      </c>
      <c r="O15" s="251">
        <v>37562</v>
      </c>
      <c r="P15" s="259">
        <f t="shared" si="9"/>
        <v>0.17384918278696215</v>
      </c>
      <c r="Q15" s="258">
        <f t="shared" si="10"/>
        <v>5563</v>
      </c>
      <c r="R15" s="259">
        <f t="shared" si="1"/>
        <v>0.65093178621659642</v>
      </c>
      <c r="S15" s="258">
        <f t="shared" si="2"/>
        <v>14810</v>
      </c>
      <c r="T15" s="257">
        <f t="shared" si="11"/>
        <v>8.9015173956627558E-2</v>
      </c>
      <c r="V15" s="29"/>
      <c r="W15" s="79"/>
      <c r="AE15" s="1"/>
    </row>
    <row r="16" spans="1:31" s="4" customFormat="1" x14ac:dyDescent="0.25">
      <c r="B16" s="234" t="s">
        <v>198</v>
      </c>
      <c r="C16" s="251">
        <f>C6-SUM(C7:C15)</f>
        <v>32990</v>
      </c>
      <c r="D16" s="251">
        <f>D6-SUM(D7:D15)</f>
        <v>38381</v>
      </c>
      <c r="E16" s="251">
        <f>E6-SUM(E7:E15)</f>
        <v>32366</v>
      </c>
      <c r="F16" s="257">
        <f t="shared" si="0"/>
        <v>7.7793908395185171E-2</v>
      </c>
      <c r="G16" s="251">
        <f>G6-SUM(G7:G15)</f>
        <v>41603</v>
      </c>
      <c r="H16" s="259">
        <f t="shared" si="3"/>
        <v>0.28539207810665523</v>
      </c>
      <c r="I16" s="258">
        <f t="shared" si="4"/>
        <v>9237</v>
      </c>
      <c r="J16" s="257">
        <f t="shared" si="5"/>
        <v>9.8303907298538787E-2</v>
      </c>
      <c r="K16" s="251">
        <f>K6-SUM(K7:K15)</f>
        <v>44199</v>
      </c>
      <c r="L16" s="259">
        <f t="shared" si="6"/>
        <v>6.2399346200995076E-2</v>
      </c>
      <c r="M16" s="258">
        <f t="shared" si="7"/>
        <v>2596</v>
      </c>
      <c r="N16" s="257">
        <f t="shared" si="8"/>
        <v>0.10307818960752441</v>
      </c>
      <c r="O16" s="251">
        <f>O6-SUM(O7:O15)</f>
        <v>37836</v>
      </c>
      <c r="P16" s="259">
        <f t="shared" si="9"/>
        <v>-0.14396253308898388</v>
      </c>
      <c r="Q16" s="258">
        <f t="shared" si="10"/>
        <v>-6363</v>
      </c>
      <c r="R16" s="259">
        <f t="shared" si="1"/>
        <v>0.1468929978781448</v>
      </c>
      <c r="S16" s="258">
        <f t="shared" si="2"/>
        <v>4846</v>
      </c>
      <c r="T16" s="257">
        <f t="shared" si="11"/>
        <v>8.9664504601005279E-2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177</v>
      </c>
    </row>
    <row r="18" spans="2:31" s="4" customFormat="1" x14ac:dyDescent="0.25">
      <c r="B18" s="125" t="s">
        <v>178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180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7"/>
      <c r="AE44" s="1"/>
    </row>
    <row r="45" spans="2:31" s="4" customFormat="1" ht="18.75" hidden="1" x14ac:dyDescent="0.3">
      <c r="B45" s="223" t="s">
        <v>168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169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170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171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172</v>
      </c>
    </row>
    <row r="49" spans="2:31" s="4" customFormat="1" hidden="1" x14ac:dyDescent="0.25">
      <c r="B49" s="23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3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177</v>
      </c>
    </row>
    <row r="52" spans="2:31" s="4" customFormat="1" hidden="1" x14ac:dyDescent="0.25">
      <c r="B52" s="268" t="s">
        <v>178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197</v>
      </c>
      <c r="C136" s="227">
        <v>415150</v>
      </c>
      <c r="D136" s="227">
        <v>208389</v>
      </c>
      <c r="E136" s="227">
        <v>416048</v>
      </c>
      <c r="F136" s="227">
        <v>423208</v>
      </c>
      <c r="G136" s="228">
        <f>F136/E136-1</f>
        <v>1.7209552743914225E-2</v>
      </c>
      <c r="H136" s="227">
        <f>F136-E136</f>
        <v>7160</v>
      </c>
      <c r="I136" s="228">
        <f>F136/F$136</f>
        <v>1</v>
      </c>
      <c r="J136" s="227">
        <v>428791</v>
      </c>
      <c r="K136" s="228">
        <f>H136/H$136</f>
        <v>1</v>
      </c>
      <c r="L136" s="228">
        <f>J136/F136-1</f>
        <v>1.3192094667397569E-2</v>
      </c>
      <c r="M136" s="227">
        <f>J136-F136</f>
        <v>5583</v>
      </c>
      <c r="N136" s="228">
        <f>J136/C136-1</f>
        <v>3.2858003131398306E-2</v>
      </c>
      <c r="O136" s="227">
        <f>J136-C136</f>
        <v>13641</v>
      </c>
      <c r="Q136" s="29"/>
      <c r="R136" s="79"/>
      <c r="Z136" s="1" t="s">
        <v>170</v>
      </c>
      <c r="AE136"/>
    </row>
    <row r="137" spans="1:31" s="4" customFormat="1" x14ac:dyDescent="0.25">
      <c r="B137" s="234" t="s">
        <v>44</v>
      </c>
      <c r="C137" s="251">
        <v>113067</v>
      </c>
      <c r="D137" s="251">
        <v>68476</v>
      </c>
      <c r="E137" s="251">
        <v>126666</v>
      </c>
      <c r="F137" s="251">
        <v>86811</v>
      </c>
      <c r="G137" s="257">
        <f t="shared" ref="G137:G146" si="12">F137/E137-1</f>
        <v>-0.31464639287575202</v>
      </c>
      <c r="H137" s="264">
        <f t="shared" ref="H137:H146" si="13">F137-E137</f>
        <v>-39855</v>
      </c>
      <c r="I137" s="259">
        <f t="shared" ref="I137:K146" si="14">F137/F$136</f>
        <v>0.20512608457307044</v>
      </c>
      <c r="J137" s="251">
        <v>75374</v>
      </c>
      <c r="K137" s="259">
        <f t="shared" si="14"/>
        <v>-5.5663407821229054</v>
      </c>
      <c r="L137" s="259">
        <f t="shared" ref="L137:L146" si="15">J137/F137-1</f>
        <v>-0.13174597689232936</v>
      </c>
      <c r="M137" s="258">
        <f t="shared" ref="M137:M146" si="16">J137-F137</f>
        <v>-11437</v>
      </c>
      <c r="N137" s="257">
        <f t="shared" ref="N137:N146" si="17">J137/C137-1</f>
        <v>-0.33336871058752771</v>
      </c>
      <c r="O137" s="251">
        <f t="shared" ref="O137:O146" si="18">J137-C137</f>
        <v>-37693</v>
      </c>
      <c r="Q137" s="29"/>
      <c r="R137" s="79"/>
      <c r="Z137" s="1" t="s">
        <v>172</v>
      </c>
    </row>
    <row r="138" spans="1:31" s="4" customFormat="1" x14ac:dyDescent="0.25">
      <c r="B138" s="234" t="s">
        <v>45</v>
      </c>
      <c r="C138" s="251">
        <v>51328</v>
      </c>
      <c r="D138" s="251">
        <v>24912</v>
      </c>
      <c r="E138" s="251">
        <v>43482</v>
      </c>
      <c r="F138" s="251">
        <v>48094</v>
      </c>
      <c r="G138" s="257">
        <f t="shared" si="12"/>
        <v>0.10606687824847061</v>
      </c>
      <c r="H138" s="264">
        <f t="shared" si="13"/>
        <v>4612</v>
      </c>
      <c r="I138" s="259">
        <f t="shared" si="14"/>
        <v>0.11364151906391183</v>
      </c>
      <c r="J138" s="251">
        <v>51902</v>
      </c>
      <c r="K138" s="259">
        <f t="shared" si="14"/>
        <v>0.64413407821229052</v>
      </c>
      <c r="L138" s="259">
        <f t="shared" si="15"/>
        <v>7.9178275876408799E-2</v>
      </c>
      <c r="M138" s="258">
        <f t="shared" si="16"/>
        <v>3808</v>
      </c>
      <c r="N138" s="257">
        <f t="shared" si="17"/>
        <v>1.118298004987528E-2</v>
      </c>
      <c r="O138" s="251">
        <f t="shared" si="18"/>
        <v>574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5944</v>
      </c>
      <c r="D139" s="251">
        <v>1658</v>
      </c>
      <c r="E139" s="251">
        <v>2415</v>
      </c>
      <c r="F139" s="251">
        <v>3515</v>
      </c>
      <c r="G139" s="257">
        <f t="shared" si="12"/>
        <v>0.45548654244306408</v>
      </c>
      <c r="H139" s="265">
        <f t="shared" si="13"/>
        <v>1100</v>
      </c>
      <c r="I139" s="263">
        <f t="shared" si="14"/>
        <v>8.3056085896296861E-3</v>
      </c>
      <c r="J139" s="251">
        <v>14811</v>
      </c>
      <c r="K139" s="263">
        <f t="shared" si="14"/>
        <v>0.15363128491620112</v>
      </c>
      <c r="L139" s="259">
        <f t="shared" si="15"/>
        <v>3.2136557610241825</v>
      </c>
      <c r="M139" s="258">
        <f t="shared" si="16"/>
        <v>11296</v>
      </c>
      <c r="N139" s="257">
        <f t="shared" si="17"/>
        <v>1.4917563930013458</v>
      </c>
      <c r="O139" s="251">
        <f t="shared" si="18"/>
        <v>8867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72064</v>
      </c>
      <c r="D140" s="251">
        <v>28320</v>
      </c>
      <c r="E140" s="251">
        <v>66989</v>
      </c>
      <c r="F140" s="251">
        <v>97391</v>
      </c>
      <c r="G140" s="257">
        <f t="shared" si="12"/>
        <v>0.45383570436937415</v>
      </c>
      <c r="H140" s="264">
        <f t="shared" si="13"/>
        <v>30402</v>
      </c>
      <c r="I140" s="259">
        <f t="shared" si="14"/>
        <v>0.23012561199221188</v>
      </c>
      <c r="J140" s="251">
        <v>92103</v>
      </c>
      <c r="K140" s="259">
        <f t="shared" si="14"/>
        <v>4.2460893854748605</v>
      </c>
      <c r="L140" s="259">
        <f t="shared" si="15"/>
        <v>-5.4296598248298134E-2</v>
      </c>
      <c r="M140" s="258">
        <f t="shared" si="16"/>
        <v>-5288</v>
      </c>
      <c r="N140" s="257">
        <f t="shared" si="17"/>
        <v>0.27807226909413862</v>
      </c>
      <c r="O140" s="251">
        <f t="shared" si="18"/>
        <v>20039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11886</v>
      </c>
      <c r="D141" s="251">
        <v>4963</v>
      </c>
      <c r="E141" s="251">
        <v>24120</v>
      </c>
      <c r="F141" s="251">
        <v>16359</v>
      </c>
      <c r="G141" s="257">
        <f t="shared" si="12"/>
        <v>-0.32176616915422884</v>
      </c>
      <c r="H141" s="265">
        <f t="shared" si="13"/>
        <v>-7761</v>
      </c>
      <c r="I141" s="263">
        <f t="shared" si="14"/>
        <v>3.8654751327952215E-2</v>
      </c>
      <c r="J141" s="251">
        <v>19520</v>
      </c>
      <c r="K141" s="263">
        <f t="shared" si="14"/>
        <v>-1.0839385474860335</v>
      </c>
      <c r="L141" s="259">
        <f t="shared" si="15"/>
        <v>0.19322696986368371</v>
      </c>
      <c r="M141" s="258">
        <f t="shared" si="16"/>
        <v>3161</v>
      </c>
      <c r="N141" s="257">
        <f t="shared" si="17"/>
        <v>0.64226821470637718</v>
      </c>
      <c r="O141" s="251">
        <f t="shared" si="18"/>
        <v>7634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61076</v>
      </c>
      <c r="D142" s="251">
        <v>27791</v>
      </c>
      <c r="E142" s="251">
        <v>53247</v>
      </c>
      <c r="F142" s="251">
        <v>69865</v>
      </c>
      <c r="G142" s="257">
        <f t="shared" si="12"/>
        <v>0.31209270005821921</v>
      </c>
      <c r="H142" s="264">
        <f t="shared" si="13"/>
        <v>16618</v>
      </c>
      <c r="I142" s="259">
        <f t="shared" si="14"/>
        <v>0.16508430842517155</v>
      </c>
      <c r="J142" s="251">
        <v>66121</v>
      </c>
      <c r="K142" s="259">
        <f t="shared" si="14"/>
        <v>2.3209497206703911</v>
      </c>
      <c r="L142" s="259">
        <f t="shared" si="15"/>
        <v>-5.3589064624633198E-2</v>
      </c>
      <c r="M142" s="258">
        <f t="shared" si="16"/>
        <v>-3744</v>
      </c>
      <c r="N142" s="257">
        <f t="shared" si="17"/>
        <v>8.2602004060514878E-2</v>
      </c>
      <c r="O142" s="251">
        <f t="shared" si="18"/>
        <v>5045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19153</v>
      </c>
      <c r="D143" s="251">
        <v>8684</v>
      </c>
      <c r="E143" s="251">
        <v>11001</v>
      </c>
      <c r="F143" s="251">
        <v>16289</v>
      </c>
      <c r="G143" s="257">
        <f t="shared" si="12"/>
        <v>0.48068357422052532</v>
      </c>
      <c r="H143" s="265">
        <f t="shared" si="13"/>
        <v>5288</v>
      </c>
      <c r="I143" s="263">
        <f t="shared" si="14"/>
        <v>3.8489348027447495E-2</v>
      </c>
      <c r="J143" s="251">
        <v>12024</v>
      </c>
      <c r="K143" s="263">
        <f t="shared" si="14"/>
        <v>0.73854748603351961</v>
      </c>
      <c r="L143" s="259">
        <f t="shared" si="15"/>
        <v>-0.261833138928111</v>
      </c>
      <c r="M143" s="258">
        <f t="shared" si="16"/>
        <v>-4265</v>
      </c>
      <c r="N143" s="257">
        <f t="shared" si="17"/>
        <v>-0.37221323030334674</v>
      </c>
      <c r="O143" s="251">
        <f t="shared" si="18"/>
        <v>-7129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24890</v>
      </c>
      <c r="D144" s="251">
        <v>20058</v>
      </c>
      <c r="E144" s="251">
        <v>34195</v>
      </c>
      <c r="F144" s="251">
        <v>19943</v>
      </c>
      <c r="G144" s="257">
        <f t="shared" si="12"/>
        <v>-0.41678607983623339</v>
      </c>
      <c r="H144" s="264">
        <f t="shared" si="13"/>
        <v>-14252</v>
      </c>
      <c r="I144" s="259">
        <f t="shared" si="14"/>
        <v>4.7123400313793688E-2</v>
      </c>
      <c r="J144" s="251">
        <v>20738</v>
      </c>
      <c r="K144" s="259">
        <f t="shared" si="14"/>
        <v>-1.9905027932960895</v>
      </c>
      <c r="L144" s="259">
        <f t="shared" si="15"/>
        <v>3.9863611292182632E-2</v>
      </c>
      <c r="M144" s="258">
        <f t="shared" si="16"/>
        <v>795</v>
      </c>
      <c r="N144" s="257">
        <f t="shared" si="17"/>
        <v>-0.16681398151868221</v>
      </c>
      <c r="O144" s="251">
        <f t="shared" si="18"/>
        <v>-4152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22752</v>
      </c>
      <c r="D145" s="251">
        <v>8930</v>
      </c>
      <c r="E145" s="251">
        <v>21567</v>
      </c>
      <c r="F145" s="251">
        <v>23338</v>
      </c>
      <c r="G145" s="257">
        <f t="shared" si="12"/>
        <v>8.2116196040246781E-2</v>
      </c>
      <c r="H145" s="265">
        <f t="shared" si="13"/>
        <v>1771</v>
      </c>
      <c r="I145" s="263">
        <f t="shared" si="14"/>
        <v>5.5145460388272435E-2</v>
      </c>
      <c r="J145" s="251">
        <v>31999</v>
      </c>
      <c r="K145" s="263">
        <f t="shared" si="14"/>
        <v>0.24734636871508381</v>
      </c>
      <c r="L145" s="259">
        <f t="shared" si="15"/>
        <v>0.37111149198731685</v>
      </c>
      <c r="M145" s="258">
        <f t="shared" si="16"/>
        <v>8661</v>
      </c>
      <c r="N145" s="257">
        <f t="shared" si="17"/>
        <v>0.40642580872011247</v>
      </c>
      <c r="O145" s="251">
        <f t="shared" si="18"/>
        <v>9247</v>
      </c>
      <c r="Q145" s="29"/>
      <c r="R145" s="79"/>
      <c r="Z145" s="1"/>
    </row>
    <row r="146" spans="2:31" s="4" customFormat="1" x14ac:dyDescent="0.25">
      <c r="B146" s="234" t="s">
        <v>198</v>
      </c>
      <c r="C146" s="251">
        <f>C136-SUM(C137:C145)</f>
        <v>32990</v>
      </c>
      <c r="D146" s="251">
        <f>D136-SUM(D137:D145)</f>
        <v>14597</v>
      </c>
      <c r="E146" s="251">
        <f>E136-SUM(E137:E145)</f>
        <v>32366</v>
      </c>
      <c r="F146" s="251">
        <f>F136-SUM(F137:F145)</f>
        <v>41603</v>
      </c>
      <c r="G146" s="257">
        <f t="shared" si="12"/>
        <v>0.28539207810665523</v>
      </c>
      <c r="H146" s="264">
        <f t="shared" si="13"/>
        <v>9237</v>
      </c>
      <c r="I146" s="259">
        <f t="shared" si="14"/>
        <v>9.8303907298538787E-2</v>
      </c>
      <c r="J146" s="251">
        <f>J136-SUM(J137:J145)</f>
        <v>44199</v>
      </c>
      <c r="K146" s="259">
        <f t="shared" si="14"/>
        <v>1.2900837988826817</v>
      </c>
      <c r="L146" s="259">
        <f t="shared" si="15"/>
        <v>6.2399346200995076E-2</v>
      </c>
      <c r="M146" s="258">
        <f t="shared" si="16"/>
        <v>2596</v>
      </c>
      <c r="N146" s="257">
        <f t="shared" si="17"/>
        <v>0.33976962715974546</v>
      </c>
      <c r="O146" s="251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177</v>
      </c>
    </row>
    <row r="148" spans="2:31" s="4" customFormat="1" x14ac:dyDescent="0.25">
      <c r="B148" s="125" t="s">
        <v>178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E0E2D-B967-4276-96ED-BCA5338BCB13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306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201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49807</v>
      </c>
      <c r="D8" s="116">
        <f t="shared" ref="D8:D21" si="0">C8/C9-1</f>
        <v>-0.10554198692622652</v>
      </c>
    </row>
    <row r="9" spans="1:5" x14ac:dyDescent="0.25">
      <c r="A9" s="1"/>
      <c r="B9" s="114">
        <v>2023</v>
      </c>
      <c r="C9" s="115">
        <v>55684</v>
      </c>
      <c r="D9" s="116">
        <f t="shared" si="0"/>
        <v>0.14505449311124829</v>
      </c>
    </row>
    <row r="10" spans="1:5" x14ac:dyDescent="0.25">
      <c r="A10" s="1"/>
      <c r="B10" s="114">
        <v>2022</v>
      </c>
      <c r="C10" s="115">
        <v>48630</v>
      </c>
      <c r="D10" s="116">
        <f t="shared" si="0"/>
        <v>9.531960899139591E-2</v>
      </c>
    </row>
    <row r="11" spans="1:5" x14ac:dyDescent="0.25">
      <c r="A11" s="1"/>
      <c r="B11" s="114">
        <v>2021</v>
      </c>
      <c r="C11" s="115">
        <v>44398</v>
      </c>
      <c r="D11" s="116">
        <f t="shared" si="0"/>
        <v>0.45167407794925452</v>
      </c>
    </row>
    <row r="12" spans="1:5" x14ac:dyDescent="0.25">
      <c r="A12" s="1" t="s">
        <v>72</v>
      </c>
      <c r="B12" s="114">
        <v>2020</v>
      </c>
      <c r="C12" s="115">
        <v>30584</v>
      </c>
      <c r="D12" s="116">
        <f t="shared" si="0"/>
        <v>-1.3705698345641615E-2</v>
      </c>
    </row>
    <row r="13" spans="1:5" x14ac:dyDescent="0.25">
      <c r="A13" s="1" t="s">
        <v>74</v>
      </c>
      <c r="B13" s="114">
        <v>2019</v>
      </c>
      <c r="C13" s="115">
        <v>31009</v>
      </c>
      <c r="D13" s="116">
        <f t="shared" si="0"/>
        <v>2.9344398340249045E-2</v>
      </c>
    </row>
    <row r="14" spans="1:5" x14ac:dyDescent="0.25">
      <c r="A14" s="1" t="s">
        <v>76</v>
      </c>
      <c r="B14" s="114">
        <v>2018</v>
      </c>
      <c r="C14" s="115">
        <v>30125</v>
      </c>
      <c r="D14" s="116">
        <f t="shared" si="0"/>
        <v>0.13405360638458053</v>
      </c>
    </row>
    <row r="15" spans="1:5" x14ac:dyDescent="0.25">
      <c r="A15" s="1" t="s">
        <v>78</v>
      </c>
      <c r="B15" s="114">
        <v>2017</v>
      </c>
      <c r="C15" s="115">
        <v>26564</v>
      </c>
      <c r="D15" s="116">
        <f t="shared" si="0"/>
        <v>-9.7781120722073567E-4</v>
      </c>
    </row>
    <row r="16" spans="1:5" x14ac:dyDescent="0.25">
      <c r="A16" s="1" t="s">
        <v>80</v>
      </c>
      <c r="B16" s="114">
        <v>2016</v>
      </c>
      <c r="C16" s="115">
        <v>26590</v>
      </c>
      <c r="D16" s="116">
        <f>C16/C17-1</f>
        <v>0.18944307761127255</v>
      </c>
    </row>
    <row r="17" spans="1:4" x14ac:dyDescent="0.25">
      <c r="A17" s="1" t="s">
        <v>82</v>
      </c>
      <c r="B17" s="114">
        <v>2015</v>
      </c>
      <c r="C17" s="115">
        <v>22355</v>
      </c>
      <c r="D17" s="116">
        <f t="shared" si="0"/>
        <v>-0.12295500019616301</v>
      </c>
    </row>
    <row r="18" spans="1:4" x14ac:dyDescent="0.25">
      <c r="A18" s="1" t="s">
        <v>84</v>
      </c>
      <c r="B18" s="114">
        <v>2014</v>
      </c>
      <c r="C18" s="115">
        <v>25489</v>
      </c>
      <c r="D18" s="116">
        <f t="shared" si="0"/>
        <v>-0.13349877617623063</v>
      </c>
    </row>
    <row r="19" spans="1:4" x14ac:dyDescent="0.25">
      <c r="A19" s="1" t="s">
        <v>86</v>
      </c>
      <c r="B19" s="114">
        <v>2013</v>
      </c>
      <c r="C19" s="115">
        <v>29416</v>
      </c>
      <c r="D19" s="116">
        <f t="shared" si="0"/>
        <v>-0.21404333769738426</v>
      </c>
    </row>
    <row r="20" spans="1:4" x14ac:dyDescent="0.25">
      <c r="A20" s="1" t="s">
        <v>88</v>
      </c>
      <c r="B20" s="114">
        <v>2012</v>
      </c>
      <c r="C20" s="115">
        <v>37427</v>
      </c>
      <c r="D20" s="116">
        <f>C20/C21-1</f>
        <v>-2.8853888269026129E-2</v>
      </c>
    </row>
    <row r="21" spans="1:4" x14ac:dyDescent="0.25">
      <c r="A21" s="1" t="s">
        <v>90</v>
      </c>
      <c r="B21" s="114">
        <v>2011</v>
      </c>
      <c r="C21" s="115">
        <v>38539</v>
      </c>
      <c r="D21" s="116">
        <f t="shared" si="0"/>
        <v>1.0031706429648111</v>
      </c>
    </row>
    <row r="22" spans="1:4" x14ac:dyDescent="0.25">
      <c r="A22" s="1" t="s">
        <v>92</v>
      </c>
      <c r="B22" s="114">
        <v>2010</v>
      </c>
      <c r="C22" s="115">
        <v>19239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148A3-E389-461B-BA94-97FDA7BCF81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307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202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33708</v>
      </c>
      <c r="D8" s="116">
        <f t="shared" ref="D8:D21" si="0">C8/C9-1</f>
        <v>-6.791284149983412E-2</v>
      </c>
    </row>
    <row r="9" spans="1:5" x14ac:dyDescent="0.25">
      <c r="A9" s="1"/>
      <c r="B9" s="114">
        <v>2023</v>
      </c>
      <c r="C9" s="115">
        <v>36164</v>
      </c>
      <c r="D9" s="116">
        <f t="shared" si="0"/>
        <v>0.12063462551516846</v>
      </c>
    </row>
    <row r="10" spans="1:5" x14ac:dyDescent="0.25">
      <c r="A10" s="1"/>
      <c r="B10" s="114">
        <v>2022</v>
      </c>
      <c r="C10" s="115">
        <v>32271</v>
      </c>
      <c r="D10" s="116">
        <f t="shared" si="0"/>
        <v>0.59142913502317773</v>
      </c>
    </row>
    <row r="11" spans="1:5" x14ac:dyDescent="0.25">
      <c r="A11" s="1"/>
      <c r="B11" s="114">
        <v>2021</v>
      </c>
      <c r="C11" s="115">
        <v>20278</v>
      </c>
      <c r="D11" s="116">
        <f t="shared" si="0"/>
        <v>-0.20853986963818738</v>
      </c>
    </row>
    <row r="12" spans="1:5" x14ac:dyDescent="0.25">
      <c r="A12" s="1" t="s">
        <v>72</v>
      </c>
      <c r="B12" s="114">
        <v>2020</v>
      </c>
      <c r="C12" s="115">
        <v>25621</v>
      </c>
      <c r="D12" s="116">
        <f t="shared" si="0"/>
        <v>0.33980024054803115</v>
      </c>
    </row>
    <row r="13" spans="1:5" x14ac:dyDescent="0.25">
      <c r="A13" s="1" t="s">
        <v>74</v>
      </c>
      <c r="B13" s="114">
        <v>2019</v>
      </c>
      <c r="C13" s="115">
        <v>19123</v>
      </c>
      <c r="D13" s="116">
        <f t="shared" si="0"/>
        <v>0.15995390027902467</v>
      </c>
    </row>
    <row r="14" spans="1:5" x14ac:dyDescent="0.25">
      <c r="A14" s="1" t="s">
        <v>76</v>
      </c>
      <c r="B14" s="114">
        <v>2018</v>
      </c>
      <c r="C14" s="115">
        <v>16486</v>
      </c>
      <c r="D14" s="116">
        <f t="shared" si="0"/>
        <v>0.26601136538166181</v>
      </c>
    </row>
    <row r="15" spans="1:5" x14ac:dyDescent="0.25">
      <c r="A15" s="1" t="s">
        <v>78</v>
      </c>
      <c r="B15" s="114">
        <v>2017</v>
      </c>
      <c r="C15" s="115">
        <v>13022</v>
      </c>
      <c r="D15" s="116">
        <f>C15/C16-1</f>
        <v>-0.12948726519152354</v>
      </c>
    </row>
    <row r="16" spans="1:5" x14ac:dyDescent="0.25">
      <c r="A16" s="1" t="s">
        <v>80</v>
      </c>
      <c r="B16" s="114">
        <v>2016</v>
      </c>
      <c r="C16" s="115">
        <v>14959</v>
      </c>
      <c r="D16" s="116">
        <f>C16/C17-1</f>
        <v>0.70764840182648392</v>
      </c>
    </row>
    <row r="17" spans="1:4" x14ac:dyDescent="0.25">
      <c r="A17" s="1" t="s">
        <v>82</v>
      </c>
      <c r="B17" s="114">
        <v>2015</v>
      </c>
      <c r="C17" s="115">
        <v>8760</v>
      </c>
      <c r="D17" s="116">
        <f t="shared" si="0"/>
        <v>-0.42113262406660945</v>
      </c>
    </row>
    <row r="18" spans="1:4" x14ac:dyDescent="0.25">
      <c r="A18" s="1" t="s">
        <v>84</v>
      </c>
      <c r="B18" s="114">
        <v>2014</v>
      </c>
      <c r="C18" s="115">
        <v>15133</v>
      </c>
      <c r="D18" s="116">
        <f t="shared" si="0"/>
        <v>-9.7500327182306057E-3</v>
      </c>
    </row>
    <row r="19" spans="1:4" x14ac:dyDescent="0.25">
      <c r="A19" s="1" t="s">
        <v>86</v>
      </c>
      <c r="B19" s="114">
        <v>2013</v>
      </c>
      <c r="C19" s="115">
        <v>15282</v>
      </c>
      <c r="D19" s="116">
        <f t="shared" si="0"/>
        <v>-0.43904856293359762</v>
      </c>
    </row>
    <row r="20" spans="1:4" x14ac:dyDescent="0.25">
      <c r="A20" s="1" t="s">
        <v>88</v>
      </c>
      <c r="B20" s="114">
        <v>2012</v>
      </c>
      <c r="C20" s="115">
        <v>27243</v>
      </c>
      <c r="D20" s="116">
        <f>C20/C21-1</f>
        <v>1.229934601664695E-2</v>
      </c>
    </row>
    <row r="21" spans="1:4" x14ac:dyDescent="0.25">
      <c r="A21" s="1" t="s">
        <v>90</v>
      </c>
      <c r="B21" s="114">
        <v>2011</v>
      </c>
      <c r="C21" s="115">
        <v>26912</v>
      </c>
      <c r="D21" s="116">
        <f t="shared" si="0"/>
        <v>1.4401124308640858</v>
      </c>
    </row>
    <row r="22" spans="1:4" x14ac:dyDescent="0.25">
      <c r="A22" s="1" t="s">
        <v>92</v>
      </c>
      <c r="B22" s="114">
        <v>2010</v>
      </c>
      <c r="C22" s="115">
        <v>11029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28605-6DEA-42A6-BC36-BB0DACC910D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308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203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16099</v>
      </c>
      <c r="D8" s="116">
        <f t="shared" ref="D8:D21" si="0">C8/C9-1</f>
        <v>-0.17525614754098362</v>
      </c>
    </row>
    <row r="9" spans="1:5" x14ac:dyDescent="0.25">
      <c r="A9" s="1"/>
      <c r="B9" s="114">
        <v>2023</v>
      </c>
      <c r="C9" s="115">
        <v>19520</v>
      </c>
      <c r="D9" s="116">
        <f t="shared" si="0"/>
        <v>0.19322696986368371</v>
      </c>
    </row>
    <row r="10" spans="1:5" x14ac:dyDescent="0.25">
      <c r="A10" s="1"/>
      <c r="B10" s="114">
        <v>2022</v>
      </c>
      <c r="C10" s="115">
        <v>16359</v>
      </c>
      <c r="D10" s="116">
        <f t="shared" si="0"/>
        <v>-0.32176616915422884</v>
      </c>
    </row>
    <row r="11" spans="1:5" x14ac:dyDescent="0.25">
      <c r="A11" s="1"/>
      <c r="B11" s="114">
        <v>2021</v>
      </c>
      <c r="C11" s="115">
        <v>24120</v>
      </c>
      <c r="D11" s="116">
        <f t="shared" si="0"/>
        <v>3.8599637316139432</v>
      </c>
    </row>
    <row r="12" spans="1:5" x14ac:dyDescent="0.25">
      <c r="A12" s="1" t="s">
        <v>72</v>
      </c>
      <c r="B12" s="114">
        <v>2020</v>
      </c>
      <c r="C12" s="115">
        <v>4963</v>
      </c>
      <c r="D12" s="116">
        <f t="shared" si="0"/>
        <v>-0.58244994110718484</v>
      </c>
    </row>
    <row r="13" spans="1:5" x14ac:dyDescent="0.25">
      <c r="A13" s="1" t="s">
        <v>74</v>
      </c>
      <c r="B13" s="114">
        <v>2019</v>
      </c>
      <c r="C13" s="115">
        <v>11886</v>
      </c>
      <c r="D13" s="116">
        <f t="shared" si="0"/>
        <v>-0.12852848449299803</v>
      </c>
    </row>
    <row r="14" spans="1:5" x14ac:dyDescent="0.25">
      <c r="A14" s="1" t="s">
        <v>76</v>
      </c>
      <c r="B14" s="114">
        <v>2018</v>
      </c>
      <c r="C14" s="115">
        <v>13639</v>
      </c>
      <c r="D14" s="116">
        <f t="shared" si="0"/>
        <v>7.1629006055236033E-3</v>
      </c>
    </row>
    <row r="15" spans="1:5" x14ac:dyDescent="0.25">
      <c r="A15" s="1" t="s">
        <v>78</v>
      </c>
      <c r="B15" s="114">
        <v>2017</v>
      </c>
      <c r="C15" s="115">
        <v>13542</v>
      </c>
      <c r="D15" s="116">
        <f>C15/C16-1</f>
        <v>0.16430229558937315</v>
      </c>
    </row>
    <row r="16" spans="1:5" x14ac:dyDescent="0.25">
      <c r="A16" s="1" t="s">
        <v>80</v>
      </c>
      <c r="B16" s="114">
        <v>2016</v>
      </c>
      <c r="C16" s="115">
        <v>11631</v>
      </c>
      <c r="D16" s="116">
        <f>C16/C17-1</f>
        <v>-0.14446487679293862</v>
      </c>
    </row>
    <row r="17" spans="1:4" x14ac:dyDescent="0.25">
      <c r="A17" s="1" t="s">
        <v>82</v>
      </c>
      <c r="B17" s="114">
        <v>2015</v>
      </c>
      <c r="C17" s="115">
        <v>13595</v>
      </c>
      <c r="D17" s="116">
        <f t="shared" si="0"/>
        <v>0.31276554654306676</v>
      </c>
    </row>
    <row r="18" spans="1:4" x14ac:dyDescent="0.25">
      <c r="A18" s="1" t="s">
        <v>84</v>
      </c>
      <c r="B18" s="114">
        <v>2014</v>
      </c>
      <c r="C18" s="115">
        <v>10356</v>
      </c>
      <c r="D18" s="116">
        <f t="shared" si="0"/>
        <v>-0.26729871232489033</v>
      </c>
    </row>
    <row r="19" spans="1:4" x14ac:dyDescent="0.25">
      <c r="A19" s="1" t="s">
        <v>86</v>
      </c>
      <c r="B19" s="114">
        <v>2013</v>
      </c>
      <c r="C19" s="115">
        <v>14134</v>
      </c>
      <c r="D19" s="116">
        <f t="shared" si="0"/>
        <v>0.38786331500392768</v>
      </c>
    </row>
    <row r="20" spans="1:4" x14ac:dyDescent="0.25">
      <c r="A20" s="1" t="s">
        <v>88</v>
      </c>
      <c r="B20" s="114">
        <v>2012</v>
      </c>
      <c r="C20" s="115">
        <v>10184</v>
      </c>
      <c r="D20" s="116">
        <f>C20/C21-1</f>
        <v>-0.12410768039907116</v>
      </c>
    </row>
    <row r="21" spans="1:4" x14ac:dyDescent="0.25">
      <c r="A21" s="1" t="s">
        <v>90</v>
      </c>
      <c r="B21" s="114">
        <v>2011</v>
      </c>
      <c r="C21" s="115">
        <v>11627</v>
      </c>
      <c r="D21" s="116">
        <f t="shared" si="0"/>
        <v>0.41619975639464069</v>
      </c>
    </row>
    <row r="22" spans="1:4" x14ac:dyDescent="0.25">
      <c r="A22" s="1" t="s">
        <v>92</v>
      </c>
      <c r="B22" s="114">
        <v>2010</v>
      </c>
      <c r="C22" s="115">
        <v>8210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0D80D-C776-45C5-884B-0B0EC0AC5A07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58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59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229</v>
      </c>
      <c r="O6" s="90" t="s">
        <v>220</v>
      </c>
      <c r="P6" s="90" t="s">
        <v>221</v>
      </c>
      <c r="Q6" s="90" t="s">
        <v>222</v>
      </c>
      <c r="R6" s="90" t="s">
        <v>223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63860</v>
      </c>
      <c r="O7" s="92">
        <v>118692</v>
      </c>
      <c r="P7" s="92">
        <v>127347</v>
      </c>
      <c r="Q7" s="92">
        <v>379398</v>
      </c>
      <c r="R7" s="92">
        <v>384801</v>
      </c>
      <c r="S7" s="93">
        <f t="shared" ref="S7:S52" si="4">IFERROR(R7/Q7-1,"-")</f>
        <v>1.4240981765850202E-2</v>
      </c>
      <c r="T7" s="93">
        <f t="shared" ref="T7:T52" si="5">IFERROR(R7/N7-1,"-")</f>
        <v>5.0256968368305666</v>
      </c>
      <c r="U7" s="92">
        <f t="shared" ref="U7:U52" si="6">IFERROR(R7-Q7,"-")</f>
        <v>5403</v>
      </c>
      <c r="V7" s="92">
        <f t="shared" ref="V7:V52" si="7">IFERROR(R7-N7,"-")</f>
        <v>320941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41447</v>
      </c>
      <c r="O8" s="95">
        <v>86479</v>
      </c>
      <c r="P8" s="95">
        <v>91202</v>
      </c>
      <c r="Q8" s="95">
        <v>90259</v>
      </c>
      <c r="R8" s="95">
        <v>92267</v>
      </c>
      <c r="S8" s="96">
        <f t="shared" si="4"/>
        <v>2.2247088932959569E-2</v>
      </c>
      <c r="T8" s="96">
        <f t="shared" si="5"/>
        <v>1.2261442323931768</v>
      </c>
      <c r="U8" s="95">
        <f t="shared" si="6"/>
        <v>2008</v>
      </c>
      <c r="V8" s="95">
        <f t="shared" si="7"/>
        <v>50820</v>
      </c>
      <c r="W8" s="96">
        <f>R8/R7</f>
        <v>0.23977848290415046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32826</v>
      </c>
      <c r="O9" s="52">
        <v>69355</v>
      </c>
      <c r="P9" s="52">
        <v>72715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1.3039054408091149</v>
      </c>
      <c r="U9" s="52">
        <f t="shared" si="6"/>
        <v>1631</v>
      </c>
      <c r="V9" s="52">
        <f t="shared" si="7"/>
        <v>42802</v>
      </c>
      <c r="W9" s="98">
        <f>R9/R7</f>
        <v>0.19653795078495118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8621</v>
      </c>
      <c r="O10" s="52">
        <v>17124</v>
      </c>
      <c r="P10" s="52">
        <v>18487</v>
      </c>
      <c r="Q10" s="52">
        <v>16262</v>
      </c>
      <c r="R10" s="52">
        <v>16639</v>
      </c>
      <c r="S10" s="98">
        <f t="shared" si="4"/>
        <v>2.3182880334522205E-2</v>
      </c>
      <c r="T10" s="98">
        <f t="shared" si="5"/>
        <v>0.93005451803735073</v>
      </c>
      <c r="U10" s="52">
        <f t="shared" si="6"/>
        <v>377</v>
      </c>
      <c r="V10" s="52">
        <f t="shared" si="7"/>
        <v>8018</v>
      </c>
      <c r="W10" s="98">
        <f>R10/R7</f>
        <v>4.3240532119199274E-2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22413</v>
      </c>
      <c r="O11" s="95">
        <v>32213</v>
      </c>
      <c r="P11" s="95">
        <v>36145</v>
      </c>
      <c r="Q11" s="95">
        <v>36207</v>
      </c>
      <c r="R11" s="95">
        <v>36000</v>
      </c>
      <c r="S11" s="96">
        <f t="shared" si="4"/>
        <v>-5.7171265224956747E-3</v>
      </c>
      <c r="T11" s="96">
        <f t="shared" si="5"/>
        <v>0.60621068130103062</v>
      </c>
      <c r="U11" s="95">
        <f t="shared" si="6"/>
        <v>-207</v>
      </c>
      <c r="V11" s="95">
        <f t="shared" si="7"/>
        <v>13587</v>
      </c>
      <c r="W11" s="96">
        <f>R11/R7</f>
        <v>9.3554850429182879E-2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21337</v>
      </c>
      <c r="O12" s="99">
        <v>42803</v>
      </c>
      <c r="P12" s="99">
        <v>45909</v>
      </c>
      <c r="Q12" s="99">
        <v>46660</v>
      </c>
      <c r="R12" s="99">
        <v>47015</v>
      </c>
      <c r="S12" s="100">
        <f t="shared" si="4"/>
        <v>7.6082297471067317E-3</v>
      </c>
      <c r="T12" s="100">
        <f t="shared" si="5"/>
        <v>1.203449407133149</v>
      </c>
      <c r="U12" s="99">
        <f t="shared" si="6"/>
        <v>355</v>
      </c>
      <c r="V12" s="99">
        <f t="shared" si="7"/>
        <v>25678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15584</v>
      </c>
      <c r="O13" s="95">
        <v>34808</v>
      </c>
      <c r="P13" s="95">
        <v>35062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1.2714322381930185</v>
      </c>
      <c r="U13" s="95">
        <f t="shared" si="6"/>
        <v>-252</v>
      </c>
      <c r="V13" s="95">
        <f t="shared" si="7"/>
        <v>19814</v>
      </c>
      <c r="W13" s="96">
        <f>R13/R12</f>
        <v>0.75290864617675213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14066</v>
      </c>
      <c r="O14" s="52">
        <v>29997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1.2318356320204749</v>
      </c>
      <c r="U14" s="52">
        <f t="shared" si="6"/>
        <v>68</v>
      </c>
      <c r="V14" s="52">
        <f t="shared" si="7"/>
        <v>17327</v>
      </c>
      <c r="W14" s="98">
        <f>R14/R12</f>
        <v>0.66772306710624274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4811</v>
      </c>
      <c r="P15" s="52">
        <v>5210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5753</v>
      </c>
      <c r="O16" s="95">
        <v>7995</v>
      </c>
      <c r="P16" s="95">
        <v>10847</v>
      </c>
      <c r="Q16" s="95">
        <v>11010</v>
      </c>
      <c r="R16" s="95">
        <v>11617</v>
      </c>
      <c r="S16" s="96">
        <f t="shared" si="4"/>
        <v>5.5131698455949119E-2</v>
      </c>
      <c r="T16" s="96">
        <f t="shared" si="5"/>
        <v>1.019294281244568</v>
      </c>
      <c r="U16" s="95">
        <f t="shared" si="6"/>
        <v>607</v>
      </c>
      <c r="V16" s="95">
        <f t="shared" si="7"/>
        <v>5864</v>
      </c>
      <c r="W16" s="96">
        <f>R16/R12</f>
        <v>0.2470913538232479</v>
      </c>
    </row>
    <row r="17" spans="2:23" x14ac:dyDescent="0.25">
      <c r="B17" s="91" t="s">
        <v>50</v>
      </c>
      <c r="C17" s="99">
        <v>4124</v>
      </c>
      <c r="D17" s="99">
        <v>2132</v>
      </c>
      <c r="E17" s="99">
        <v>2908</v>
      </c>
      <c r="F17" s="99">
        <v>4497</v>
      </c>
      <c r="G17" s="99">
        <v>4790</v>
      </c>
      <c r="H17" s="99">
        <v>4797</v>
      </c>
      <c r="I17" s="100">
        <f t="shared" si="0"/>
        <v>1.4613778705636626E-3</v>
      </c>
      <c r="J17" s="100">
        <f t="shared" si="1"/>
        <v>1.25</v>
      </c>
      <c r="K17" s="99">
        <f t="shared" si="2"/>
        <v>7</v>
      </c>
      <c r="L17" s="99">
        <f t="shared" si="3"/>
        <v>2665</v>
      </c>
      <c r="M17" s="93">
        <f>H17/H17</f>
        <v>1</v>
      </c>
      <c r="N17" s="99">
        <v>2054</v>
      </c>
      <c r="O17" s="99">
        <v>4169</v>
      </c>
      <c r="P17" s="99">
        <v>4791</v>
      </c>
      <c r="Q17" s="99">
        <v>4797</v>
      </c>
      <c r="R17" s="99">
        <v>4797</v>
      </c>
      <c r="S17" s="100">
        <f t="shared" si="4"/>
        <v>0</v>
      </c>
      <c r="T17" s="100">
        <f t="shared" si="5"/>
        <v>1.3354430379746836</v>
      </c>
      <c r="U17" s="99">
        <f t="shared" si="6"/>
        <v>0</v>
      </c>
      <c r="V17" s="99">
        <f t="shared" si="7"/>
        <v>2743</v>
      </c>
      <c r="W17" s="93">
        <f>R17/R17</f>
        <v>1</v>
      </c>
    </row>
    <row r="18" spans="2:23" x14ac:dyDescent="0.25">
      <c r="B18" s="94" t="s">
        <v>60</v>
      </c>
      <c r="C18" s="95">
        <v>1801</v>
      </c>
      <c r="D18" s="95">
        <v>1559</v>
      </c>
      <c r="E18" s="95">
        <v>2545</v>
      </c>
      <c r="F18" s="95">
        <v>3640</v>
      </c>
      <c r="G18" s="95">
        <v>3915</v>
      </c>
      <c r="H18" s="95">
        <v>3915</v>
      </c>
      <c r="I18" s="96">
        <f t="shared" si="0"/>
        <v>0</v>
      </c>
      <c r="J18" s="96">
        <f t="shared" si="1"/>
        <v>1.511225144323284</v>
      </c>
      <c r="K18" s="95">
        <f t="shared" si="2"/>
        <v>0</v>
      </c>
      <c r="L18" s="95">
        <f t="shared" si="3"/>
        <v>2356</v>
      </c>
      <c r="M18" s="96">
        <f>H18/H17</f>
        <v>0.81613508442776739</v>
      </c>
      <c r="N18" s="95">
        <v>2010</v>
      </c>
      <c r="O18" s="95">
        <v>3325</v>
      </c>
      <c r="P18" s="95">
        <v>3915</v>
      </c>
      <c r="Q18" s="95">
        <v>3915</v>
      </c>
      <c r="R18" s="95">
        <v>3915</v>
      </c>
      <c r="S18" s="96">
        <f t="shared" si="4"/>
        <v>0</v>
      </c>
      <c r="T18" s="96">
        <f t="shared" si="5"/>
        <v>0.94776119402985071</v>
      </c>
      <c r="U18" s="95">
        <f t="shared" si="6"/>
        <v>0</v>
      </c>
      <c r="V18" s="95">
        <f t="shared" si="7"/>
        <v>1905</v>
      </c>
      <c r="W18" s="96">
        <f>R18/R17</f>
        <v>0.81613508442776739</v>
      </c>
    </row>
    <row r="19" spans="2:23" x14ac:dyDescent="0.25">
      <c r="B19" s="97" t="s">
        <v>61</v>
      </c>
      <c r="C19" s="52">
        <v>1801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2323</v>
      </c>
      <c r="D21" s="95">
        <v>573</v>
      </c>
      <c r="E21" s="95">
        <v>363</v>
      </c>
      <c r="F21" s="95">
        <v>857</v>
      </c>
      <c r="G21" s="95">
        <v>875</v>
      </c>
      <c r="H21" s="95">
        <v>882</v>
      </c>
      <c r="I21" s="96">
        <f t="shared" si="0"/>
        <v>8.0000000000000071E-3</v>
      </c>
      <c r="J21" s="96">
        <f t="shared" si="1"/>
        <v>0.53926701570680624</v>
      </c>
      <c r="K21" s="95">
        <f t="shared" si="2"/>
        <v>7</v>
      </c>
      <c r="L21" s="95">
        <f t="shared" si="3"/>
        <v>309</v>
      </c>
      <c r="M21" s="96">
        <f>H21/H17</f>
        <v>0.18386491557223264</v>
      </c>
      <c r="N21" s="95">
        <v>44</v>
      </c>
      <c r="O21" s="95">
        <v>844</v>
      </c>
      <c r="P21" s="95">
        <v>876</v>
      </c>
      <c r="Q21" s="95">
        <v>882</v>
      </c>
      <c r="R21" s="95">
        <v>882</v>
      </c>
      <c r="S21" s="96">
        <f t="shared" si="4"/>
        <v>0</v>
      </c>
      <c r="T21" s="96">
        <f t="shared" si="5"/>
        <v>19.045454545454547</v>
      </c>
      <c r="U21" s="95">
        <f t="shared" si="6"/>
        <v>0</v>
      </c>
      <c r="V21" s="95">
        <f t="shared" si="7"/>
        <v>838</v>
      </c>
      <c r="W21" s="96">
        <f>R21/R17</f>
        <v>0.18386491557223264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286</v>
      </c>
      <c r="R28" s="52">
        <v>0</v>
      </c>
      <c r="S28" s="98">
        <f t="shared" si="4"/>
        <v>-1</v>
      </c>
      <c r="T28" s="98" t="str">
        <f t="shared" si="5"/>
        <v>-</v>
      </c>
      <c r="U28" s="52">
        <f t="shared" si="6"/>
        <v>-286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7096</v>
      </c>
      <c r="O29" s="99">
        <v>17263</v>
      </c>
      <c r="P29" s="99">
        <v>19061</v>
      </c>
      <c r="Q29" s="99">
        <v>19434</v>
      </c>
      <c r="R29" s="99">
        <v>19850</v>
      </c>
      <c r="S29" s="100">
        <f t="shared" si="4"/>
        <v>2.1405783678089874E-2</v>
      </c>
      <c r="T29" s="100">
        <f t="shared" si="5"/>
        <v>1.7973506200676437</v>
      </c>
      <c r="U29" s="99">
        <f t="shared" si="6"/>
        <v>416</v>
      </c>
      <c r="V29" s="99">
        <f t="shared" si="7"/>
        <v>12754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4365</v>
      </c>
      <c r="O30" s="95">
        <v>13346</v>
      </c>
      <c r="P30" s="95">
        <v>14712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0.77627204030226704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3486</v>
      </c>
      <c r="O31" s="52">
        <v>10997</v>
      </c>
      <c r="P31" s="52">
        <v>12807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0.67032745591939547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0.10594458438287153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2731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0.62614426949835233</v>
      </c>
      <c r="U33" s="95">
        <f t="shared" si="6"/>
        <v>94</v>
      </c>
      <c r="V33" s="95">
        <f t="shared" si="7"/>
        <v>1710</v>
      </c>
      <c r="W33" s="96">
        <f>R33/R29</f>
        <v>0.22372795969773299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271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1.4833948339483394</v>
      </c>
      <c r="U34" s="99">
        <f t="shared" si="6"/>
        <v>0</v>
      </c>
      <c r="V34" s="99">
        <f t="shared" si="7"/>
        <v>402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271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1.4833948339483394</v>
      </c>
      <c r="U35" s="95">
        <f t="shared" si="6"/>
        <v>0</v>
      </c>
      <c r="V35" s="95">
        <f t="shared" si="7"/>
        <v>402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2492</v>
      </c>
      <c r="O48" s="99">
        <v>3465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0.2491974317817014</v>
      </c>
      <c r="U48" s="99">
        <f t="shared" si="6"/>
        <v>61</v>
      </c>
      <c r="V48" s="99">
        <f t="shared" si="7"/>
        <v>621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2462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0.10682372055239653</v>
      </c>
      <c r="U49" s="95">
        <f t="shared" si="6"/>
        <v>33</v>
      </c>
      <c r="V49" s="95">
        <f t="shared" si="7"/>
        <v>263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1887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8.7970323264440875E-2</v>
      </c>
      <c r="U50" s="52">
        <f t="shared" si="6"/>
        <v>0</v>
      </c>
      <c r="V50" s="52">
        <f t="shared" si="7"/>
        <v>166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904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E626-1A00-4A3D-B59C-B2368D8AE61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64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65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229</v>
      </c>
      <c r="O6" s="90" t="s">
        <v>220</v>
      </c>
      <c r="P6" s="90" t="s">
        <v>221</v>
      </c>
      <c r="Q6" s="90" t="s">
        <v>222</v>
      </c>
      <c r="R6" s="90" t="s">
        <v>223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3">
        <f>IFERROR(H7/D7-1,"-")</f>
        <v>0.8554913294797688</v>
      </c>
      <c r="K7" s="92">
        <f>IFERROR(H7-G7,"-")</f>
        <v>13</v>
      </c>
      <c r="L7" s="92">
        <f>IFERROR(H7-D7,"-")</f>
        <v>148</v>
      </c>
      <c r="M7" s="93">
        <f>H7/H7</f>
        <v>1</v>
      </c>
      <c r="N7" s="92">
        <v>148</v>
      </c>
      <c r="O7" s="92">
        <v>276</v>
      </c>
      <c r="P7" s="92">
        <v>309</v>
      </c>
      <c r="Q7" s="92">
        <v>948</v>
      </c>
      <c r="R7" s="92">
        <v>975</v>
      </c>
      <c r="S7" s="93">
        <f t="shared" ref="S7:S52" si="0">IFERROR(R7/Q7-1,"-")</f>
        <v>2.8481012658227778E-2</v>
      </c>
      <c r="T7" s="93">
        <f t="shared" ref="T7:T52" si="1">IFERROR(R7/N7-1,"-")</f>
        <v>5.5878378378378377</v>
      </c>
      <c r="U7" s="92">
        <f t="shared" ref="U7:U52" si="2">IFERROR(R7-Q7,"-")</f>
        <v>27</v>
      </c>
      <c r="V7" s="92">
        <f t="shared" ref="V7:V52" si="3">IFERROR(R7-N7,"-")</f>
        <v>827</v>
      </c>
      <c r="W7" s="93">
        <f>R7/R7</f>
        <v>1</v>
      </c>
    </row>
    <row r="8" spans="2:23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4">IFERROR(H8/G8-1,"-")</f>
        <v>5.5276381909547645E-2</v>
      </c>
      <c r="J8" s="96">
        <f t="shared" ref="J8:J52" si="5">IFERROR(H8/D8-1,"-")</f>
        <v>1.0192307692307692</v>
      </c>
      <c r="K8" s="95">
        <f t="shared" ref="K8:K52" si="6">IFERROR(H8-G8,"-")</f>
        <v>11</v>
      </c>
      <c r="L8" s="95">
        <f t="shared" ref="L8:L52" si="7">IFERROR(H8-D8,"-")</f>
        <v>106</v>
      </c>
      <c r="M8" s="96">
        <f>H8/H7</f>
        <v>0.65420560747663548</v>
      </c>
      <c r="N8" s="95">
        <v>88</v>
      </c>
      <c r="O8" s="95">
        <v>182</v>
      </c>
      <c r="P8" s="95">
        <v>201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1.4204545454545454</v>
      </c>
      <c r="U8" s="95">
        <f t="shared" si="2"/>
        <v>7</v>
      </c>
      <c r="V8" s="95">
        <f t="shared" si="3"/>
        <v>125</v>
      </c>
      <c r="W8" s="96">
        <f>R8/R7</f>
        <v>0.21846153846153846</v>
      </c>
    </row>
    <row r="9" spans="2:23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4"/>
        <v>3.8167938931297662E-2</v>
      </c>
      <c r="J9" s="98">
        <f t="shared" si="5"/>
        <v>1.1587301587301586</v>
      </c>
      <c r="K9" s="52">
        <f t="shared" si="6"/>
        <v>5</v>
      </c>
      <c r="L9" s="52">
        <f t="shared" si="7"/>
        <v>73</v>
      </c>
      <c r="M9" s="98">
        <f>H9/H7</f>
        <v>0.42367601246105918</v>
      </c>
      <c r="N9" s="52">
        <v>59</v>
      </c>
      <c r="O9" s="52">
        <v>125</v>
      </c>
      <c r="P9" s="52">
        <v>131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1.3389830508474576</v>
      </c>
      <c r="U9" s="52">
        <f t="shared" si="2"/>
        <v>4</v>
      </c>
      <c r="V9" s="52">
        <f t="shared" si="3"/>
        <v>79</v>
      </c>
      <c r="W9" s="98">
        <f>R9/R7</f>
        <v>0.14153846153846153</v>
      </c>
    </row>
    <row r="10" spans="2:23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4"/>
        <v>8.8235294117646967E-2</v>
      </c>
      <c r="J10" s="98">
        <f t="shared" si="5"/>
        <v>0.80487804878048785</v>
      </c>
      <c r="K10" s="52">
        <f t="shared" si="6"/>
        <v>6</v>
      </c>
      <c r="L10" s="52">
        <f t="shared" si="7"/>
        <v>33</v>
      </c>
      <c r="M10" s="98">
        <f>H10/H7</f>
        <v>0.23052959501557632</v>
      </c>
      <c r="N10" s="52">
        <v>29</v>
      </c>
      <c r="O10" s="52">
        <v>57</v>
      </c>
      <c r="P10" s="52">
        <v>70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1.5862068965517242</v>
      </c>
      <c r="U10" s="52">
        <f t="shared" si="2"/>
        <v>3</v>
      </c>
      <c r="V10" s="52">
        <f t="shared" si="3"/>
        <v>46</v>
      </c>
      <c r="W10" s="98">
        <f>R10/R7</f>
        <v>7.6923076923076927E-2</v>
      </c>
    </row>
    <row r="11" spans="2:23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4"/>
        <v>1.8348623853210899E-2</v>
      </c>
      <c r="J11" s="96">
        <f t="shared" si="5"/>
        <v>0.58571428571428563</v>
      </c>
      <c r="K11" s="95">
        <f t="shared" si="6"/>
        <v>2</v>
      </c>
      <c r="L11" s="95">
        <f t="shared" si="7"/>
        <v>41</v>
      </c>
      <c r="M11" s="96">
        <f>H11/H7</f>
        <v>0.34579439252336447</v>
      </c>
      <c r="N11" s="95">
        <v>60</v>
      </c>
      <c r="O11" s="95">
        <v>94</v>
      </c>
      <c r="P11" s="95">
        <v>108</v>
      </c>
      <c r="Q11" s="95">
        <v>110</v>
      </c>
      <c r="R11" s="95">
        <v>112</v>
      </c>
      <c r="S11" s="96">
        <f t="shared" si="0"/>
        <v>1.8181818181818077E-2</v>
      </c>
      <c r="T11" s="96">
        <f t="shared" si="1"/>
        <v>0.8666666666666667</v>
      </c>
      <c r="U11" s="95">
        <f t="shared" si="2"/>
        <v>2</v>
      </c>
      <c r="V11" s="95">
        <f t="shared" si="3"/>
        <v>52</v>
      </c>
      <c r="W11" s="96">
        <f>R11/R7</f>
        <v>0.11487179487179487</v>
      </c>
    </row>
    <row r="12" spans="2:23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4"/>
        <v>4.4444444444444509E-2</v>
      </c>
      <c r="J12" s="100">
        <f t="shared" si="5"/>
        <v>0.91836734693877542</v>
      </c>
      <c r="K12" s="99">
        <f t="shared" si="6"/>
        <v>4</v>
      </c>
      <c r="L12" s="99">
        <f t="shared" si="7"/>
        <v>45</v>
      </c>
      <c r="M12" s="93">
        <f>H12/H12</f>
        <v>1</v>
      </c>
      <c r="N12" s="99">
        <v>42</v>
      </c>
      <c r="O12" s="99">
        <v>79</v>
      </c>
      <c r="P12" s="99">
        <v>90</v>
      </c>
      <c r="Q12" s="99">
        <v>92</v>
      </c>
      <c r="R12" s="99">
        <v>95</v>
      </c>
      <c r="S12" s="100">
        <f t="shared" si="0"/>
        <v>3.2608695652173836E-2</v>
      </c>
      <c r="T12" s="100">
        <f t="shared" si="1"/>
        <v>1.2619047619047619</v>
      </c>
      <c r="U12" s="99">
        <f t="shared" si="2"/>
        <v>3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4"/>
        <v>1.6129032258064502E-2</v>
      </c>
      <c r="J13" s="96">
        <f t="shared" si="5"/>
        <v>1.032258064516129</v>
      </c>
      <c r="K13" s="95">
        <f t="shared" si="6"/>
        <v>1</v>
      </c>
      <c r="L13" s="95">
        <f t="shared" si="7"/>
        <v>32</v>
      </c>
      <c r="M13" s="96">
        <f>H13/H12</f>
        <v>0.67021276595744683</v>
      </c>
      <c r="N13" s="95">
        <v>27</v>
      </c>
      <c r="O13" s="95">
        <v>58</v>
      </c>
      <c r="P13" s="95">
        <v>62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4"/>
        <v>4.0000000000000036E-2</v>
      </c>
      <c r="J14" s="98">
        <f t="shared" si="5"/>
        <v>1.08</v>
      </c>
      <c r="K14" s="52">
        <f t="shared" si="6"/>
        <v>2</v>
      </c>
      <c r="L14" s="52">
        <f t="shared" si="7"/>
        <v>27</v>
      </c>
      <c r="M14" s="98">
        <f>H14/H12</f>
        <v>0.55319148936170215</v>
      </c>
      <c r="N14" s="52">
        <v>24</v>
      </c>
      <c r="O14" s="52">
        <v>48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4"/>
        <v>0</v>
      </c>
      <c r="J15" s="98">
        <f t="shared" si="5"/>
        <v>0.83333333333333326</v>
      </c>
      <c r="K15" s="52">
        <f t="shared" si="6"/>
        <v>0</v>
      </c>
      <c r="L15" s="52">
        <f t="shared" si="7"/>
        <v>5</v>
      </c>
      <c r="M15" s="98">
        <f>H15/H12</f>
        <v>0.11702127659574468</v>
      </c>
      <c r="N15" s="52">
        <v>3</v>
      </c>
      <c r="O15" s="52">
        <v>10</v>
      </c>
      <c r="P15" s="52">
        <v>13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4"/>
        <v>6.8965517241379226E-2</v>
      </c>
      <c r="J16" s="96">
        <f t="shared" si="5"/>
        <v>0.72222222222222232</v>
      </c>
      <c r="K16" s="95">
        <f t="shared" si="6"/>
        <v>2</v>
      </c>
      <c r="L16" s="95">
        <f t="shared" si="7"/>
        <v>13</v>
      </c>
      <c r="M16" s="96">
        <f>H16/H12</f>
        <v>0.32978723404255317</v>
      </c>
      <c r="N16" s="95">
        <v>15</v>
      </c>
      <c r="O16" s="95">
        <v>21</v>
      </c>
      <c r="P16" s="95">
        <v>28</v>
      </c>
      <c r="Q16" s="95">
        <v>29</v>
      </c>
      <c r="R16" s="95">
        <v>32</v>
      </c>
      <c r="S16" s="96">
        <f t="shared" si="0"/>
        <v>0.10344827586206895</v>
      </c>
      <c r="T16" s="96">
        <f t="shared" si="1"/>
        <v>1.1333333333333333</v>
      </c>
      <c r="U16" s="95">
        <f t="shared" si="2"/>
        <v>3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50</v>
      </c>
      <c r="C17" s="99">
        <v>15</v>
      </c>
      <c r="D17" s="99">
        <v>6</v>
      </c>
      <c r="E17" s="99">
        <v>7</v>
      </c>
      <c r="F17" s="99">
        <v>11</v>
      </c>
      <c r="G17" s="99">
        <v>12</v>
      </c>
      <c r="H17" s="99">
        <v>12</v>
      </c>
      <c r="I17" s="100">
        <f t="shared" si="4"/>
        <v>0</v>
      </c>
      <c r="J17" s="100">
        <f t="shared" si="5"/>
        <v>1</v>
      </c>
      <c r="K17" s="99">
        <f t="shared" si="6"/>
        <v>0</v>
      </c>
      <c r="L17" s="99">
        <f t="shared" si="7"/>
        <v>6</v>
      </c>
      <c r="M17" s="93">
        <f>H17/H17</f>
        <v>1</v>
      </c>
      <c r="N17" s="99">
        <v>4</v>
      </c>
      <c r="O17" s="99">
        <v>10</v>
      </c>
      <c r="P17" s="99">
        <v>12</v>
      </c>
      <c r="Q17" s="99">
        <v>12</v>
      </c>
      <c r="R17" s="99">
        <v>12</v>
      </c>
      <c r="S17" s="100">
        <f t="shared" si="0"/>
        <v>0</v>
      </c>
      <c r="T17" s="100">
        <f t="shared" si="1"/>
        <v>2</v>
      </c>
      <c r="U17" s="99">
        <f t="shared" si="2"/>
        <v>0</v>
      </c>
      <c r="V17" s="99">
        <f t="shared" si="3"/>
        <v>8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2</v>
      </c>
      <c r="E18" s="95">
        <v>3</v>
      </c>
      <c r="F18" s="95">
        <v>6</v>
      </c>
      <c r="G18" s="95">
        <v>6</v>
      </c>
      <c r="H18" s="95">
        <v>6</v>
      </c>
      <c r="I18" s="96">
        <f t="shared" si="4"/>
        <v>0</v>
      </c>
      <c r="J18" s="96">
        <f t="shared" si="5"/>
        <v>2</v>
      </c>
      <c r="K18" s="95">
        <f t="shared" si="6"/>
        <v>0</v>
      </c>
      <c r="L18" s="95">
        <f t="shared" si="7"/>
        <v>4</v>
      </c>
      <c r="M18" s="96">
        <f>H18/H17</f>
        <v>0.5</v>
      </c>
      <c r="N18" s="95">
        <v>2</v>
      </c>
      <c r="O18" s="95">
        <v>5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0.5</v>
      </c>
    </row>
    <row r="19" spans="2:23" x14ac:dyDescent="0.25">
      <c r="B19" s="97" t="s">
        <v>61</v>
      </c>
      <c r="C19" s="52">
        <v>5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 t="str">
        <f t="shared" si="5"/>
        <v>-</v>
      </c>
      <c r="K19" s="52">
        <f t="shared" si="6"/>
        <v>0</v>
      </c>
      <c r="L19" s="52">
        <f t="shared" si="7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10</v>
      </c>
      <c r="D21" s="95">
        <v>3</v>
      </c>
      <c r="E21" s="95">
        <v>3</v>
      </c>
      <c r="F21" s="95">
        <v>5</v>
      </c>
      <c r="G21" s="95">
        <v>6</v>
      </c>
      <c r="H21" s="95">
        <v>6</v>
      </c>
      <c r="I21" s="96">
        <f t="shared" si="4"/>
        <v>0</v>
      </c>
      <c r="J21" s="96">
        <f t="shared" si="5"/>
        <v>1</v>
      </c>
      <c r="K21" s="95">
        <f t="shared" si="6"/>
        <v>0</v>
      </c>
      <c r="L21" s="95">
        <f t="shared" si="7"/>
        <v>3</v>
      </c>
      <c r="M21" s="96">
        <f>H21/H17</f>
        <v>0.5</v>
      </c>
      <c r="N21" s="95">
        <v>2</v>
      </c>
      <c r="O21" s="95">
        <v>5</v>
      </c>
      <c r="P21" s="95">
        <v>6</v>
      </c>
      <c r="Q21" s="95">
        <v>6</v>
      </c>
      <c r="R21" s="95">
        <v>6</v>
      </c>
      <c r="S21" s="96">
        <f t="shared" si="0"/>
        <v>0</v>
      </c>
      <c r="T21" s="96">
        <f t="shared" si="1"/>
        <v>2</v>
      </c>
      <c r="U21" s="95">
        <f t="shared" si="2"/>
        <v>0</v>
      </c>
      <c r="V21" s="95">
        <f t="shared" si="3"/>
        <v>4</v>
      </c>
      <c r="W21" s="96">
        <f>R21/R17</f>
        <v>0.5</v>
      </c>
    </row>
    <row r="22" spans="2:23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4"/>
        <v>0</v>
      </c>
      <c r="J22" s="100">
        <f t="shared" si="5"/>
        <v>0.75</v>
      </c>
      <c r="K22" s="99">
        <f t="shared" si="6"/>
        <v>0</v>
      </c>
      <c r="L22" s="99">
        <f t="shared" si="7"/>
        <v>3</v>
      </c>
      <c r="M22" s="100">
        <f>H22/H22</f>
        <v>1</v>
      </c>
      <c r="N22" s="99">
        <v>3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1.3333333333333335</v>
      </c>
      <c r="U22" s="99">
        <f t="shared" si="2"/>
        <v>0</v>
      </c>
      <c r="V22" s="99">
        <f t="shared" si="3"/>
        <v>4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4"/>
        <v>0</v>
      </c>
      <c r="J23" s="96">
        <f t="shared" si="5"/>
        <v>1</v>
      </c>
      <c r="K23" s="95">
        <f t="shared" si="6"/>
        <v>0</v>
      </c>
      <c r="L23" s="95">
        <f t="shared" si="7"/>
        <v>3</v>
      </c>
      <c r="M23" s="96">
        <f>H23/H22</f>
        <v>0.8571428571428571</v>
      </c>
      <c r="N23" s="95">
        <v>3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1</v>
      </c>
      <c r="U23" s="95">
        <f t="shared" si="2"/>
        <v>0</v>
      </c>
      <c r="V23" s="95">
        <f t="shared" si="3"/>
        <v>3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4"/>
        <v>0.25</v>
      </c>
      <c r="J25" s="100">
        <f t="shared" si="5"/>
        <v>0.66666666666666674</v>
      </c>
      <c r="K25" s="99">
        <f t="shared" si="6"/>
        <v>1</v>
      </c>
      <c r="L25" s="99">
        <f t="shared" si="7"/>
        <v>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5</v>
      </c>
      <c r="R25" s="99">
        <v>6</v>
      </c>
      <c r="S25" s="100">
        <f t="shared" si="0"/>
        <v>0.19999999999999996</v>
      </c>
      <c r="T25" s="100">
        <f t="shared" si="1"/>
        <v>1</v>
      </c>
      <c r="U25" s="99">
        <f t="shared" si="2"/>
        <v>1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4"/>
        <v>0.33333333333333326</v>
      </c>
      <c r="J26" s="96">
        <f t="shared" si="5"/>
        <v>1</v>
      </c>
      <c r="K26" s="95">
        <f t="shared" si="6"/>
        <v>1</v>
      </c>
      <c r="L26" s="95">
        <f t="shared" si="7"/>
        <v>2</v>
      </c>
      <c r="M26" s="96">
        <f>H26/H25</f>
        <v>0.8</v>
      </c>
      <c r="N26" s="95">
        <v>2</v>
      </c>
      <c r="O26" s="95">
        <v>4</v>
      </c>
      <c r="P26" s="95">
        <v>4</v>
      </c>
      <c r="Q26" s="95">
        <v>4</v>
      </c>
      <c r="R26" s="95">
        <v>5</v>
      </c>
      <c r="S26" s="96">
        <f t="shared" si="0"/>
        <v>0.25</v>
      </c>
      <c r="T26" s="96">
        <f t="shared" si="1"/>
        <v>1.5</v>
      </c>
      <c r="U26" s="95">
        <f t="shared" si="2"/>
        <v>1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 t="str">
        <f t="shared" si="5"/>
        <v>-</v>
      </c>
      <c r="K27" s="52">
        <f t="shared" si="6"/>
        <v>0</v>
      </c>
      <c r="L27" s="52">
        <f t="shared" si="7"/>
        <v>0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 t="str">
        <f t="shared" si="5"/>
        <v>-</v>
      </c>
      <c r="K28" s="52">
        <f t="shared" si="6"/>
        <v>0</v>
      </c>
      <c r="L28" s="52">
        <f t="shared" si="7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98">
        <f t="shared" si="0"/>
        <v>-1</v>
      </c>
      <c r="T28" s="98" t="str">
        <f t="shared" si="1"/>
        <v>-</v>
      </c>
      <c r="U28" s="52">
        <f t="shared" si="2"/>
        <v>-1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4"/>
        <v>3.2258064516129004E-2</v>
      </c>
      <c r="J29" s="100">
        <f t="shared" si="5"/>
        <v>0.93939393939393945</v>
      </c>
      <c r="K29" s="99">
        <f t="shared" si="6"/>
        <v>2</v>
      </c>
      <c r="L29" s="99">
        <f t="shared" si="7"/>
        <v>31</v>
      </c>
      <c r="M29" s="93">
        <f>H29/H29</f>
        <v>1</v>
      </c>
      <c r="N29" s="99">
        <v>25</v>
      </c>
      <c r="O29" s="99">
        <v>56</v>
      </c>
      <c r="P29" s="99">
        <v>61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1.56</v>
      </c>
      <c r="U29" s="99">
        <f t="shared" si="2"/>
        <v>2</v>
      </c>
      <c r="V29" s="99">
        <f t="shared" si="3"/>
        <v>39</v>
      </c>
      <c r="W29" s="93">
        <f>R29/R29</f>
        <v>1</v>
      </c>
    </row>
    <row r="30" spans="2:23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4"/>
        <v>4.6511627906976827E-2</v>
      </c>
      <c r="J30" s="96">
        <f t="shared" si="5"/>
        <v>1.1428571428571428</v>
      </c>
      <c r="K30" s="95">
        <f t="shared" si="6"/>
        <v>2</v>
      </c>
      <c r="L30" s="95">
        <f t="shared" si="7"/>
        <v>24</v>
      </c>
      <c r="M30" s="96">
        <f>H30/H29</f>
        <v>0.703125</v>
      </c>
      <c r="N30" s="95">
        <v>14</v>
      </c>
      <c r="O30" s="95">
        <v>39</v>
      </c>
      <c r="P30" s="95">
        <v>42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4"/>
        <v>7.6923076923076872E-2</v>
      </c>
      <c r="J31" s="98">
        <f t="shared" si="5"/>
        <v>1.5454545454545454</v>
      </c>
      <c r="K31" s="52">
        <f t="shared" si="6"/>
        <v>2</v>
      </c>
      <c r="L31" s="52">
        <f t="shared" si="7"/>
        <v>17</v>
      </c>
      <c r="M31" s="98">
        <f>H31/H29</f>
        <v>0.4375</v>
      </c>
      <c r="N31" s="52">
        <v>7</v>
      </c>
      <c r="O31" s="52">
        <v>23</v>
      </c>
      <c r="P31" s="52">
        <v>26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4"/>
        <v>0</v>
      </c>
      <c r="J32" s="98">
        <f t="shared" si="5"/>
        <v>0.7</v>
      </c>
      <c r="K32" s="52">
        <f t="shared" si="6"/>
        <v>0</v>
      </c>
      <c r="L32" s="52">
        <f t="shared" si="7"/>
        <v>7</v>
      </c>
      <c r="M32" s="98">
        <f>H32/H29</f>
        <v>0.265625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4"/>
        <v>0</v>
      </c>
      <c r="J33" s="96">
        <f t="shared" si="5"/>
        <v>0.58333333333333326</v>
      </c>
      <c r="K33" s="95">
        <f t="shared" si="6"/>
        <v>0</v>
      </c>
      <c r="L33" s="95">
        <f t="shared" si="7"/>
        <v>7</v>
      </c>
      <c r="M33" s="96">
        <f>H33/H29</f>
        <v>0.296875</v>
      </c>
      <c r="N33" s="95">
        <v>11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0.72727272727272729</v>
      </c>
      <c r="U33" s="95">
        <f t="shared" si="2"/>
        <v>0</v>
      </c>
      <c r="V33" s="95">
        <f t="shared" si="3"/>
        <v>8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4"/>
        <v>0.19999999999999996</v>
      </c>
      <c r="J34" s="100">
        <f t="shared" si="5"/>
        <v>0.5</v>
      </c>
      <c r="K34" s="99">
        <f t="shared" si="6"/>
        <v>1</v>
      </c>
      <c r="L34" s="99">
        <f t="shared" si="7"/>
        <v>2</v>
      </c>
      <c r="M34" s="93">
        <f>H34/H34</f>
        <v>1</v>
      </c>
      <c r="N34" s="99">
        <v>2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2</v>
      </c>
      <c r="U34" s="99">
        <f t="shared" si="2"/>
        <v>0</v>
      </c>
      <c r="V34" s="99">
        <f t="shared" si="3"/>
        <v>4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4"/>
        <v>0.19999999999999996</v>
      </c>
      <c r="J35" s="96">
        <f t="shared" si="5"/>
        <v>0.5</v>
      </c>
      <c r="K35" s="95">
        <f t="shared" si="6"/>
        <v>1</v>
      </c>
      <c r="L35" s="95">
        <f t="shared" si="7"/>
        <v>2</v>
      </c>
      <c r="M35" s="96">
        <f>H35/H34</f>
        <v>1</v>
      </c>
      <c r="N35" s="95">
        <v>2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2</v>
      </c>
      <c r="U35" s="95">
        <f t="shared" si="2"/>
        <v>0</v>
      </c>
      <c r="V35" s="95">
        <f t="shared" si="3"/>
        <v>4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4"/>
        <v>0</v>
      </c>
      <c r="J36" s="100">
        <f t="shared" si="5"/>
        <v>1</v>
      </c>
      <c r="K36" s="99">
        <f t="shared" si="6"/>
        <v>0</v>
      </c>
      <c r="L36" s="99">
        <f t="shared" si="7"/>
        <v>6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4"/>
        <v>0</v>
      </c>
      <c r="J37" s="96">
        <f t="shared" si="5"/>
        <v>2</v>
      </c>
      <c r="K37" s="95">
        <f t="shared" si="6"/>
        <v>0</v>
      </c>
      <c r="L37" s="95">
        <f t="shared" si="7"/>
        <v>4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4"/>
        <v>0</v>
      </c>
      <c r="J38" s="96">
        <f t="shared" si="5"/>
        <v>1</v>
      </c>
      <c r="K38" s="95">
        <f t="shared" si="6"/>
        <v>0</v>
      </c>
      <c r="L38" s="95">
        <f t="shared" si="7"/>
        <v>3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4"/>
        <v>5.2631578947368363E-2</v>
      </c>
      <c r="J39" s="100">
        <f t="shared" si="5"/>
        <v>0.81818181818181812</v>
      </c>
      <c r="K39" s="99">
        <f t="shared" si="6"/>
        <v>1</v>
      </c>
      <c r="L39" s="99">
        <f t="shared" si="7"/>
        <v>9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4"/>
        <v>5.2631578947368363E-2</v>
      </c>
      <c r="J40" s="96">
        <f t="shared" si="5"/>
        <v>0.81818181818181812</v>
      </c>
      <c r="K40" s="95">
        <f t="shared" si="6"/>
        <v>1</v>
      </c>
      <c r="L40" s="95">
        <f t="shared" si="7"/>
        <v>9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0.75</v>
      </c>
      <c r="K41" s="52">
        <f t="shared" si="6"/>
        <v>0</v>
      </c>
      <c r="L41" s="52">
        <f t="shared" si="7"/>
        <v>3</v>
      </c>
      <c r="M41" s="98">
        <f>H41/H39</f>
        <v>0.35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4"/>
        <v>8.3333333333333259E-2</v>
      </c>
      <c r="J42" s="98">
        <f t="shared" si="5"/>
        <v>0.85714285714285721</v>
      </c>
      <c r="K42" s="52">
        <f t="shared" si="6"/>
        <v>1</v>
      </c>
      <c r="L42" s="52">
        <f t="shared" si="7"/>
        <v>6</v>
      </c>
      <c r="M42" s="98">
        <f>H42/H39</f>
        <v>0.65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4"/>
        <v>0</v>
      </c>
      <c r="J43" s="100">
        <f t="shared" si="5"/>
        <v>0.55555555555555558</v>
      </c>
      <c r="K43" s="99">
        <f t="shared" si="6"/>
        <v>0</v>
      </c>
      <c r="L43" s="99">
        <f t="shared" si="7"/>
        <v>5</v>
      </c>
      <c r="M43" s="93">
        <f>H43/H43</f>
        <v>1</v>
      </c>
      <c r="N43" s="99">
        <v>9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0.66666666666666674</v>
      </c>
      <c r="U43" s="99">
        <f t="shared" si="2"/>
        <v>1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4"/>
        <v>0</v>
      </c>
      <c r="J44" s="96">
        <f t="shared" si="5"/>
        <v>1</v>
      </c>
      <c r="K44" s="95">
        <f t="shared" si="6"/>
        <v>0</v>
      </c>
      <c r="L44" s="95">
        <f t="shared" si="7"/>
        <v>4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4"/>
        <v>0</v>
      </c>
      <c r="J45" s="98" t="str">
        <f t="shared" si="5"/>
        <v>-</v>
      </c>
      <c r="K45" s="52">
        <f t="shared" si="6"/>
        <v>0</v>
      </c>
      <c r="L45" s="52">
        <f t="shared" si="7"/>
        <v>6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 t="str">
        <f t="shared" si="5"/>
        <v>-</v>
      </c>
      <c r="K46" s="52">
        <f t="shared" si="6"/>
        <v>0</v>
      </c>
      <c r="L46" s="52">
        <f t="shared" si="7"/>
        <v>2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0.19999999999999996</v>
      </c>
      <c r="K47" s="95">
        <f t="shared" si="6"/>
        <v>0</v>
      </c>
      <c r="L47" s="95">
        <f t="shared" si="7"/>
        <v>1</v>
      </c>
      <c r="M47" s="96">
        <f>H47/H43</f>
        <v>0.42857142857142855</v>
      </c>
      <c r="N47" s="95">
        <v>5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0.39999999999999991</v>
      </c>
      <c r="U47" s="95">
        <f t="shared" si="2"/>
        <v>1</v>
      </c>
      <c r="V47" s="95">
        <f t="shared" si="3"/>
        <v>2</v>
      </c>
      <c r="W47" s="96">
        <f>R47/R43</f>
        <v>0.46666666666666667</v>
      </c>
    </row>
    <row r="48" spans="2:23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4"/>
        <v>0.125</v>
      </c>
      <c r="J48" s="100">
        <f t="shared" si="5"/>
        <v>0.63636363636363646</v>
      </c>
      <c r="K48" s="99">
        <f t="shared" si="6"/>
        <v>2</v>
      </c>
      <c r="L48" s="99">
        <f t="shared" si="7"/>
        <v>7</v>
      </c>
      <c r="M48" s="93">
        <f>H48/H48</f>
        <v>1</v>
      </c>
      <c r="N48" s="99">
        <v>10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0.89999999999999991</v>
      </c>
      <c r="U48" s="99">
        <f t="shared" si="2"/>
        <v>1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4"/>
        <v>0.15384615384615374</v>
      </c>
      <c r="J49" s="96">
        <f t="shared" si="5"/>
        <v>0.66666666666666674</v>
      </c>
      <c r="K49" s="95">
        <f t="shared" si="6"/>
        <v>2</v>
      </c>
      <c r="L49" s="95">
        <f t="shared" si="7"/>
        <v>6</v>
      </c>
      <c r="M49" s="96">
        <f>H49/H48</f>
        <v>0.83333333333333337</v>
      </c>
      <c r="N49" s="95">
        <v>9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0.77777777777777768</v>
      </c>
      <c r="U49" s="95">
        <f t="shared" si="2"/>
        <v>1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0.60000000000000009</v>
      </c>
      <c r="K50" s="52">
        <f t="shared" si="6"/>
        <v>0</v>
      </c>
      <c r="L50" s="52">
        <f t="shared" si="7"/>
        <v>3</v>
      </c>
      <c r="M50" s="98">
        <f>H50/H48</f>
        <v>0.44444444444444442</v>
      </c>
      <c r="N50" s="52">
        <v>6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0.33333333333333326</v>
      </c>
      <c r="U50" s="52">
        <f t="shared" si="2"/>
        <v>0</v>
      </c>
      <c r="V50" s="52">
        <f t="shared" si="3"/>
        <v>2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4"/>
        <v>0.39999999999999991</v>
      </c>
      <c r="J51" s="98">
        <f t="shared" si="5"/>
        <v>0.75</v>
      </c>
      <c r="K51" s="52">
        <f t="shared" si="6"/>
        <v>2</v>
      </c>
      <c r="L51" s="52">
        <f t="shared" si="7"/>
        <v>3</v>
      </c>
      <c r="M51" s="98">
        <f>H51/H48</f>
        <v>0.3888888888888889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4"/>
        <v>0</v>
      </c>
      <c r="J52" s="96">
        <f t="shared" si="5"/>
        <v>1</v>
      </c>
      <c r="K52" s="95">
        <f t="shared" si="6"/>
        <v>0</v>
      </c>
      <c r="L52" s="95">
        <f t="shared" si="7"/>
        <v>2</v>
      </c>
      <c r="M52" s="96">
        <f>H52/H48</f>
        <v>0.22222222222222221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CBCD0-DBD7-4512-B931-EF8C52FF9507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5BDC0-EBAF-4345-861B-6CF86A5B21B4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230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11811</v>
      </c>
      <c r="D9" s="116">
        <v>2.3749674958828182E-2</v>
      </c>
      <c r="E9" s="115">
        <v>14599</v>
      </c>
      <c r="F9" s="116">
        <f t="shared" ref="F9:L21" si="0">IFERROR(E9/C9-1,"-")</f>
        <v>0.23605113876894412</v>
      </c>
      <c r="G9" s="115">
        <v>2476</v>
      </c>
      <c r="H9" s="116">
        <f>IFERROR(G9/E9-1,"-")</f>
        <v>-0.83039934242071378</v>
      </c>
      <c r="I9" s="115">
        <v>11584</v>
      </c>
      <c r="J9" s="116">
        <f t="shared" si="0"/>
        <v>3.6785137318255252</v>
      </c>
      <c r="K9" s="115">
        <v>15634</v>
      </c>
      <c r="L9" s="116">
        <f t="shared" si="0"/>
        <v>0.34962016574585641</v>
      </c>
      <c r="M9" s="115">
        <v>17228</v>
      </c>
      <c r="N9" s="116">
        <f t="shared" ref="N9:N21" si="1">IFERROR(M9/K9-1,"-")</f>
        <v>0.10195727261097609</v>
      </c>
      <c r="O9" s="116">
        <f>M9/C9-1</f>
        <v>0.45864025061383451</v>
      </c>
    </row>
    <row r="10" spans="1:16" x14ac:dyDescent="0.25">
      <c r="A10" s="1" t="s">
        <v>72</v>
      </c>
      <c r="B10" s="114" t="s">
        <v>73</v>
      </c>
      <c r="C10" s="115">
        <v>12040</v>
      </c>
      <c r="D10" s="116">
        <v>4.9420378279438681E-2</v>
      </c>
      <c r="E10" s="115">
        <v>15480</v>
      </c>
      <c r="F10" s="116">
        <f t="shared" si="0"/>
        <v>0.28571428571428581</v>
      </c>
      <c r="G10" s="115">
        <v>1925</v>
      </c>
      <c r="H10" s="116">
        <f t="shared" si="0"/>
        <v>-0.87564599483204131</v>
      </c>
      <c r="I10" s="115">
        <v>14671</v>
      </c>
      <c r="J10" s="116">
        <f t="shared" si="0"/>
        <v>6.6212987012987012</v>
      </c>
      <c r="K10" s="115">
        <v>20512</v>
      </c>
      <c r="L10" s="116">
        <f t="shared" si="0"/>
        <v>0.3981323699815964</v>
      </c>
      <c r="M10" s="115">
        <v>17964</v>
      </c>
      <c r="N10" s="116">
        <f>IFERROR(M10/K10-1,"-")</f>
        <v>-0.12421996879875197</v>
      </c>
      <c r="O10" s="116">
        <f>IFERROR(M10/C10-1,"-")</f>
        <v>0.49202657807308969</v>
      </c>
    </row>
    <row r="11" spans="1:16" x14ac:dyDescent="0.25">
      <c r="A11" s="1" t="s">
        <v>74</v>
      </c>
      <c r="B11" s="114" t="s">
        <v>75</v>
      </c>
      <c r="C11" s="115">
        <v>12441</v>
      </c>
      <c r="D11" s="116">
        <v>-2.0316560359083358E-2</v>
      </c>
      <c r="E11" s="115">
        <v>5930</v>
      </c>
      <c r="F11" s="116">
        <f t="shared" si="0"/>
        <v>-0.52335021300538542</v>
      </c>
      <c r="G11" s="115">
        <v>3083</v>
      </c>
      <c r="H11" s="116">
        <f t="shared" si="0"/>
        <v>-0.48010118043844852</v>
      </c>
      <c r="I11" s="115">
        <v>19941</v>
      </c>
      <c r="J11" s="116">
        <f t="shared" si="0"/>
        <v>5.4680506000648723</v>
      </c>
      <c r="K11" s="115">
        <v>21527</v>
      </c>
      <c r="L11" s="116">
        <f t="shared" si="0"/>
        <v>7.953462715009274E-2</v>
      </c>
      <c r="M11" s="115">
        <v>21188</v>
      </c>
      <c r="N11" s="116">
        <f t="shared" si="1"/>
        <v>-1.5747665722116388E-2</v>
      </c>
      <c r="O11" s="116">
        <f t="shared" ref="O11:O15" si="2">IFERROR(M11/C11-1,"-")</f>
        <v>0.70307853066473758</v>
      </c>
    </row>
    <row r="12" spans="1:16" x14ac:dyDescent="0.25">
      <c r="A12" s="1" t="s">
        <v>76</v>
      </c>
      <c r="B12" s="114" t="s">
        <v>77</v>
      </c>
      <c r="C12" s="115">
        <v>11487</v>
      </c>
      <c r="D12" s="116">
        <v>3.3468286099864963E-2</v>
      </c>
      <c r="E12" s="115">
        <v>0</v>
      </c>
      <c r="F12" s="116">
        <f t="shared" si="0"/>
        <v>-1</v>
      </c>
      <c r="G12" s="115">
        <v>5874</v>
      </c>
      <c r="H12" s="116" t="str">
        <f t="shared" si="0"/>
        <v>-</v>
      </c>
      <c r="I12" s="115">
        <v>16329</v>
      </c>
      <c r="J12" s="116">
        <f t="shared" si="0"/>
        <v>1.7798774259448416</v>
      </c>
      <c r="K12" s="115">
        <v>26292</v>
      </c>
      <c r="L12" s="116">
        <f t="shared" si="0"/>
        <v>0.61014146610325182</v>
      </c>
      <c r="M12" s="115">
        <v>20460</v>
      </c>
      <c r="N12" s="116">
        <f t="shared" si="1"/>
        <v>-0.221816522136011</v>
      </c>
      <c r="O12" s="116">
        <f t="shared" si="2"/>
        <v>0.78114390180203719</v>
      </c>
    </row>
    <row r="13" spans="1:16" x14ac:dyDescent="0.25">
      <c r="A13" s="1" t="s">
        <v>78</v>
      </c>
      <c r="B13" s="114" t="s">
        <v>79</v>
      </c>
      <c r="C13" s="115">
        <v>9934</v>
      </c>
      <c r="D13" s="116">
        <v>-1.5851000594412468E-2</v>
      </c>
      <c r="E13" s="115">
        <v>0</v>
      </c>
      <c r="F13" s="116">
        <f t="shared" si="0"/>
        <v>-1</v>
      </c>
      <c r="G13" s="115">
        <v>6562</v>
      </c>
      <c r="H13" s="116" t="str">
        <f t="shared" si="0"/>
        <v>-</v>
      </c>
      <c r="I13" s="115">
        <v>15949</v>
      </c>
      <c r="J13" s="116">
        <f t="shared" si="0"/>
        <v>1.4305089911612314</v>
      </c>
      <c r="K13" s="115">
        <v>20694</v>
      </c>
      <c r="L13" s="116">
        <f t="shared" si="0"/>
        <v>0.29751081572512383</v>
      </c>
      <c r="M13" s="115">
        <v>21715</v>
      </c>
      <c r="N13" s="116">
        <f t="shared" si="1"/>
        <v>4.9337972359137838E-2</v>
      </c>
      <c r="O13" s="116">
        <f t="shared" si="2"/>
        <v>1.1859271189853029</v>
      </c>
    </row>
    <row r="14" spans="1:16" x14ac:dyDescent="0.25">
      <c r="A14" s="1" t="s">
        <v>80</v>
      </c>
      <c r="B14" s="114" t="s">
        <v>81</v>
      </c>
      <c r="C14" s="115">
        <v>11553</v>
      </c>
      <c r="D14" s="116">
        <v>-1.2226402188782459E-2</v>
      </c>
      <c r="E14" s="115">
        <v>0</v>
      </c>
      <c r="F14" s="116">
        <f t="shared" si="0"/>
        <v>-1</v>
      </c>
      <c r="G14" s="115">
        <v>12758</v>
      </c>
      <c r="H14" s="116" t="str">
        <f t="shared" si="0"/>
        <v>-</v>
      </c>
      <c r="I14" s="115">
        <v>13606</v>
      </c>
      <c r="J14" s="116">
        <f t="shared" si="0"/>
        <v>6.6468098448032586E-2</v>
      </c>
      <c r="K14" s="115">
        <v>22097</v>
      </c>
      <c r="L14" s="116">
        <f t="shared" si="0"/>
        <v>0.62406291342054976</v>
      </c>
      <c r="M14" s="115">
        <v>19721</v>
      </c>
      <c r="N14" s="116">
        <f t="shared" si="1"/>
        <v>-0.10752590849436572</v>
      </c>
      <c r="O14" s="116">
        <f t="shared" si="2"/>
        <v>0.70700251017051841</v>
      </c>
    </row>
    <row r="15" spans="1:16" x14ac:dyDescent="0.25">
      <c r="A15" s="1" t="s">
        <v>82</v>
      </c>
      <c r="B15" s="114" t="s">
        <v>83</v>
      </c>
      <c r="C15" s="115">
        <v>12797</v>
      </c>
      <c r="D15" s="116">
        <v>-0.12684224890829698</v>
      </c>
      <c r="E15" s="115">
        <v>0</v>
      </c>
      <c r="F15" s="116">
        <f t="shared" si="0"/>
        <v>-1</v>
      </c>
      <c r="G15" s="115">
        <v>10658</v>
      </c>
      <c r="H15" s="116" t="str">
        <f t="shared" si="0"/>
        <v>-</v>
      </c>
      <c r="I15" s="115">
        <v>15515</v>
      </c>
      <c r="J15" s="116">
        <f t="shared" si="0"/>
        <v>0.45571401763933195</v>
      </c>
      <c r="K15" s="115">
        <v>21748</v>
      </c>
      <c r="L15" s="116">
        <f t="shared" si="0"/>
        <v>0.4017402513696422</v>
      </c>
      <c r="M15" s="115">
        <v>20589</v>
      </c>
      <c r="N15" s="116">
        <f t="shared" si="1"/>
        <v>-5.3292256759242207E-2</v>
      </c>
      <c r="O15" s="116">
        <f t="shared" si="2"/>
        <v>0.60889270922872551</v>
      </c>
    </row>
    <row r="16" spans="1:16" x14ac:dyDescent="0.25">
      <c r="A16" s="1" t="s">
        <v>84</v>
      </c>
      <c r="B16" s="114" t="s">
        <v>85</v>
      </c>
      <c r="C16" s="115">
        <v>13742</v>
      </c>
      <c r="D16" s="116">
        <v>9.6377852241902096E-2</v>
      </c>
      <c r="E16" s="115">
        <v>12002</v>
      </c>
      <c r="F16" s="116">
        <f t="shared" si="0"/>
        <v>-0.12661912385387863</v>
      </c>
      <c r="G16" s="115">
        <v>13469</v>
      </c>
      <c r="H16" s="116">
        <f t="shared" si="0"/>
        <v>0.12222962839526752</v>
      </c>
      <c r="I16" s="115">
        <v>21074</v>
      </c>
      <c r="J16" s="116">
        <f t="shared" si="0"/>
        <v>0.56462989086049453</v>
      </c>
      <c r="K16" s="115">
        <v>20367</v>
      </c>
      <c r="L16" s="116">
        <f t="shared" si="0"/>
        <v>-3.3548448324950186E-2</v>
      </c>
      <c r="M16" s="115">
        <v>22021</v>
      </c>
      <c r="N16" s="116">
        <f>IFERROR(M16/K16-1,"-")</f>
        <v>8.1209800166936796E-2</v>
      </c>
      <c r="O16" s="116">
        <f>IFERROR(M16/C16-1,"-")</f>
        <v>0.6024596128656674</v>
      </c>
    </row>
    <row r="17" spans="1:16" x14ac:dyDescent="0.25">
      <c r="A17" s="1" t="s">
        <v>86</v>
      </c>
      <c r="B17" s="114" t="s">
        <v>87</v>
      </c>
      <c r="C17" s="115">
        <v>11463</v>
      </c>
      <c r="D17" s="116">
        <v>-6.2867887508175291E-2</v>
      </c>
      <c r="E17" s="115">
        <v>11710</v>
      </c>
      <c r="F17" s="116">
        <f t="shared" si="0"/>
        <v>2.1547587891476816E-2</v>
      </c>
      <c r="G17" s="115">
        <v>13048</v>
      </c>
      <c r="H17" s="116">
        <f t="shared" si="0"/>
        <v>0.11426131511528603</v>
      </c>
      <c r="I17" s="115">
        <v>17425</v>
      </c>
      <c r="J17" s="116">
        <f t="shared" si="0"/>
        <v>0.33545370938074792</v>
      </c>
      <c r="K17" s="115">
        <v>18863</v>
      </c>
      <c r="L17" s="116">
        <f t="shared" si="0"/>
        <v>8.2525107604017212E-2</v>
      </c>
      <c r="M17" s="115">
        <v>20469</v>
      </c>
      <c r="N17" s="116">
        <f>IFERROR(M17/K17-1,"-")</f>
        <v>8.5140221597836963E-2</v>
      </c>
      <c r="O17" s="116">
        <f>IFERROR(M17/C17-1,"-")</f>
        <v>0.78565820465846636</v>
      </c>
    </row>
    <row r="18" spans="1:16" x14ac:dyDescent="0.25">
      <c r="A18" s="1" t="s">
        <v>88</v>
      </c>
      <c r="B18" s="114" t="s">
        <v>89</v>
      </c>
      <c r="C18" s="115">
        <v>11916</v>
      </c>
      <c r="D18" s="116">
        <v>-0.12811882637008853</v>
      </c>
      <c r="E18" s="115">
        <v>4520</v>
      </c>
      <c r="F18" s="116">
        <f t="shared" si="0"/>
        <v>-0.62067807989258139</v>
      </c>
      <c r="G18" s="115">
        <v>13324</v>
      </c>
      <c r="H18" s="116">
        <f t="shared" si="0"/>
        <v>1.9477876106194691</v>
      </c>
      <c r="I18" s="115">
        <v>20050</v>
      </c>
      <c r="J18" s="116">
        <f t="shared" si="0"/>
        <v>0.50480336235364764</v>
      </c>
      <c r="K18" s="115">
        <v>26095</v>
      </c>
      <c r="L18" s="116">
        <f t="shared" si="0"/>
        <v>0.30149625935162105</v>
      </c>
      <c r="M18" s="115">
        <v>21212</v>
      </c>
      <c r="N18" s="116">
        <f>IFERROR(M18/K18-1,"-")</f>
        <v>-0.18712397010921633</v>
      </c>
      <c r="O18" s="116">
        <f>IFERROR(M18/C18-1,"-")</f>
        <v>0.78012755958375291</v>
      </c>
    </row>
    <row r="19" spans="1:16" x14ac:dyDescent="0.25">
      <c r="A19" s="1" t="s">
        <v>90</v>
      </c>
      <c r="B19" s="114" t="s">
        <v>91</v>
      </c>
      <c r="C19" s="115">
        <v>12009</v>
      </c>
      <c r="D19" s="116">
        <v>-1.790971540726205E-2</v>
      </c>
      <c r="E19" s="115">
        <v>5547</v>
      </c>
      <c r="F19" s="116">
        <f t="shared" si="0"/>
        <v>-0.5380964276792406</v>
      </c>
      <c r="G19" s="115">
        <v>10944</v>
      </c>
      <c r="H19" s="116">
        <f t="shared" si="0"/>
        <v>0.97295835586803681</v>
      </c>
      <c r="I19" s="115">
        <v>14824</v>
      </c>
      <c r="J19" s="116">
        <f t="shared" si="0"/>
        <v>0.35453216374269014</v>
      </c>
      <c r="K19" s="115">
        <v>18426</v>
      </c>
      <c r="L19" s="116">
        <f t="shared" si="0"/>
        <v>0.24298434970318405</v>
      </c>
      <c r="M19" s="115">
        <v>18264</v>
      </c>
      <c r="N19" s="116">
        <f>IFERROR(M19/K19-1,"-")</f>
        <v>-8.7919244545751063E-3</v>
      </c>
      <c r="O19" s="116">
        <f>IFERROR(M19/C19-1,"-")</f>
        <v>0.52085935548338735</v>
      </c>
    </row>
    <row r="20" spans="1:16" x14ac:dyDescent="0.25">
      <c r="A20" s="1" t="s">
        <v>92</v>
      </c>
      <c r="B20" s="114" t="s">
        <v>93</v>
      </c>
      <c r="C20" s="115">
        <v>11708</v>
      </c>
      <c r="D20" s="116">
        <v>-9.0004663454064993E-2</v>
      </c>
      <c r="E20" s="115">
        <v>6293</v>
      </c>
      <c r="F20" s="116">
        <f t="shared" si="0"/>
        <v>-0.46250427058421595</v>
      </c>
      <c r="G20" s="115">
        <v>13338</v>
      </c>
      <c r="H20" s="116">
        <f t="shared" si="0"/>
        <v>1.1194978547592562</v>
      </c>
      <c r="I20" s="115">
        <v>17905</v>
      </c>
      <c r="J20" s="116">
        <f t="shared" si="0"/>
        <v>0.34240515819463191</v>
      </c>
      <c r="K20" s="115">
        <v>20333</v>
      </c>
      <c r="L20" s="116">
        <f t="shared" si="0"/>
        <v>0.13560457972633344</v>
      </c>
      <c r="M20" s="115">
        <v>18315</v>
      </c>
      <c r="N20" s="116">
        <f>IFERROR(M20/K20-1,"-")</f>
        <v>-9.9247528648010674E-2</v>
      </c>
      <c r="O20" s="116">
        <f>IFERROR(M20/C20-1,"-")</f>
        <v>0.56431499829176635</v>
      </c>
    </row>
    <row r="21" spans="1:16" ht="15.75" x14ac:dyDescent="0.25">
      <c r="A21" s="1" t="s">
        <v>0</v>
      </c>
      <c r="B21" s="117" t="s">
        <v>30</v>
      </c>
      <c r="C21" s="118">
        <v>142901</v>
      </c>
      <c r="D21" s="119">
        <v>-2.6540051908417794E-2</v>
      </c>
      <c r="E21" s="118">
        <v>77467</v>
      </c>
      <c r="F21" s="119">
        <f t="shared" si="0"/>
        <v>-0.45789742549037449</v>
      </c>
      <c r="G21" s="118">
        <v>107459</v>
      </c>
      <c r="H21" s="119">
        <f t="shared" si="0"/>
        <v>0.38715840293286163</v>
      </c>
      <c r="I21" s="118">
        <v>198873</v>
      </c>
      <c r="J21" s="119">
        <f t="shared" si="0"/>
        <v>0.85068723885388842</v>
      </c>
      <c r="K21" s="118">
        <v>252588</v>
      </c>
      <c r="L21" s="119">
        <f t="shared" si="0"/>
        <v>0.27009699657570407</v>
      </c>
      <c r="M21" s="118">
        <v>239146</v>
      </c>
      <c r="N21" s="119">
        <v>-5.3217096615832848E-2</v>
      </c>
      <c r="O21" s="119">
        <v>0.67350823297247753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9" t="s">
        <v>231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1228</v>
      </c>
      <c r="D31" s="116">
        <v>0.28317659352142122</v>
      </c>
      <c r="E31" s="115">
        <v>3097</v>
      </c>
      <c r="F31" s="116">
        <f t="shared" ref="F31:L43" si="3">IFERROR(E31/C31-1,"-")</f>
        <v>1.521986970684039</v>
      </c>
      <c r="G31" s="115">
        <v>929</v>
      </c>
      <c r="H31" s="116">
        <f t="shared" si="3"/>
        <v>-0.70003228931223771</v>
      </c>
      <c r="I31" s="115">
        <v>1925</v>
      </c>
      <c r="J31" s="116">
        <f t="shared" si="3"/>
        <v>1.0721205597416579</v>
      </c>
      <c r="K31" s="115">
        <v>2578</v>
      </c>
      <c r="L31" s="116">
        <f t="shared" si="3"/>
        <v>0.33922077922077931</v>
      </c>
      <c r="M31" s="115">
        <v>2281</v>
      </c>
      <c r="N31" s="116">
        <f t="shared" ref="N31:N37" si="4">IFERROR(M31/K31-1,"-")</f>
        <v>-0.11520558572536854</v>
      </c>
      <c r="O31" s="116">
        <f>M31/C31-1</f>
        <v>0.85749185667752448</v>
      </c>
    </row>
    <row r="32" spans="1:16" x14ac:dyDescent="0.25">
      <c r="B32" s="114" t="s">
        <v>73</v>
      </c>
      <c r="C32" s="115">
        <v>1237</v>
      </c>
      <c r="D32" s="116">
        <v>0.34749455337690627</v>
      </c>
      <c r="E32" s="115">
        <v>3115</v>
      </c>
      <c r="F32" s="116">
        <f t="shared" si="3"/>
        <v>1.5181891673403394</v>
      </c>
      <c r="G32" s="115">
        <v>992</v>
      </c>
      <c r="H32" s="116">
        <f t="shared" si="3"/>
        <v>-0.68154093097913315</v>
      </c>
      <c r="I32" s="115">
        <v>2222</v>
      </c>
      <c r="J32" s="116">
        <f t="shared" si="3"/>
        <v>1.2399193548387095</v>
      </c>
      <c r="K32" s="115">
        <v>2461</v>
      </c>
      <c r="L32" s="116">
        <f t="shared" si="3"/>
        <v>0.10756075607560756</v>
      </c>
      <c r="M32" s="115">
        <v>2017</v>
      </c>
      <c r="N32" s="116">
        <f>IFERROR(M32/K32-1,"-")</f>
        <v>-0.18041446566436403</v>
      </c>
      <c r="O32" s="116">
        <f>IFERROR(M32/C32-1,"-")</f>
        <v>0.63055780113177051</v>
      </c>
    </row>
    <row r="33" spans="2:16" x14ac:dyDescent="0.25">
      <c r="B33" s="114" t="s">
        <v>75</v>
      </c>
      <c r="C33" s="115">
        <v>1737</v>
      </c>
      <c r="D33" s="116">
        <v>-7.9491255961844143E-2</v>
      </c>
      <c r="E33" s="115">
        <v>996</v>
      </c>
      <c r="F33" s="116">
        <f t="shared" si="3"/>
        <v>-0.42659758203799658</v>
      </c>
      <c r="G33" s="115">
        <v>1896</v>
      </c>
      <c r="H33" s="116">
        <f t="shared" si="3"/>
        <v>0.90361445783132521</v>
      </c>
      <c r="I33" s="115">
        <v>2841</v>
      </c>
      <c r="J33" s="116">
        <f t="shared" si="3"/>
        <v>0.49841772151898733</v>
      </c>
      <c r="K33" s="115">
        <v>3676</v>
      </c>
      <c r="L33" s="116">
        <f t="shared" si="3"/>
        <v>0.29391059486096438</v>
      </c>
      <c r="M33" s="115">
        <v>3382</v>
      </c>
      <c r="N33" s="116">
        <f t="shared" si="4"/>
        <v>-7.9978237214363479E-2</v>
      </c>
      <c r="O33" s="116">
        <f t="shared" ref="O33:O37" si="5">IFERROR(M33/C33-1,"-")</f>
        <v>0.94703511801957396</v>
      </c>
    </row>
    <row r="34" spans="2:16" x14ac:dyDescent="0.25">
      <c r="B34" s="114" t="s">
        <v>77</v>
      </c>
      <c r="C34" s="115">
        <v>2507</v>
      </c>
      <c r="D34" s="116">
        <v>0.12270488132557089</v>
      </c>
      <c r="E34" s="115">
        <v>0</v>
      </c>
      <c r="F34" s="116">
        <f t="shared" si="3"/>
        <v>-1</v>
      </c>
      <c r="G34" s="115">
        <v>4074</v>
      </c>
      <c r="H34" s="116" t="str">
        <f t="shared" si="3"/>
        <v>-</v>
      </c>
      <c r="I34" s="115">
        <v>4092</v>
      </c>
      <c r="J34" s="116">
        <f t="shared" si="3"/>
        <v>4.4182621502208974E-3</v>
      </c>
      <c r="K34" s="115">
        <v>6591</v>
      </c>
      <c r="L34" s="116">
        <f t="shared" si="3"/>
        <v>0.61070381231671544</v>
      </c>
      <c r="M34" s="115">
        <v>3903</v>
      </c>
      <c r="N34" s="116">
        <f t="shared" si="4"/>
        <v>-0.40782885753299958</v>
      </c>
      <c r="O34" s="116">
        <f t="shared" si="5"/>
        <v>0.5568408456322298</v>
      </c>
    </row>
    <row r="35" spans="2:16" x14ac:dyDescent="0.25">
      <c r="B35" s="114" t="s">
        <v>79</v>
      </c>
      <c r="C35" s="115">
        <v>2564</v>
      </c>
      <c r="D35" s="116">
        <v>0.10660336642209756</v>
      </c>
      <c r="E35" s="115">
        <v>0</v>
      </c>
      <c r="F35" s="116">
        <f t="shared" si="3"/>
        <v>-1</v>
      </c>
      <c r="G35" s="115">
        <v>4181</v>
      </c>
      <c r="H35" s="116" t="str">
        <f t="shared" si="3"/>
        <v>-</v>
      </c>
      <c r="I35" s="115">
        <v>4088</v>
      </c>
      <c r="J35" s="116">
        <f t="shared" si="3"/>
        <v>-2.2243482420473581E-2</v>
      </c>
      <c r="K35" s="115">
        <v>3914</v>
      </c>
      <c r="L35" s="116">
        <f t="shared" si="3"/>
        <v>-4.2563600782778876E-2</v>
      </c>
      <c r="M35" s="115">
        <v>5934</v>
      </c>
      <c r="N35" s="116">
        <f t="shared" si="4"/>
        <v>0.51609606540623409</v>
      </c>
      <c r="O35" s="116">
        <f t="shared" si="5"/>
        <v>1.3143525741029642</v>
      </c>
    </row>
    <row r="36" spans="2:16" x14ac:dyDescent="0.25">
      <c r="B36" s="114" t="s">
        <v>81</v>
      </c>
      <c r="C36" s="115">
        <v>2881</v>
      </c>
      <c r="D36" s="116">
        <v>-0.1322289156626506</v>
      </c>
      <c r="E36" s="115">
        <v>0</v>
      </c>
      <c r="F36" s="116">
        <f t="shared" si="3"/>
        <v>-1</v>
      </c>
      <c r="G36" s="115">
        <v>7593</v>
      </c>
      <c r="H36" s="116" t="str">
        <f t="shared" si="3"/>
        <v>-</v>
      </c>
      <c r="I36" s="115">
        <v>4013</v>
      </c>
      <c r="J36" s="116">
        <f t="shared" si="3"/>
        <v>-0.47148689582510206</v>
      </c>
      <c r="K36" s="115">
        <v>5372</v>
      </c>
      <c r="L36" s="116">
        <f t="shared" si="3"/>
        <v>0.33864938948417644</v>
      </c>
      <c r="M36" s="115">
        <v>5322</v>
      </c>
      <c r="N36" s="116">
        <f t="shared" si="4"/>
        <v>-9.3075204765450392E-3</v>
      </c>
      <c r="O36" s="116">
        <f t="shared" si="5"/>
        <v>0.84727525164873319</v>
      </c>
    </row>
    <row r="37" spans="2:16" x14ac:dyDescent="0.25">
      <c r="B37" s="114" t="s">
        <v>83</v>
      </c>
      <c r="C37" s="115">
        <v>4539</v>
      </c>
      <c r="D37" s="116">
        <v>2.7853260869565188E-2</v>
      </c>
      <c r="E37" s="115">
        <v>0</v>
      </c>
      <c r="F37" s="116">
        <f t="shared" si="3"/>
        <v>-1</v>
      </c>
      <c r="G37" s="115">
        <v>5879</v>
      </c>
      <c r="H37" s="116" t="str">
        <f t="shared" si="3"/>
        <v>-</v>
      </c>
      <c r="I37" s="115">
        <v>5277</v>
      </c>
      <c r="J37" s="116">
        <f t="shared" si="3"/>
        <v>-0.10239836706922945</v>
      </c>
      <c r="K37" s="115">
        <v>6908</v>
      </c>
      <c r="L37" s="116">
        <f t="shared" si="3"/>
        <v>0.30907712715558078</v>
      </c>
      <c r="M37" s="115">
        <v>5357</v>
      </c>
      <c r="N37" s="116">
        <f t="shared" si="4"/>
        <v>-0.22452229299363058</v>
      </c>
      <c r="O37" s="116">
        <f t="shared" si="5"/>
        <v>0.18021590658735409</v>
      </c>
    </row>
    <row r="38" spans="2:16" x14ac:dyDescent="0.25">
      <c r="B38" s="114" t="s">
        <v>85</v>
      </c>
      <c r="C38" s="115">
        <v>4149</v>
      </c>
      <c r="D38" s="116">
        <v>-0.11156316916488218</v>
      </c>
      <c r="E38" s="115">
        <v>8627</v>
      </c>
      <c r="F38" s="116">
        <f t="shared" si="3"/>
        <v>1.0792962159556518</v>
      </c>
      <c r="G38" s="115">
        <v>6349</v>
      </c>
      <c r="H38" s="116">
        <f t="shared" si="3"/>
        <v>-0.26405471195085195</v>
      </c>
      <c r="I38" s="115">
        <v>7545</v>
      </c>
      <c r="J38" s="116">
        <f t="shared" si="3"/>
        <v>0.18837612222397238</v>
      </c>
      <c r="K38" s="115">
        <v>6775</v>
      </c>
      <c r="L38" s="116">
        <f t="shared" si="3"/>
        <v>-0.10205434062292906</v>
      </c>
      <c r="M38" s="115">
        <v>6771</v>
      </c>
      <c r="N38" s="116">
        <f>IFERROR(M38/K38-1,"-")</f>
        <v>-5.9040590405901039E-4</v>
      </c>
      <c r="O38" s="116">
        <f>IFERROR(M38/C38-1,"-")</f>
        <v>0.63195950831525671</v>
      </c>
    </row>
    <row r="39" spans="2:16" x14ac:dyDescent="0.25">
      <c r="B39" s="114" t="s">
        <v>87</v>
      </c>
      <c r="C39" s="115">
        <v>2906</v>
      </c>
      <c r="D39" s="116">
        <v>-0.2310134956337655</v>
      </c>
      <c r="E39" s="115">
        <v>8538</v>
      </c>
      <c r="F39" s="116">
        <f t="shared" si="3"/>
        <v>1.9380591878871303</v>
      </c>
      <c r="G39" s="115">
        <v>5963</v>
      </c>
      <c r="H39" s="116">
        <f t="shared" si="3"/>
        <v>-0.3015928788943546</v>
      </c>
      <c r="I39" s="115">
        <v>5843</v>
      </c>
      <c r="J39" s="116">
        <f t="shared" si="3"/>
        <v>-2.0124098608083174E-2</v>
      </c>
      <c r="K39" s="115">
        <v>5114</v>
      </c>
      <c r="L39" s="116">
        <f t="shared" si="3"/>
        <v>-0.12476467568030125</v>
      </c>
      <c r="M39" s="115">
        <v>5525</v>
      </c>
      <c r="N39" s="116">
        <f>IFERROR(M39/K39-1,"-")</f>
        <v>8.0367618302698451E-2</v>
      </c>
      <c r="O39" s="116">
        <f>IFERROR(M39/C39-1,"-")</f>
        <v>0.90123881624225732</v>
      </c>
    </row>
    <row r="40" spans="2:16" x14ac:dyDescent="0.25">
      <c r="B40" s="114" t="s">
        <v>89</v>
      </c>
      <c r="C40" s="115">
        <v>2690</v>
      </c>
      <c r="D40" s="116">
        <v>-0.11396574440052698</v>
      </c>
      <c r="E40" s="115">
        <v>2326</v>
      </c>
      <c r="F40" s="116">
        <f t="shared" si="3"/>
        <v>-0.13531598513011156</v>
      </c>
      <c r="G40" s="115">
        <v>1838</v>
      </c>
      <c r="H40" s="116">
        <f t="shared" si="3"/>
        <v>-0.20980223559759248</v>
      </c>
      <c r="I40" s="115">
        <v>4253</v>
      </c>
      <c r="J40" s="116">
        <f t="shared" si="3"/>
        <v>1.3139281828073992</v>
      </c>
      <c r="K40" s="115">
        <v>5907</v>
      </c>
      <c r="L40" s="116">
        <f t="shared" si="3"/>
        <v>0.38890195156360208</v>
      </c>
      <c r="M40" s="115">
        <v>3763</v>
      </c>
      <c r="N40" s="116">
        <f>IFERROR(M40/K40-1,"-")</f>
        <v>-0.3629592009480278</v>
      </c>
      <c r="O40" s="116">
        <f>IFERROR(M40/C40-1,"-")</f>
        <v>0.39888475836431225</v>
      </c>
    </row>
    <row r="41" spans="2:16" x14ac:dyDescent="0.25">
      <c r="B41" s="114" t="s">
        <v>91</v>
      </c>
      <c r="C41" s="115">
        <v>2414</v>
      </c>
      <c r="D41" s="116">
        <v>1.1747747747747748</v>
      </c>
      <c r="E41" s="115">
        <v>1451</v>
      </c>
      <c r="F41" s="116">
        <f t="shared" si="3"/>
        <v>-0.39892294946147477</v>
      </c>
      <c r="G41" s="115">
        <v>1508</v>
      </c>
      <c r="H41" s="116">
        <f t="shared" si="3"/>
        <v>3.9283252929014578E-2</v>
      </c>
      <c r="I41" s="115">
        <v>3549</v>
      </c>
      <c r="J41" s="116">
        <f t="shared" si="3"/>
        <v>1.353448275862069</v>
      </c>
      <c r="K41" s="115">
        <v>2675</v>
      </c>
      <c r="L41" s="116">
        <f t="shared" si="3"/>
        <v>-0.24626655395886166</v>
      </c>
      <c r="M41" s="115">
        <v>2583</v>
      </c>
      <c r="N41" s="116">
        <f>IFERROR(M41/K41-1,"-")</f>
        <v>-3.439252336448595E-2</v>
      </c>
      <c r="O41" s="116">
        <f>IFERROR(M41/C41-1,"-")</f>
        <v>7.0008285004142579E-2</v>
      </c>
    </row>
    <row r="42" spans="2:16" x14ac:dyDescent="0.25">
      <c r="B42" s="114" t="s">
        <v>93</v>
      </c>
      <c r="C42" s="115">
        <v>2157</v>
      </c>
      <c r="D42" s="116">
        <v>0.45546558704453433</v>
      </c>
      <c r="E42" s="115">
        <v>2192</v>
      </c>
      <c r="F42" s="116">
        <f t="shared" si="3"/>
        <v>1.6226240148354165E-2</v>
      </c>
      <c r="G42" s="115">
        <v>3196</v>
      </c>
      <c r="H42" s="116">
        <f t="shared" si="3"/>
        <v>0.45802919708029188</v>
      </c>
      <c r="I42" s="115">
        <v>2982</v>
      </c>
      <c r="J42" s="116">
        <f t="shared" si="3"/>
        <v>-6.6958698372966197E-2</v>
      </c>
      <c r="K42" s="115">
        <v>3713</v>
      </c>
      <c r="L42" s="116">
        <f t="shared" si="3"/>
        <v>0.24513749161636489</v>
      </c>
      <c r="M42" s="115">
        <v>2969</v>
      </c>
      <c r="N42" s="116">
        <f>IFERROR(M42/K42-1,"-")</f>
        <v>-0.20037705359547531</v>
      </c>
      <c r="O42" s="116">
        <f>IFERROR(M42/C42-1,"-")</f>
        <v>0.37644877144181743</v>
      </c>
    </row>
    <row r="43" spans="2:16" ht="15.75" x14ac:dyDescent="0.25">
      <c r="B43" s="117" t="s">
        <v>30</v>
      </c>
      <c r="C43" s="118">
        <v>31009</v>
      </c>
      <c r="D43" s="119">
        <v>2.9344398340249045E-2</v>
      </c>
      <c r="E43" s="118">
        <v>30584</v>
      </c>
      <c r="F43" s="119">
        <f t="shared" si="3"/>
        <v>-1.3705698345641615E-2</v>
      </c>
      <c r="G43" s="118">
        <v>44398</v>
      </c>
      <c r="H43" s="119">
        <f t="shared" si="3"/>
        <v>0.45167407794925452</v>
      </c>
      <c r="I43" s="118">
        <v>48630</v>
      </c>
      <c r="J43" s="119">
        <f t="shared" si="3"/>
        <v>9.531960899139591E-2</v>
      </c>
      <c r="K43" s="118">
        <v>55684</v>
      </c>
      <c r="L43" s="119">
        <f t="shared" si="3"/>
        <v>0.14505449311124829</v>
      </c>
      <c r="M43" s="118">
        <v>49807</v>
      </c>
      <c r="N43" s="119">
        <v>-0.10554198692622652</v>
      </c>
      <c r="O43" s="119">
        <v>0.60621110000322487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232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830</v>
      </c>
      <c r="D53" s="116">
        <v>8.0729166666666741E-2</v>
      </c>
      <c r="E53" s="115">
        <v>2712</v>
      </c>
      <c r="F53" s="116">
        <f>IFERROR(E53/C53-1,"-")</f>
        <v>2.2674698795180723</v>
      </c>
      <c r="G53" s="115">
        <v>87</v>
      </c>
      <c r="H53" s="116">
        <f>IFERROR(G53/E53-1,"-")</f>
        <v>-0.96792035398230092</v>
      </c>
      <c r="I53" s="115">
        <v>1030</v>
      </c>
      <c r="J53" s="116">
        <f>IFERROR(I53/G53-1,"-")</f>
        <v>10.839080459770114</v>
      </c>
      <c r="K53" s="115">
        <v>2122</v>
      </c>
      <c r="L53" s="116">
        <f>IFERROR(K53/I53-1,"-")</f>
        <v>1.0601941747572816</v>
      </c>
      <c r="M53" s="115">
        <v>1745</v>
      </c>
      <c r="N53" s="116">
        <f t="shared" ref="N53:N59" si="6">IFERROR(M53/K53-1,"-")</f>
        <v>-0.1776625824693685</v>
      </c>
      <c r="O53" s="116">
        <f>IFERROR(M53/C53-1,"-")</f>
        <v>1.1024096385542168</v>
      </c>
    </row>
    <row r="54" spans="1:16" x14ac:dyDescent="0.25">
      <c r="A54" s="1">
        <v>2</v>
      </c>
      <c r="B54" s="114" t="s">
        <v>73</v>
      </c>
      <c r="C54" s="115">
        <v>936</v>
      </c>
      <c r="D54" s="116">
        <v>0.481012658227848</v>
      </c>
      <c r="E54" s="115">
        <v>2377</v>
      </c>
      <c r="F54" s="116">
        <f t="shared" ref="F54:L65" si="7">IFERROR(E54/C54-1,"-")</f>
        <v>1.5395299145299144</v>
      </c>
      <c r="G54" s="115">
        <v>0</v>
      </c>
      <c r="H54" s="116">
        <f t="shared" si="7"/>
        <v>-1</v>
      </c>
      <c r="I54" s="115">
        <v>1304</v>
      </c>
      <c r="J54" s="116" t="str">
        <f t="shared" si="7"/>
        <v>-</v>
      </c>
      <c r="K54" s="115">
        <v>1499</v>
      </c>
      <c r="L54" s="116">
        <f t="shared" si="7"/>
        <v>0.14953987730061358</v>
      </c>
      <c r="M54" s="115">
        <v>1341</v>
      </c>
      <c r="N54" s="116">
        <f t="shared" si="6"/>
        <v>-0.10540360240160107</v>
      </c>
      <c r="O54" s="116">
        <f>IFERROR(M54/C54-1,"-")</f>
        <v>0.43269230769230771</v>
      </c>
    </row>
    <row r="55" spans="1:16" x14ac:dyDescent="0.25">
      <c r="A55" s="1">
        <v>3</v>
      </c>
      <c r="B55" s="114" t="s">
        <v>75</v>
      </c>
      <c r="C55" s="115">
        <v>1061</v>
      </c>
      <c r="D55" s="116">
        <v>-7.6588337684943442E-2</v>
      </c>
      <c r="E55" s="115">
        <v>668</v>
      </c>
      <c r="F55" s="116">
        <f t="shared" si="7"/>
        <v>-0.37040527803958534</v>
      </c>
      <c r="G55" s="115">
        <v>0</v>
      </c>
      <c r="H55" s="116">
        <f t="shared" si="7"/>
        <v>-1</v>
      </c>
      <c r="I55" s="115">
        <v>1397</v>
      </c>
      <c r="J55" s="116" t="str">
        <f t="shared" si="7"/>
        <v>-</v>
      </c>
      <c r="K55" s="115">
        <v>2154</v>
      </c>
      <c r="L55" s="116">
        <f t="shared" si="7"/>
        <v>0.54187544738725846</v>
      </c>
      <c r="M55" s="115">
        <v>2524</v>
      </c>
      <c r="N55" s="116">
        <f t="shared" si="6"/>
        <v>0.17177344475394607</v>
      </c>
      <c r="O55" s="116">
        <f t="shared" ref="O55:O59" si="8">IFERROR(M55/C55-1,"-")</f>
        <v>1.3788878416588126</v>
      </c>
    </row>
    <row r="56" spans="1:16" x14ac:dyDescent="0.25">
      <c r="A56" s="1">
        <v>4</v>
      </c>
      <c r="B56" s="114" t="s">
        <v>77</v>
      </c>
      <c r="C56" s="115">
        <v>1686</v>
      </c>
      <c r="D56" s="116">
        <v>-3.9316239316239288E-2</v>
      </c>
      <c r="E56" s="115">
        <v>0</v>
      </c>
      <c r="F56" s="116">
        <f t="shared" si="7"/>
        <v>-1</v>
      </c>
      <c r="G56" s="115">
        <v>258</v>
      </c>
      <c r="H56" s="116" t="str">
        <f t="shared" si="7"/>
        <v>-</v>
      </c>
      <c r="I56" s="115">
        <v>2348</v>
      </c>
      <c r="J56" s="116">
        <f t="shared" si="7"/>
        <v>8.1007751937984498</v>
      </c>
      <c r="K56" s="115">
        <v>2696</v>
      </c>
      <c r="L56" s="116">
        <f t="shared" si="7"/>
        <v>0.14821124361158433</v>
      </c>
      <c r="M56" s="115">
        <v>2784</v>
      </c>
      <c r="N56" s="116">
        <f t="shared" si="6"/>
        <v>3.2640949554896048E-2</v>
      </c>
      <c r="O56" s="116">
        <f t="shared" si="8"/>
        <v>0.6512455516014235</v>
      </c>
    </row>
    <row r="57" spans="1:16" x14ac:dyDescent="0.25">
      <c r="A57" s="1">
        <v>5</v>
      </c>
      <c r="B57" s="114" t="s">
        <v>79</v>
      </c>
      <c r="C57" s="115">
        <v>1516</v>
      </c>
      <c r="D57" s="116">
        <v>-0.13420902341519136</v>
      </c>
      <c r="E57" s="115">
        <v>0</v>
      </c>
      <c r="F57" s="116">
        <f t="shared" si="7"/>
        <v>-1</v>
      </c>
      <c r="G57" s="115">
        <v>553</v>
      </c>
      <c r="H57" s="116" t="str">
        <f t="shared" si="7"/>
        <v>-</v>
      </c>
      <c r="I57" s="115">
        <v>2517</v>
      </c>
      <c r="J57" s="116">
        <f t="shared" si="7"/>
        <v>3.5515370705244127</v>
      </c>
      <c r="K57" s="115">
        <v>2827</v>
      </c>
      <c r="L57" s="116">
        <f t="shared" si="7"/>
        <v>0.12316249503377041</v>
      </c>
      <c r="M57" s="115">
        <v>4403</v>
      </c>
      <c r="N57" s="116">
        <f t="shared" si="6"/>
        <v>0.55748142907675979</v>
      </c>
      <c r="O57" s="116">
        <f t="shared" si="8"/>
        <v>1.9043535620052769</v>
      </c>
    </row>
    <row r="58" spans="1:16" x14ac:dyDescent="0.25">
      <c r="A58" s="1">
        <v>6</v>
      </c>
      <c r="B58" s="114" t="s">
        <v>81</v>
      </c>
      <c r="C58" s="115">
        <v>1689</v>
      </c>
      <c r="D58" s="116">
        <v>-8.7520259319286864E-2</v>
      </c>
      <c r="E58" s="115">
        <v>0</v>
      </c>
      <c r="F58" s="116">
        <f t="shared" si="7"/>
        <v>-1</v>
      </c>
      <c r="G58" s="115">
        <v>4207</v>
      </c>
      <c r="H58" s="116" t="str">
        <f t="shared" si="7"/>
        <v>-</v>
      </c>
      <c r="I58" s="115">
        <v>3049</v>
      </c>
      <c r="J58" s="116">
        <f t="shared" si="7"/>
        <v>-0.27525552650344665</v>
      </c>
      <c r="K58" s="115">
        <v>3312</v>
      </c>
      <c r="L58" s="116">
        <f t="shared" si="7"/>
        <v>8.6257789439160293E-2</v>
      </c>
      <c r="M58" s="115">
        <v>3266</v>
      </c>
      <c r="N58" s="116">
        <f t="shared" si="6"/>
        <v>-1.388888888888884E-2</v>
      </c>
      <c r="O58" s="116">
        <f t="shared" si="8"/>
        <v>0.93368857312018938</v>
      </c>
    </row>
    <row r="59" spans="1:16" x14ac:dyDescent="0.25">
      <c r="A59" s="1">
        <v>7</v>
      </c>
      <c r="B59" s="114" t="s">
        <v>83</v>
      </c>
      <c r="C59" s="115">
        <v>2639</v>
      </c>
      <c r="D59" s="116">
        <v>0.31097863884749133</v>
      </c>
      <c r="E59" s="115">
        <v>0</v>
      </c>
      <c r="F59" s="116">
        <f t="shared" si="7"/>
        <v>-1</v>
      </c>
      <c r="G59" s="115">
        <v>4066</v>
      </c>
      <c r="H59" s="116" t="str">
        <f t="shared" si="7"/>
        <v>-</v>
      </c>
      <c r="I59" s="115">
        <v>3973</v>
      </c>
      <c r="J59" s="116">
        <f t="shared" si="7"/>
        <v>-2.2872602065912462E-2</v>
      </c>
      <c r="K59" s="115">
        <v>3945</v>
      </c>
      <c r="L59" s="116">
        <f t="shared" si="7"/>
        <v>-7.0475711049584611E-3</v>
      </c>
      <c r="M59" s="115">
        <v>3427</v>
      </c>
      <c r="N59" s="116">
        <f t="shared" si="6"/>
        <v>-0.13130544993662863</v>
      </c>
      <c r="O59" s="116">
        <f t="shared" si="8"/>
        <v>0.29859795377036757</v>
      </c>
    </row>
    <row r="60" spans="1:16" x14ac:dyDescent="0.25">
      <c r="A60" s="1">
        <v>8</v>
      </c>
      <c r="B60" s="114" t="s">
        <v>85</v>
      </c>
      <c r="C60" s="115">
        <v>2422</v>
      </c>
      <c r="D60" s="116">
        <v>0.82930513595166166</v>
      </c>
      <c r="E60" s="115">
        <v>8318</v>
      </c>
      <c r="F60" s="116">
        <f t="shared" si="7"/>
        <v>2.4343517753922379</v>
      </c>
      <c r="G60" s="115">
        <v>3975</v>
      </c>
      <c r="H60" s="116">
        <f t="shared" si="7"/>
        <v>-0.52212070209184902</v>
      </c>
      <c r="I60" s="115">
        <v>4704</v>
      </c>
      <c r="J60" s="116">
        <f t="shared" si="7"/>
        <v>0.18339622641509434</v>
      </c>
      <c r="K60" s="115">
        <v>4462</v>
      </c>
      <c r="L60" s="116">
        <f t="shared" si="7"/>
        <v>-5.1445578231292477E-2</v>
      </c>
      <c r="M60" s="115">
        <v>4116</v>
      </c>
      <c r="N60" s="116">
        <f>IFERROR(M60/K60-1,"-")</f>
        <v>-7.7543702375616363E-2</v>
      </c>
      <c r="O60" s="116">
        <f>IFERROR(M60/C60-1,"-")</f>
        <v>0.699421965317919</v>
      </c>
    </row>
    <row r="61" spans="1:16" x14ac:dyDescent="0.25">
      <c r="A61" s="1">
        <v>9</v>
      </c>
      <c r="B61" s="114" t="s">
        <v>87</v>
      </c>
      <c r="C61" s="115">
        <v>1735</v>
      </c>
      <c r="D61" s="116">
        <v>-9.7294484911550461E-2</v>
      </c>
      <c r="E61" s="115">
        <v>8240</v>
      </c>
      <c r="F61" s="116">
        <f t="shared" si="7"/>
        <v>3.749279538904899</v>
      </c>
      <c r="G61" s="115">
        <v>2763</v>
      </c>
      <c r="H61" s="116">
        <f t="shared" si="7"/>
        <v>-0.66468446601941755</v>
      </c>
      <c r="I61" s="115">
        <v>3932</v>
      </c>
      <c r="J61" s="116">
        <f t="shared" si="7"/>
        <v>0.42309084328628299</v>
      </c>
      <c r="K61" s="115">
        <v>3604</v>
      </c>
      <c r="L61" s="116">
        <f t="shared" si="7"/>
        <v>-8.3418107833163835E-2</v>
      </c>
      <c r="M61" s="115">
        <v>3544</v>
      </c>
      <c r="N61" s="116">
        <f>IFERROR(M61/K61-1,"-")</f>
        <v>-1.6648168701442811E-2</v>
      </c>
      <c r="O61" s="116">
        <f>IFERROR(M61/C61-1,"-")</f>
        <v>1.042651296829971</v>
      </c>
    </row>
    <row r="62" spans="1:16" x14ac:dyDescent="0.25">
      <c r="A62" s="1">
        <v>10</v>
      </c>
      <c r="B62" s="114" t="s">
        <v>89</v>
      </c>
      <c r="C62" s="115">
        <v>1455</v>
      </c>
      <c r="D62" s="116">
        <v>-2.7416038382453989E-3</v>
      </c>
      <c r="E62" s="115">
        <v>1785</v>
      </c>
      <c r="F62" s="116">
        <f t="shared" si="7"/>
        <v>0.22680412371134029</v>
      </c>
      <c r="G62" s="115">
        <v>1560</v>
      </c>
      <c r="H62" s="116">
        <f t="shared" si="7"/>
        <v>-0.12605042016806722</v>
      </c>
      <c r="I62" s="115">
        <v>2904</v>
      </c>
      <c r="J62" s="116">
        <f t="shared" si="7"/>
        <v>0.86153846153846159</v>
      </c>
      <c r="K62" s="115">
        <v>4407</v>
      </c>
      <c r="L62" s="116">
        <f t="shared" si="7"/>
        <v>0.51756198347107429</v>
      </c>
      <c r="M62" s="115">
        <v>2418</v>
      </c>
      <c r="N62" s="116">
        <f>IFERROR(M62/K62-1,"-")</f>
        <v>-0.45132743362831862</v>
      </c>
      <c r="O62" s="116">
        <f>IFERROR(M62/C62-1,"-")</f>
        <v>0.66185567010309287</v>
      </c>
    </row>
    <row r="63" spans="1:16" x14ac:dyDescent="0.25">
      <c r="A63" s="1">
        <v>11</v>
      </c>
      <c r="B63" s="114" t="s">
        <v>91</v>
      </c>
      <c r="C63" s="115">
        <v>1620</v>
      </c>
      <c r="D63" s="116">
        <v>0.6875</v>
      </c>
      <c r="E63" s="115">
        <v>532</v>
      </c>
      <c r="F63" s="116">
        <f t="shared" si="7"/>
        <v>-0.67160493827160495</v>
      </c>
      <c r="G63" s="115">
        <v>926</v>
      </c>
      <c r="H63" s="116">
        <f t="shared" si="7"/>
        <v>0.74060150375939848</v>
      </c>
      <c r="I63" s="115">
        <v>2830</v>
      </c>
      <c r="J63" s="116">
        <f t="shared" si="7"/>
        <v>2.0561555075593954</v>
      </c>
      <c r="K63" s="115">
        <v>2091</v>
      </c>
      <c r="L63" s="116">
        <f t="shared" si="7"/>
        <v>-0.26113074204946995</v>
      </c>
      <c r="M63" s="115">
        <v>1863</v>
      </c>
      <c r="N63" s="116">
        <f>IFERROR(M63/K63-1,"-")</f>
        <v>-0.10903873744619796</v>
      </c>
      <c r="O63" s="116">
        <f>IFERROR(M63/C63-1,"-")</f>
        <v>0.14999999999999991</v>
      </c>
    </row>
    <row r="64" spans="1:16" x14ac:dyDescent="0.25">
      <c r="A64" s="1">
        <v>12</v>
      </c>
      <c r="B64" s="114" t="s">
        <v>93</v>
      </c>
      <c r="C64" s="115">
        <v>1534</v>
      </c>
      <c r="D64" s="116">
        <v>0.70066518847006654</v>
      </c>
      <c r="E64" s="115">
        <v>878</v>
      </c>
      <c r="F64" s="116">
        <f t="shared" si="7"/>
        <v>-0.42764015645371578</v>
      </c>
      <c r="G64" s="115">
        <v>1883</v>
      </c>
      <c r="H64" s="116">
        <f t="shared" si="7"/>
        <v>1.1446469248291571</v>
      </c>
      <c r="I64" s="115">
        <v>2283</v>
      </c>
      <c r="J64" s="116">
        <f t="shared" si="7"/>
        <v>0.21242697822623469</v>
      </c>
      <c r="K64" s="115">
        <v>3045</v>
      </c>
      <c r="L64" s="116">
        <f t="shared" si="7"/>
        <v>0.33377135348226017</v>
      </c>
      <c r="M64" s="115">
        <v>2277</v>
      </c>
      <c r="N64" s="116">
        <f>IFERROR(M64/K64-1,"-")</f>
        <v>-0.25221674876847289</v>
      </c>
      <c r="O64" s="116">
        <f>IFERROR(M64/C64-1,"-")</f>
        <v>0.48435462842242494</v>
      </c>
    </row>
    <row r="65" spans="1:16" ht="15.75" x14ac:dyDescent="0.25">
      <c r="B65" s="117" t="s">
        <v>30</v>
      </c>
      <c r="C65" s="118">
        <v>19123</v>
      </c>
      <c r="D65" s="119">
        <v>0.15995390027902467</v>
      </c>
      <c r="E65" s="118">
        <v>25621</v>
      </c>
      <c r="F65" s="119">
        <f t="shared" si="7"/>
        <v>0.33980024054803115</v>
      </c>
      <c r="G65" s="118">
        <v>20278</v>
      </c>
      <c r="H65" s="119">
        <f t="shared" si="7"/>
        <v>-0.20853986963818738</v>
      </c>
      <c r="I65" s="118">
        <v>32271</v>
      </c>
      <c r="J65" s="119">
        <f t="shared" si="7"/>
        <v>0.59142913502317773</v>
      </c>
      <c r="K65" s="118">
        <v>36164</v>
      </c>
      <c r="L65" s="119">
        <f t="shared" si="7"/>
        <v>0.12063462551516846</v>
      </c>
      <c r="M65" s="118">
        <v>33708</v>
      </c>
      <c r="N65" s="119">
        <v>-6.791284149983412E-2</v>
      </c>
      <c r="O65" s="119">
        <v>0.7626941379490666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9" t="s">
        <v>233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398</v>
      </c>
      <c r="D75" s="116">
        <v>1.105820105820106</v>
      </c>
      <c r="E75" s="115">
        <v>385</v>
      </c>
      <c r="F75" s="116">
        <f>IFERROR(E75/C75-1,"-")</f>
        <v>-3.2663316582914548E-2</v>
      </c>
      <c r="G75" s="115">
        <v>842</v>
      </c>
      <c r="H75" s="116">
        <f>IFERROR(G75/E75-1,"-")</f>
        <v>1.1870129870129871</v>
      </c>
      <c r="I75" s="115">
        <v>895</v>
      </c>
      <c r="J75" s="116">
        <f>IFERROR(I75/G75-1,"-")</f>
        <v>6.2945368171021476E-2</v>
      </c>
      <c r="K75" s="115">
        <v>456</v>
      </c>
      <c r="L75" s="116">
        <f>IFERROR(K75/I75-1,"-")</f>
        <v>-0.49050279329608937</v>
      </c>
      <c r="M75" s="115">
        <v>536</v>
      </c>
      <c r="N75" s="116">
        <f t="shared" ref="N75:N83" si="9">IFERROR(M75/K75-1,"-")</f>
        <v>0.17543859649122817</v>
      </c>
      <c r="O75" s="116">
        <f>M75/C75-1</f>
        <v>0.3467336683417086</v>
      </c>
    </row>
    <row r="76" spans="1:16" x14ac:dyDescent="0.25">
      <c r="A76" s="1">
        <v>2</v>
      </c>
      <c r="B76" s="114" t="s">
        <v>73</v>
      </c>
      <c r="C76" s="115">
        <v>301</v>
      </c>
      <c r="D76" s="116">
        <v>5.2447552447552503E-2</v>
      </c>
      <c r="E76" s="115">
        <v>738</v>
      </c>
      <c r="F76" s="116">
        <f t="shared" ref="F76:L87" si="10">IFERROR(E76/C76-1,"-")</f>
        <v>1.4518272425249168</v>
      </c>
      <c r="G76" s="115">
        <v>992</v>
      </c>
      <c r="H76" s="116">
        <f t="shared" si="10"/>
        <v>0.34417344173441733</v>
      </c>
      <c r="I76" s="115">
        <v>918</v>
      </c>
      <c r="J76" s="116">
        <f t="shared" si="10"/>
        <v>-7.4596774193548376E-2</v>
      </c>
      <c r="K76" s="115">
        <v>962</v>
      </c>
      <c r="L76" s="116">
        <f t="shared" si="10"/>
        <v>4.7930283224400849E-2</v>
      </c>
      <c r="M76" s="115">
        <v>676</v>
      </c>
      <c r="N76" s="116">
        <f t="shared" si="9"/>
        <v>-0.29729729729729726</v>
      </c>
      <c r="O76" s="116">
        <f>IFERROR(M76/C76-1,"-")</f>
        <v>1.2458471760797343</v>
      </c>
    </row>
    <row r="77" spans="1:16" x14ac:dyDescent="0.25">
      <c r="A77" s="1">
        <v>3</v>
      </c>
      <c r="B77" s="114" t="s">
        <v>75</v>
      </c>
      <c r="C77" s="115">
        <v>676</v>
      </c>
      <c r="D77" s="116">
        <v>-8.4010840108401097E-2</v>
      </c>
      <c r="E77" s="115">
        <v>328</v>
      </c>
      <c r="F77" s="116">
        <f t="shared" si="10"/>
        <v>-0.51479289940828399</v>
      </c>
      <c r="G77" s="115">
        <v>1896</v>
      </c>
      <c r="H77" s="116">
        <f t="shared" si="10"/>
        <v>4.7804878048780486</v>
      </c>
      <c r="I77" s="115">
        <v>1444</v>
      </c>
      <c r="J77" s="116">
        <f t="shared" si="10"/>
        <v>-0.23839662447257381</v>
      </c>
      <c r="K77" s="115">
        <v>1522</v>
      </c>
      <c r="L77" s="116">
        <f t="shared" si="10"/>
        <v>5.4016620498614998E-2</v>
      </c>
      <c r="M77" s="115">
        <v>858</v>
      </c>
      <c r="N77" s="116">
        <f t="shared" si="9"/>
        <v>-0.43626806833114318</v>
      </c>
      <c r="O77" s="116">
        <f t="shared" ref="O77:O86" si="11">IFERROR(M77/C77-1,"-")</f>
        <v>0.26923076923076916</v>
      </c>
    </row>
    <row r="78" spans="1:16" x14ac:dyDescent="0.25">
      <c r="A78" s="1">
        <v>4</v>
      </c>
      <c r="B78" s="114" t="s">
        <v>77</v>
      </c>
      <c r="C78" s="115">
        <v>821</v>
      </c>
      <c r="D78" s="116">
        <v>0.71757322175732208</v>
      </c>
      <c r="E78" s="115">
        <v>0</v>
      </c>
      <c r="F78" s="116">
        <f t="shared" si="10"/>
        <v>-1</v>
      </c>
      <c r="G78" s="115">
        <v>3816</v>
      </c>
      <c r="H78" s="116" t="str">
        <f t="shared" si="10"/>
        <v>-</v>
      </c>
      <c r="I78" s="115">
        <v>1744</v>
      </c>
      <c r="J78" s="116">
        <f t="shared" si="10"/>
        <v>-0.54297693920335433</v>
      </c>
      <c r="K78" s="115">
        <v>3895</v>
      </c>
      <c r="L78" s="116">
        <f t="shared" si="10"/>
        <v>1.2333715596330275</v>
      </c>
      <c r="M78" s="115">
        <v>1119</v>
      </c>
      <c r="N78" s="116">
        <f t="shared" si="9"/>
        <v>-0.71270860077021825</v>
      </c>
      <c r="O78" s="116">
        <f t="shared" si="11"/>
        <v>0.36297198538367836</v>
      </c>
    </row>
    <row r="79" spans="1:16" x14ac:dyDescent="0.25">
      <c r="A79" s="1">
        <v>5</v>
      </c>
      <c r="B79" s="114" t="s">
        <v>79</v>
      </c>
      <c r="C79" s="115">
        <v>1048</v>
      </c>
      <c r="D79" s="116">
        <v>0.85159010600706719</v>
      </c>
      <c r="E79" s="115">
        <v>0</v>
      </c>
      <c r="F79" s="116">
        <f t="shared" si="10"/>
        <v>-1</v>
      </c>
      <c r="G79" s="115">
        <v>3628</v>
      </c>
      <c r="H79" s="116" t="str">
        <f t="shared" si="10"/>
        <v>-</v>
      </c>
      <c r="I79" s="115">
        <v>1571</v>
      </c>
      <c r="J79" s="116">
        <f t="shared" si="10"/>
        <v>-0.56697905181918418</v>
      </c>
      <c r="K79" s="115">
        <v>1087</v>
      </c>
      <c r="L79" s="116">
        <f t="shared" si="10"/>
        <v>-0.30808402291534054</v>
      </c>
      <c r="M79" s="115">
        <v>1531</v>
      </c>
      <c r="N79" s="116">
        <f t="shared" si="9"/>
        <v>0.40846366145354196</v>
      </c>
      <c r="O79" s="116">
        <f t="shared" si="11"/>
        <v>0.46087786259541974</v>
      </c>
    </row>
    <row r="80" spans="1:16" x14ac:dyDescent="0.25">
      <c r="A80" s="1">
        <v>6</v>
      </c>
      <c r="B80" s="114" t="s">
        <v>81</v>
      </c>
      <c r="C80" s="115">
        <v>1192</v>
      </c>
      <c r="D80" s="116">
        <v>-0.18856364874063991</v>
      </c>
      <c r="E80" s="115">
        <v>0</v>
      </c>
      <c r="F80" s="116">
        <f t="shared" si="10"/>
        <v>-1</v>
      </c>
      <c r="G80" s="115">
        <v>3386</v>
      </c>
      <c r="H80" s="116" t="str">
        <f t="shared" si="10"/>
        <v>-</v>
      </c>
      <c r="I80" s="115">
        <v>964</v>
      </c>
      <c r="J80" s="116">
        <f t="shared" si="10"/>
        <v>-0.7152982870643827</v>
      </c>
      <c r="K80" s="115">
        <v>2060</v>
      </c>
      <c r="L80" s="116">
        <f t="shared" si="10"/>
        <v>1.1369294605809128</v>
      </c>
      <c r="M80" s="115">
        <v>2056</v>
      </c>
      <c r="N80" s="116">
        <f t="shared" si="9"/>
        <v>-1.9417475728155109E-3</v>
      </c>
      <c r="O80" s="116">
        <f t="shared" si="11"/>
        <v>0.72483221476510074</v>
      </c>
    </row>
    <row r="81" spans="1:16" x14ac:dyDescent="0.25">
      <c r="A81" s="1">
        <v>7</v>
      </c>
      <c r="B81" s="114" t="s">
        <v>83</v>
      </c>
      <c r="C81" s="115">
        <v>1900</v>
      </c>
      <c r="D81" s="116">
        <v>-0.20932168123179362</v>
      </c>
      <c r="E81" s="115">
        <v>0</v>
      </c>
      <c r="F81" s="116">
        <f t="shared" si="10"/>
        <v>-1</v>
      </c>
      <c r="G81" s="115">
        <v>1813</v>
      </c>
      <c r="H81" s="116" t="str">
        <f t="shared" si="10"/>
        <v>-</v>
      </c>
      <c r="I81" s="115">
        <v>1304</v>
      </c>
      <c r="J81" s="116">
        <f t="shared" si="10"/>
        <v>-0.28075013789299508</v>
      </c>
      <c r="K81" s="115">
        <v>2963</v>
      </c>
      <c r="L81" s="116">
        <f t="shared" si="10"/>
        <v>1.272239263803681</v>
      </c>
      <c r="M81" s="115">
        <v>1930</v>
      </c>
      <c r="N81" s="116">
        <f t="shared" si="9"/>
        <v>-0.34863314208572393</v>
      </c>
      <c r="O81" s="116">
        <f t="shared" si="11"/>
        <v>1.5789473684210575E-2</v>
      </c>
    </row>
    <row r="82" spans="1:16" x14ac:dyDescent="0.25">
      <c r="A82" s="1">
        <v>8</v>
      </c>
      <c r="B82" s="114" t="s">
        <v>85</v>
      </c>
      <c r="C82" s="115">
        <v>1727</v>
      </c>
      <c r="D82" s="116">
        <v>-0.48386132695756123</v>
      </c>
      <c r="E82" s="115">
        <v>309</v>
      </c>
      <c r="F82" s="116">
        <f t="shared" si="10"/>
        <v>-0.82107701215981477</v>
      </c>
      <c r="G82" s="115">
        <v>2374</v>
      </c>
      <c r="H82" s="116">
        <f t="shared" si="10"/>
        <v>6.6828478964401299</v>
      </c>
      <c r="I82" s="115">
        <v>2841</v>
      </c>
      <c r="J82" s="116">
        <f t="shared" si="10"/>
        <v>0.19671440606571178</v>
      </c>
      <c r="K82" s="115">
        <v>2313</v>
      </c>
      <c r="L82" s="116">
        <f t="shared" si="10"/>
        <v>-0.18585005279831046</v>
      </c>
      <c r="M82" s="115">
        <v>2655</v>
      </c>
      <c r="N82" s="116">
        <f t="shared" si="9"/>
        <v>0.14785992217898825</v>
      </c>
      <c r="O82" s="116">
        <f t="shared" si="11"/>
        <v>0.5373480023161552</v>
      </c>
    </row>
    <row r="83" spans="1:16" x14ac:dyDescent="0.25">
      <c r="A83" s="1">
        <v>9</v>
      </c>
      <c r="B83" s="114" t="s">
        <v>87</v>
      </c>
      <c r="C83" s="115">
        <v>1171</v>
      </c>
      <c r="D83" s="116">
        <v>-0.36941303177167473</v>
      </c>
      <c r="E83" s="115">
        <v>298</v>
      </c>
      <c r="F83" s="116">
        <f t="shared" si="10"/>
        <v>-0.74551665243381726</v>
      </c>
      <c r="G83" s="115">
        <v>3200</v>
      </c>
      <c r="H83" s="116">
        <f t="shared" si="10"/>
        <v>9.7382550335570475</v>
      </c>
      <c r="I83" s="115">
        <v>1911</v>
      </c>
      <c r="J83" s="116">
        <f t="shared" si="10"/>
        <v>-0.40281250000000002</v>
      </c>
      <c r="K83" s="115">
        <v>1510</v>
      </c>
      <c r="L83" s="116">
        <f t="shared" si="10"/>
        <v>-0.20983778126635266</v>
      </c>
      <c r="M83" s="115">
        <v>1981</v>
      </c>
      <c r="N83" s="116">
        <f t="shared" si="9"/>
        <v>0.31192052980132456</v>
      </c>
      <c r="O83" s="116">
        <f t="shared" si="11"/>
        <v>0.69171648163962418</v>
      </c>
    </row>
    <row r="84" spans="1:16" x14ac:dyDescent="0.25">
      <c r="A84" s="1">
        <v>10</v>
      </c>
      <c r="B84" s="114" t="s">
        <v>89</v>
      </c>
      <c r="C84" s="115">
        <v>1235</v>
      </c>
      <c r="D84" s="116">
        <v>-0.2168674698795181</v>
      </c>
      <c r="E84" s="115">
        <v>541</v>
      </c>
      <c r="F84" s="116">
        <f t="shared" si="10"/>
        <v>-0.56194331983805668</v>
      </c>
      <c r="G84" s="115">
        <v>278</v>
      </c>
      <c r="H84" s="116">
        <f t="shared" si="10"/>
        <v>-0.48613678373382629</v>
      </c>
      <c r="I84" s="115">
        <v>1349</v>
      </c>
      <c r="J84" s="116">
        <f t="shared" si="10"/>
        <v>3.8525179856115104</v>
      </c>
      <c r="K84" s="115">
        <v>1500</v>
      </c>
      <c r="L84" s="116">
        <f t="shared" si="10"/>
        <v>0.11193476649369893</v>
      </c>
      <c r="M84" s="115">
        <v>1345</v>
      </c>
      <c r="N84" s="116">
        <f>IFERROR(M84/K84-1,"-")</f>
        <v>-0.10333333333333339</v>
      </c>
      <c r="O84" s="116">
        <f t="shared" si="11"/>
        <v>8.9068825910931126E-2</v>
      </c>
    </row>
    <row r="85" spans="1:16" x14ac:dyDescent="0.25">
      <c r="A85" s="1">
        <v>11</v>
      </c>
      <c r="B85" s="114" t="s">
        <v>91</v>
      </c>
      <c r="C85" s="115">
        <v>794</v>
      </c>
      <c r="D85" s="116">
        <v>4.293333333333333</v>
      </c>
      <c r="E85" s="115">
        <v>919</v>
      </c>
      <c r="F85" s="116">
        <f t="shared" si="10"/>
        <v>0.15743073047858935</v>
      </c>
      <c r="G85" s="115">
        <v>582</v>
      </c>
      <c r="H85" s="116">
        <f t="shared" si="10"/>
        <v>-0.36670293797606091</v>
      </c>
      <c r="I85" s="115">
        <v>719</v>
      </c>
      <c r="J85" s="116">
        <f t="shared" si="10"/>
        <v>0.23539518900343648</v>
      </c>
      <c r="K85" s="115">
        <v>584</v>
      </c>
      <c r="L85" s="116">
        <f t="shared" si="10"/>
        <v>-0.18776077885952713</v>
      </c>
      <c r="M85" s="115">
        <v>720</v>
      </c>
      <c r="N85" s="116">
        <f>IFERROR(M85/K85-1,"-")</f>
        <v>0.23287671232876717</v>
      </c>
      <c r="O85" s="116">
        <f t="shared" si="11"/>
        <v>-9.3198992443324968E-2</v>
      </c>
    </row>
    <row r="86" spans="1:16" x14ac:dyDescent="0.25">
      <c r="A86" s="1">
        <v>12</v>
      </c>
      <c r="B86" s="114" t="s">
        <v>93</v>
      </c>
      <c r="C86" s="115">
        <v>623</v>
      </c>
      <c r="D86" s="116">
        <v>7.413793103448274E-2</v>
      </c>
      <c r="E86" s="115">
        <v>1314</v>
      </c>
      <c r="F86" s="116">
        <f t="shared" si="10"/>
        <v>1.1091492776886036</v>
      </c>
      <c r="G86" s="115">
        <v>1313</v>
      </c>
      <c r="H86" s="116">
        <f t="shared" si="10"/>
        <v>-7.6103500761037779E-4</v>
      </c>
      <c r="I86" s="115">
        <v>699</v>
      </c>
      <c r="J86" s="116">
        <f t="shared" si="10"/>
        <v>-0.46763137852246761</v>
      </c>
      <c r="K86" s="115">
        <v>668</v>
      </c>
      <c r="L86" s="116">
        <f t="shared" si="10"/>
        <v>-4.4349070100143106E-2</v>
      </c>
      <c r="M86" s="115">
        <v>692</v>
      </c>
      <c r="N86" s="116">
        <f>IFERROR(M86/K86-1,"-")</f>
        <v>3.5928143712574911E-2</v>
      </c>
      <c r="O86" s="116">
        <f t="shared" si="11"/>
        <v>0.1107544141252006</v>
      </c>
    </row>
    <row r="87" spans="1:16" ht="15.75" x14ac:dyDescent="0.25">
      <c r="B87" s="117" t="s">
        <v>30</v>
      </c>
      <c r="C87" s="118">
        <v>11886</v>
      </c>
      <c r="D87" s="119">
        <v>-0.12852848449299803</v>
      </c>
      <c r="E87" s="118">
        <v>4963</v>
      </c>
      <c r="F87" s="119">
        <f t="shared" si="10"/>
        <v>-0.58244994110718484</v>
      </c>
      <c r="G87" s="118">
        <v>24120</v>
      </c>
      <c r="H87" s="119">
        <f t="shared" si="10"/>
        <v>3.8599637316139432</v>
      </c>
      <c r="I87" s="118">
        <v>16359</v>
      </c>
      <c r="J87" s="119">
        <f t="shared" si="10"/>
        <v>-0.32176616915422884</v>
      </c>
      <c r="K87" s="118">
        <v>19520</v>
      </c>
      <c r="L87" s="119">
        <f t="shared" si="10"/>
        <v>0.19322696986368371</v>
      </c>
      <c r="M87" s="118">
        <v>16099</v>
      </c>
      <c r="N87" s="119">
        <v>-0.17525614754098362</v>
      </c>
      <c r="O87" s="119">
        <v>0.35445061416792867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9" t="s">
        <v>234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10583</v>
      </c>
      <c r="D97" s="116">
        <v>2.8355387523637532E-4</v>
      </c>
      <c r="E97" s="115">
        <v>11502</v>
      </c>
      <c r="F97" s="116">
        <f t="shared" ref="F97:L109" si="12">IFERROR(E97/C97-1,"-")</f>
        <v>8.6837380704904099E-2</v>
      </c>
      <c r="G97" s="115">
        <v>1547</v>
      </c>
      <c r="H97" s="116">
        <f t="shared" si="12"/>
        <v>-0.86550165188662842</v>
      </c>
      <c r="I97" s="115">
        <v>9659</v>
      </c>
      <c r="J97" s="116">
        <f t="shared" si="12"/>
        <v>5.2436974789915967</v>
      </c>
      <c r="K97" s="115">
        <v>13056</v>
      </c>
      <c r="L97" s="116">
        <f t="shared" si="12"/>
        <v>0.35169272181385236</v>
      </c>
      <c r="M97" s="115">
        <v>14947</v>
      </c>
      <c r="N97" s="116">
        <f t="shared" ref="N97:N103" si="13">IFERROR(M97/K97-1,"-")</f>
        <v>0.14483762254901955</v>
      </c>
      <c r="O97" s="116">
        <f>M97/C97-1</f>
        <v>0.41235944439194938</v>
      </c>
    </row>
    <row r="98" spans="2:15" x14ac:dyDescent="0.25">
      <c r="B98" s="114" t="s">
        <v>73</v>
      </c>
      <c r="C98" s="115">
        <v>10803</v>
      </c>
      <c r="D98" s="116">
        <v>2.3495973472287934E-2</v>
      </c>
      <c r="E98" s="115">
        <v>12365</v>
      </c>
      <c r="F98" s="116">
        <f t="shared" si="12"/>
        <v>0.14458946588910493</v>
      </c>
      <c r="G98" s="115">
        <v>933</v>
      </c>
      <c r="H98" s="116">
        <f t="shared" si="12"/>
        <v>-0.92454508693894055</v>
      </c>
      <c r="I98" s="115">
        <v>12449</v>
      </c>
      <c r="J98" s="116">
        <f t="shared" si="12"/>
        <v>12.342979635584138</v>
      </c>
      <c r="K98" s="115">
        <v>18051</v>
      </c>
      <c r="L98" s="116">
        <f t="shared" si="12"/>
        <v>0.44999598361314153</v>
      </c>
      <c r="M98" s="115">
        <v>15947</v>
      </c>
      <c r="N98" s="116">
        <f t="shared" si="13"/>
        <v>-0.116558639410559</v>
      </c>
      <c r="O98" s="116">
        <f>IFERROR(M98/C98-1,"-")</f>
        <v>0.4761640285105988</v>
      </c>
    </row>
    <row r="99" spans="2:15" x14ac:dyDescent="0.25">
      <c r="B99" s="114" t="s">
        <v>75</v>
      </c>
      <c r="C99" s="115">
        <v>10704</v>
      </c>
      <c r="D99" s="116">
        <v>-9.9889012208657091E-3</v>
      </c>
      <c r="E99" s="115">
        <v>4934</v>
      </c>
      <c r="F99" s="116">
        <f t="shared" si="12"/>
        <v>-0.53905082212257094</v>
      </c>
      <c r="G99" s="115">
        <v>1187</v>
      </c>
      <c r="H99" s="116">
        <f t="shared" si="12"/>
        <v>-0.75942440210782325</v>
      </c>
      <c r="I99" s="115">
        <v>17100</v>
      </c>
      <c r="J99" s="116">
        <f t="shared" si="12"/>
        <v>13.406065711878686</v>
      </c>
      <c r="K99" s="115">
        <v>17851</v>
      </c>
      <c r="L99" s="116">
        <f t="shared" si="12"/>
        <v>4.3918128654970801E-2</v>
      </c>
      <c r="M99" s="115">
        <v>17806</v>
      </c>
      <c r="N99" s="116">
        <f t="shared" si="13"/>
        <v>-2.5208671783093495E-3</v>
      </c>
      <c r="O99" s="116">
        <f t="shared" ref="O99:O103" si="14">IFERROR(M99/C99-1,"-")</f>
        <v>0.66349028400597909</v>
      </c>
    </row>
    <row r="100" spans="2:15" x14ac:dyDescent="0.25">
      <c r="B100" s="114" t="s">
        <v>77</v>
      </c>
      <c r="C100" s="115">
        <v>8980</v>
      </c>
      <c r="D100" s="116">
        <v>1.103355100202652E-2</v>
      </c>
      <c r="E100" s="115">
        <v>0</v>
      </c>
      <c r="F100" s="116">
        <f t="shared" si="12"/>
        <v>-1</v>
      </c>
      <c r="G100" s="115">
        <v>1800</v>
      </c>
      <c r="H100" s="116" t="str">
        <f t="shared" si="12"/>
        <v>-</v>
      </c>
      <c r="I100" s="115">
        <v>12237</v>
      </c>
      <c r="J100" s="116">
        <f t="shared" si="12"/>
        <v>5.7983333333333329</v>
      </c>
      <c r="K100" s="115">
        <v>19701</v>
      </c>
      <c r="L100" s="116">
        <f t="shared" si="12"/>
        <v>0.6099534199558716</v>
      </c>
      <c r="M100" s="115">
        <v>16557</v>
      </c>
      <c r="N100" s="116">
        <f t="shared" si="13"/>
        <v>-0.15958580782701381</v>
      </c>
      <c r="O100" s="116">
        <f t="shared" si="14"/>
        <v>0.8437639198218263</v>
      </c>
    </row>
    <row r="101" spans="2:15" x14ac:dyDescent="0.25">
      <c r="B101" s="114" t="s">
        <v>79</v>
      </c>
      <c r="C101" s="115">
        <v>7370</v>
      </c>
      <c r="D101" s="116">
        <v>-5.2333804809052364E-2</v>
      </c>
      <c r="E101" s="115">
        <v>0</v>
      </c>
      <c r="F101" s="116">
        <f t="shared" si="12"/>
        <v>-1</v>
      </c>
      <c r="G101" s="115">
        <v>2381</v>
      </c>
      <c r="H101" s="116" t="str">
        <f t="shared" si="12"/>
        <v>-</v>
      </c>
      <c r="I101" s="115">
        <v>11861</v>
      </c>
      <c r="J101" s="116">
        <f t="shared" si="12"/>
        <v>3.9815203695926078</v>
      </c>
      <c r="K101" s="115">
        <v>16780</v>
      </c>
      <c r="L101" s="116">
        <f t="shared" si="12"/>
        <v>0.41472051260433362</v>
      </c>
      <c r="M101" s="115">
        <v>15781</v>
      </c>
      <c r="N101" s="116">
        <f t="shared" si="13"/>
        <v>-5.9535160905840323E-2</v>
      </c>
      <c r="O101" s="116">
        <f t="shared" si="14"/>
        <v>1.1412483039348711</v>
      </c>
    </row>
    <row r="102" spans="2:15" x14ac:dyDescent="0.25">
      <c r="B102" s="114" t="s">
        <v>81</v>
      </c>
      <c r="C102" s="115">
        <v>8672</v>
      </c>
      <c r="D102" s="116">
        <v>3.5339063992359199E-2</v>
      </c>
      <c r="E102" s="115">
        <v>0</v>
      </c>
      <c r="F102" s="116">
        <f t="shared" si="12"/>
        <v>-1</v>
      </c>
      <c r="G102" s="115">
        <v>5165</v>
      </c>
      <c r="H102" s="116" t="str">
        <f t="shared" si="12"/>
        <v>-</v>
      </c>
      <c r="I102" s="115">
        <v>9593</v>
      </c>
      <c r="J102" s="116">
        <f t="shared" si="12"/>
        <v>0.85730880929332032</v>
      </c>
      <c r="K102" s="115">
        <v>16725</v>
      </c>
      <c r="L102" s="116">
        <f t="shared" si="12"/>
        <v>0.74345877202126553</v>
      </c>
      <c r="M102" s="115">
        <v>14399</v>
      </c>
      <c r="N102" s="116">
        <f t="shared" si="13"/>
        <v>-0.13907324364723472</v>
      </c>
      <c r="O102" s="116">
        <f t="shared" si="14"/>
        <v>0.66040129151291516</v>
      </c>
    </row>
    <row r="103" spans="2:15" x14ac:dyDescent="0.25">
      <c r="B103" s="114" t="s">
        <v>83</v>
      </c>
      <c r="C103" s="115">
        <v>8258</v>
      </c>
      <c r="D103" s="116">
        <v>-0.19355468750000004</v>
      </c>
      <c r="E103" s="115">
        <v>0</v>
      </c>
      <c r="F103" s="116">
        <f t="shared" si="12"/>
        <v>-1</v>
      </c>
      <c r="G103" s="115">
        <v>4779</v>
      </c>
      <c r="H103" s="116" t="str">
        <f t="shared" si="12"/>
        <v>-</v>
      </c>
      <c r="I103" s="115">
        <v>10238</v>
      </c>
      <c r="J103" s="116">
        <f t="shared" si="12"/>
        <v>1.1422891818372043</v>
      </c>
      <c r="K103" s="115">
        <v>14840</v>
      </c>
      <c r="L103" s="116">
        <f t="shared" si="12"/>
        <v>0.44950185583121693</v>
      </c>
      <c r="M103" s="115">
        <v>15232</v>
      </c>
      <c r="N103" s="116">
        <f t="shared" si="13"/>
        <v>2.6415094339622636E-2</v>
      </c>
      <c r="O103" s="116">
        <f t="shared" si="14"/>
        <v>0.84451441026883023</v>
      </c>
    </row>
    <row r="104" spans="2:15" x14ac:dyDescent="0.25">
      <c r="B104" s="114" t="s">
        <v>85</v>
      </c>
      <c r="C104" s="115">
        <v>9593</v>
      </c>
      <c r="D104" s="116">
        <v>0.21986266531027465</v>
      </c>
      <c r="E104" s="115">
        <v>3375</v>
      </c>
      <c r="F104" s="116">
        <f t="shared" si="12"/>
        <v>-0.6481809652871886</v>
      </c>
      <c r="G104" s="115">
        <v>7120</v>
      </c>
      <c r="H104" s="116">
        <f t="shared" si="12"/>
        <v>1.1096296296296297</v>
      </c>
      <c r="I104" s="115">
        <v>13529</v>
      </c>
      <c r="J104" s="116">
        <f t="shared" si="12"/>
        <v>0.90014044943820215</v>
      </c>
      <c r="K104" s="115">
        <v>13592</v>
      </c>
      <c r="L104" s="116">
        <f t="shared" si="12"/>
        <v>4.6566634636706628E-3</v>
      </c>
      <c r="M104" s="115">
        <v>15250</v>
      </c>
      <c r="N104" s="116">
        <f>IFERROR(M104/K104-1,"-")</f>
        <v>0.12198351971748078</v>
      </c>
      <c r="O104" s="116">
        <f>IFERROR(M104/C104-1,"-")</f>
        <v>0.58970082351714792</v>
      </c>
    </row>
    <row r="105" spans="2:15" x14ac:dyDescent="0.25">
      <c r="B105" s="114" t="s">
        <v>87</v>
      </c>
      <c r="C105" s="115">
        <v>8557</v>
      </c>
      <c r="D105" s="116">
        <v>1.2303324263575055E-2</v>
      </c>
      <c r="E105" s="115">
        <v>3172</v>
      </c>
      <c r="F105" s="116">
        <f t="shared" si="12"/>
        <v>-0.62930933738459738</v>
      </c>
      <c r="G105" s="115">
        <v>7085</v>
      </c>
      <c r="H105" s="116">
        <f t="shared" si="12"/>
        <v>1.2336065573770494</v>
      </c>
      <c r="I105" s="115">
        <v>11582</v>
      </c>
      <c r="J105" s="116">
        <f t="shared" si="12"/>
        <v>0.63472124206069158</v>
      </c>
      <c r="K105" s="115">
        <v>13749</v>
      </c>
      <c r="L105" s="116">
        <f t="shared" si="12"/>
        <v>0.18710067345881543</v>
      </c>
      <c r="M105" s="115">
        <v>14944</v>
      </c>
      <c r="N105" s="116">
        <f>IFERROR(M105/K105-1,"-")</f>
        <v>8.6915412029965777E-2</v>
      </c>
      <c r="O105" s="116">
        <f>IFERROR(M105/C105-1,"-")</f>
        <v>0.74640645085894586</v>
      </c>
    </row>
    <row r="106" spans="2:15" x14ac:dyDescent="0.25">
      <c r="B106" s="114" t="s">
        <v>89</v>
      </c>
      <c r="C106" s="115">
        <v>9226</v>
      </c>
      <c r="D106" s="116">
        <v>-0.13216066221427902</v>
      </c>
      <c r="E106" s="115">
        <v>2194</v>
      </c>
      <c r="F106" s="116">
        <f t="shared" si="12"/>
        <v>-0.76219380013006721</v>
      </c>
      <c r="G106" s="115">
        <v>11486</v>
      </c>
      <c r="H106" s="116">
        <f t="shared" si="12"/>
        <v>4.2351868732907931</v>
      </c>
      <c r="I106" s="115">
        <v>15797</v>
      </c>
      <c r="J106" s="116">
        <f t="shared" si="12"/>
        <v>0.37532648441581062</v>
      </c>
      <c r="K106" s="115">
        <v>20188</v>
      </c>
      <c r="L106" s="116">
        <f t="shared" si="12"/>
        <v>0.27796417041210364</v>
      </c>
      <c r="M106" s="115">
        <v>17449</v>
      </c>
      <c r="N106" s="116">
        <f>IFERROR(M106/K106-1,"-")</f>
        <v>-0.13567465821279967</v>
      </c>
      <c r="O106" s="116">
        <f>IFERROR(M106/C106-1,"-")</f>
        <v>0.89128549750704522</v>
      </c>
    </row>
    <row r="107" spans="2:15" x14ac:dyDescent="0.25">
      <c r="B107" s="114" t="s">
        <v>91</v>
      </c>
      <c r="C107" s="115">
        <v>9595</v>
      </c>
      <c r="D107" s="116">
        <v>-0.13698506925706067</v>
      </c>
      <c r="E107" s="115">
        <v>4096</v>
      </c>
      <c r="F107" s="116">
        <f t="shared" si="12"/>
        <v>-0.57311099531005727</v>
      </c>
      <c r="G107" s="115">
        <v>9436</v>
      </c>
      <c r="H107" s="116">
        <f t="shared" si="12"/>
        <v>1.3037109375</v>
      </c>
      <c r="I107" s="115">
        <v>11275</v>
      </c>
      <c r="J107" s="116">
        <f t="shared" si="12"/>
        <v>0.19489190334887674</v>
      </c>
      <c r="K107" s="115">
        <v>15751</v>
      </c>
      <c r="L107" s="116">
        <f t="shared" si="12"/>
        <v>0.39698447893569844</v>
      </c>
      <c r="M107" s="115">
        <v>15681</v>
      </c>
      <c r="N107" s="116">
        <f>IFERROR(M107/K107-1,"-")</f>
        <v>-4.4441622754111121E-3</v>
      </c>
      <c r="O107" s="116">
        <f>IFERROR(M107/C107-1,"-")</f>
        <v>0.63428869202709737</v>
      </c>
    </row>
    <row r="108" spans="2:15" x14ac:dyDescent="0.25">
      <c r="B108" s="114" t="s">
        <v>93</v>
      </c>
      <c r="C108" s="115">
        <v>9551</v>
      </c>
      <c r="D108" s="116">
        <v>-0.16101546029515112</v>
      </c>
      <c r="E108" s="115">
        <v>4101</v>
      </c>
      <c r="F108" s="116">
        <f t="shared" si="12"/>
        <v>-0.5706208773950372</v>
      </c>
      <c r="G108" s="115">
        <v>10142</v>
      </c>
      <c r="H108" s="116">
        <f t="shared" si="12"/>
        <v>1.4730553523530845</v>
      </c>
      <c r="I108" s="115">
        <v>14923</v>
      </c>
      <c r="J108" s="116">
        <f t="shared" si="12"/>
        <v>0.47140603431275885</v>
      </c>
      <c r="K108" s="115">
        <v>16620</v>
      </c>
      <c r="L108" s="116">
        <f t="shared" si="12"/>
        <v>0.11371708101588163</v>
      </c>
      <c r="M108" s="115">
        <v>15346</v>
      </c>
      <c r="N108" s="116">
        <f>IFERROR(M108/K108-1,"-")</f>
        <v>-7.6654632972322556E-2</v>
      </c>
      <c r="O108" s="116">
        <f>IFERROR(M108/C108-1,"-")</f>
        <v>0.60674274945031925</v>
      </c>
    </row>
    <row r="109" spans="2:15" ht="15.75" x14ac:dyDescent="0.25">
      <c r="B109" s="117" t="s">
        <v>30</v>
      </c>
      <c r="C109" s="118">
        <v>111892</v>
      </c>
      <c r="D109" s="119">
        <v>-4.096955567745475E-2</v>
      </c>
      <c r="E109" s="118">
        <v>46883</v>
      </c>
      <c r="F109" s="119">
        <f t="shared" si="12"/>
        <v>-0.58099774782826297</v>
      </c>
      <c r="G109" s="118">
        <v>63061</v>
      </c>
      <c r="H109" s="119">
        <f t="shared" si="12"/>
        <v>0.34507177441716608</v>
      </c>
      <c r="I109" s="118">
        <v>150243</v>
      </c>
      <c r="J109" s="119">
        <f t="shared" si="12"/>
        <v>1.3825026561583229</v>
      </c>
      <c r="K109" s="118">
        <v>196904</v>
      </c>
      <c r="L109" s="119">
        <f t="shared" si="12"/>
        <v>0.31057020959379145</v>
      </c>
      <c r="M109" s="118">
        <v>189339</v>
      </c>
      <c r="N109" s="119">
        <v>-3.841973753707395E-2</v>
      </c>
      <c r="O109" s="119">
        <v>0.69215850999177775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9" t="s">
        <v>235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5137</v>
      </c>
      <c r="D119" s="116">
        <v>-7.1511403169695065E-3</v>
      </c>
      <c r="E119" s="115">
        <v>6069</v>
      </c>
      <c r="F119" s="116">
        <f t="shared" ref="F119:L131" si="15">IFERROR(E119/C119-1,"-")</f>
        <v>0.18142884952306804</v>
      </c>
      <c r="G119" s="115">
        <v>600</v>
      </c>
      <c r="H119" s="116">
        <f t="shared" si="15"/>
        <v>-0.90113692535837864</v>
      </c>
      <c r="I119" s="115">
        <v>4461</v>
      </c>
      <c r="J119" s="116">
        <f t="shared" si="15"/>
        <v>6.4349999999999996</v>
      </c>
      <c r="K119" s="115">
        <v>7408</v>
      </c>
      <c r="L119" s="116">
        <f t="shared" si="15"/>
        <v>0.6606142120600762</v>
      </c>
      <c r="M119" s="115">
        <v>8300</v>
      </c>
      <c r="N119" s="116">
        <f t="shared" ref="N119:N125" si="16">IFERROR(M119/K119-1,"-")</f>
        <v>0.12041036717062625</v>
      </c>
      <c r="O119" s="116">
        <f>M119/C119-1</f>
        <v>0.61572902472260083</v>
      </c>
    </row>
    <row r="120" spans="1:16" x14ac:dyDescent="0.25">
      <c r="B120" s="114" t="s">
        <v>73</v>
      </c>
      <c r="C120" s="115">
        <v>6005</v>
      </c>
      <c r="D120" s="116">
        <v>6.3208215297450465E-2</v>
      </c>
      <c r="E120" s="115">
        <v>7131</v>
      </c>
      <c r="F120" s="116">
        <f t="shared" si="15"/>
        <v>0.18751040799333896</v>
      </c>
      <c r="G120" s="115">
        <v>72</v>
      </c>
      <c r="H120" s="116">
        <f t="shared" si="15"/>
        <v>-0.98990323937736646</v>
      </c>
      <c r="I120" s="115">
        <v>6730</v>
      </c>
      <c r="J120" s="116">
        <f t="shared" si="15"/>
        <v>92.472222222222229</v>
      </c>
      <c r="K120" s="115">
        <v>11400</v>
      </c>
      <c r="L120" s="116">
        <f t="shared" si="15"/>
        <v>0.69390787518573549</v>
      </c>
      <c r="M120" s="115">
        <v>8996</v>
      </c>
      <c r="N120" s="116">
        <f t="shared" si="16"/>
        <v>-0.21087719298245611</v>
      </c>
      <c r="O120" s="116">
        <f>IFERROR(M120/C120-1,"-")</f>
        <v>0.49808492922564529</v>
      </c>
    </row>
    <row r="121" spans="1:16" x14ac:dyDescent="0.25">
      <c r="B121" s="114" t="s">
        <v>75</v>
      </c>
      <c r="C121" s="115">
        <v>5504</v>
      </c>
      <c r="D121" s="116">
        <v>-5.0051777701070055E-2</v>
      </c>
      <c r="E121" s="115">
        <v>2539</v>
      </c>
      <c r="F121" s="116">
        <f t="shared" si="15"/>
        <v>-0.53869912790697683</v>
      </c>
      <c r="G121" s="115">
        <v>171</v>
      </c>
      <c r="H121" s="116">
        <f t="shared" si="15"/>
        <v>-0.9326506498621504</v>
      </c>
      <c r="I121" s="115">
        <v>8538</v>
      </c>
      <c r="J121" s="116">
        <f t="shared" si="15"/>
        <v>48.929824561403507</v>
      </c>
      <c r="K121" s="115">
        <v>11193</v>
      </c>
      <c r="L121" s="116">
        <f t="shared" si="15"/>
        <v>0.31096275474349966</v>
      </c>
      <c r="M121" s="115">
        <v>10352</v>
      </c>
      <c r="N121" s="116">
        <f t="shared" si="16"/>
        <v>-7.51362458679532E-2</v>
      </c>
      <c r="O121" s="116">
        <f t="shared" ref="O121:O125" si="17">IFERROR(M121/C121-1,"-")</f>
        <v>0.8808139534883721</v>
      </c>
    </row>
    <row r="122" spans="1:16" x14ac:dyDescent="0.25">
      <c r="B122" s="114" t="s">
        <v>77</v>
      </c>
      <c r="C122" s="115">
        <v>5038</v>
      </c>
      <c r="D122" s="116">
        <v>-5.7965594614809324E-2</v>
      </c>
      <c r="E122" s="115">
        <v>0</v>
      </c>
      <c r="F122" s="116">
        <f t="shared" si="15"/>
        <v>-1</v>
      </c>
      <c r="G122" s="115">
        <v>79</v>
      </c>
      <c r="H122" s="116" t="str">
        <f t="shared" si="15"/>
        <v>-</v>
      </c>
      <c r="I122" s="115">
        <v>7844</v>
      </c>
      <c r="J122" s="116">
        <f t="shared" si="15"/>
        <v>98.291139240506325</v>
      </c>
      <c r="K122" s="115">
        <v>12880</v>
      </c>
      <c r="L122" s="116">
        <f t="shared" si="15"/>
        <v>0.64201937786843444</v>
      </c>
      <c r="M122" s="115">
        <v>10335</v>
      </c>
      <c r="N122" s="116">
        <f t="shared" si="16"/>
        <v>-0.1975931677018633</v>
      </c>
      <c r="O122" s="116">
        <f t="shared" si="17"/>
        <v>1.0514092894005556</v>
      </c>
    </row>
    <row r="123" spans="1:16" x14ac:dyDescent="0.25">
      <c r="B123" s="114" t="s">
        <v>79</v>
      </c>
      <c r="C123" s="115">
        <v>4153</v>
      </c>
      <c r="D123" s="116">
        <v>-0.1066896106689611</v>
      </c>
      <c r="E123" s="115">
        <v>0</v>
      </c>
      <c r="F123" s="116">
        <f t="shared" si="15"/>
        <v>-1</v>
      </c>
      <c r="G123" s="115">
        <v>149</v>
      </c>
      <c r="H123" s="116" t="str">
        <f t="shared" si="15"/>
        <v>-</v>
      </c>
      <c r="I123" s="115">
        <v>7614</v>
      </c>
      <c r="J123" s="116">
        <f t="shared" si="15"/>
        <v>50.100671140939596</v>
      </c>
      <c r="K123" s="115">
        <v>11897</v>
      </c>
      <c r="L123" s="116">
        <f t="shared" si="15"/>
        <v>0.56251641712634615</v>
      </c>
      <c r="M123" s="115">
        <v>10229</v>
      </c>
      <c r="N123" s="116">
        <f t="shared" si="16"/>
        <v>-0.14020341262503155</v>
      </c>
      <c r="O123" s="116">
        <f t="shared" si="17"/>
        <v>1.4630387671562728</v>
      </c>
    </row>
    <row r="124" spans="1:16" x14ac:dyDescent="0.25">
      <c r="B124" s="114" t="s">
        <v>81</v>
      </c>
      <c r="C124" s="115">
        <v>5359</v>
      </c>
      <c r="D124" s="116">
        <v>8.5477010330160086E-2</v>
      </c>
      <c r="E124" s="115">
        <v>0</v>
      </c>
      <c r="F124" s="116">
        <f t="shared" si="15"/>
        <v>-1</v>
      </c>
      <c r="G124" s="115">
        <v>407</v>
      </c>
      <c r="H124" s="116" t="str">
        <f t="shared" si="15"/>
        <v>-</v>
      </c>
      <c r="I124" s="115">
        <v>6784</v>
      </c>
      <c r="J124" s="116">
        <f t="shared" si="15"/>
        <v>15.668304668304668</v>
      </c>
      <c r="K124" s="115">
        <v>11071</v>
      </c>
      <c r="L124" s="116">
        <f t="shared" si="15"/>
        <v>0.63192806603773577</v>
      </c>
      <c r="M124" s="115">
        <v>9672</v>
      </c>
      <c r="N124" s="116">
        <f t="shared" si="16"/>
        <v>-0.12636618191671933</v>
      </c>
      <c r="O124" s="116">
        <f t="shared" si="17"/>
        <v>0.80481433103190891</v>
      </c>
    </row>
    <row r="125" spans="1:16" x14ac:dyDescent="0.25">
      <c r="B125" s="114" t="s">
        <v>83</v>
      </c>
      <c r="C125" s="115">
        <v>5076</v>
      </c>
      <c r="D125" s="116">
        <v>-0.10143388210302706</v>
      </c>
      <c r="E125" s="115">
        <v>0</v>
      </c>
      <c r="F125" s="116">
        <f t="shared" si="15"/>
        <v>-1</v>
      </c>
      <c r="G125" s="115">
        <v>1257</v>
      </c>
      <c r="H125" s="116" t="str">
        <f t="shared" si="15"/>
        <v>-</v>
      </c>
      <c r="I125" s="115">
        <v>6493</v>
      </c>
      <c r="J125" s="116">
        <f t="shared" si="15"/>
        <v>4.1654733492442322</v>
      </c>
      <c r="K125" s="115">
        <v>9714</v>
      </c>
      <c r="L125" s="116">
        <f t="shared" si="15"/>
        <v>0.49607269367010631</v>
      </c>
      <c r="M125" s="115">
        <v>9908</v>
      </c>
      <c r="N125" s="116">
        <f t="shared" si="16"/>
        <v>1.9971175622812476E-2</v>
      </c>
      <c r="O125" s="116">
        <f t="shared" si="17"/>
        <v>0.95193065405831367</v>
      </c>
    </row>
    <row r="126" spans="1:16" x14ac:dyDescent="0.25">
      <c r="B126" s="114" t="s">
        <v>85</v>
      </c>
      <c r="C126" s="115">
        <v>5299</v>
      </c>
      <c r="D126" s="116">
        <v>0.29909291493013002</v>
      </c>
      <c r="E126" s="115">
        <v>1065</v>
      </c>
      <c r="F126" s="116">
        <f t="shared" si="15"/>
        <v>-0.79901868277033405</v>
      </c>
      <c r="G126" s="115">
        <v>3443</v>
      </c>
      <c r="H126" s="116">
        <f t="shared" si="15"/>
        <v>2.2328638497652582</v>
      </c>
      <c r="I126" s="115">
        <v>9215</v>
      </c>
      <c r="J126" s="116">
        <f t="shared" si="15"/>
        <v>1.6764449607900089</v>
      </c>
      <c r="K126" s="115">
        <v>9184</v>
      </c>
      <c r="L126" s="116">
        <f t="shared" si="15"/>
        <v>-3.3640803038523792E-3</v>
      </c>
      <c r="M126" s="115">
        <v>9915</v>
      </c>
      <c r="N126" s="116">
        <f>IFERROR(M126/K126-1,"-")</f>
        <v>7.9594947735191601E-2</v>
      </c>
      <c r="O126" s="116">
        <f>IFERROR(M126/C126-1,"-")</f>
        <v>0.87110775618041147</v>
      </c>
    </row>
    <row r="127" spans="1:16" x14ac:dyDescent="0.25">
      <c r="B127" s="114" t="s">
        <v>87</v>
      </c>
      <c r="C127" s="115">
        <v>4728</v>
      </c>
      <c r="D127" s="116">
        <v>-6.5243179122182693E-2</v>
      </c>
      <c r="E127" s="115">
        <v>827</v>
      </c>
      <c r="F127" s="116">
        <f t="shared" si="15"/>
        <v>-0.82508460236886627</v>
      </c>
      <c r="G127" s="115">
        <v>3529</v>
      </c>
      <c r="H127" s="116">
        <f t="shared" si="15"/>
        <v>3.2672309552599756</v>
      </c>
      <c r="I127" s="115">
        <v>7683</v>
      </c>
      <c r="J127" s="116">
        <f t="shared" si="15"/>
        <v>1.1771039954661378</v>
      </c>
      <c r="K127" s="115">
        <v>9672</v>
      </c>
      <c r="L127" s="116">
        <f t="shared" si="15"/>
        <v>0.25888324873096447</v>
      </c>
      <c r="M127" s="115">
        <v>9883</v>
      </c>
      <c r="N127" s="116">
        <f>IFERROR(M127/K127-1,"-")</f>
        <v>2.1815550041356602E-2</v>
      </c>
      <c r="O127" s="116">
        <f>IFERROR(M127/C127-1,"-")</f>
        <v>1.0903130287648053</v>
      </c>
    </row>
    <row r="128" spans="1:16" x14ac:dyDescent="0.25">
      <c r="A128" s="120"/>
      <c r="B128" s="114" t="s">
        <v>89</v>
      </c>
      <c r="C128" s="115">
        <v>5150</v>
      </c>
      <c r="D128" s="116">
        <v>-0.10012231347195522</v>
      </c>
      <c r="E128" s="115">
        <v>1391</v>
      </c>
      <c r="F128" s="116">
        <f t="shared" si="15"/>
        <v>-0.7299029126213592</v>
      </c>
      <c r="G128" s="115">
        <v>7205</v>
      </c>
      <c r="H128" s="116">
        <f t="shared" si="15"/>
        <v>4.1797268152408336</v>
      </c>
      <c r="I128" s="115">
        <v>10291</v>
      </c>
      <c r="J128" s="116">
        <f t="shared" si="15"/>
        <v>0.42831367106176277</v>
      </c>
      <c r="K128" s="115">
        <v>14584</v>
      </c>
      <c r="L128" s="116">
        <f t="shared" si="15"/>
        <v>0.41716062578952484</v>
      </c>
      <c r="M128" s="115">
        <v>10648</v>
      </c>
      <c r="N128" s="116">
        <f>IFERROR(M128/K128-1,"-")</f>
        <v>-0.26988480526604497</v>
      </c>
      <c r="O128" s="116">
        <f>IFERROR(M128/C128-1,"-")</f>
        <v>1.0675728155339805</v>
      </c>
    </row>
    <row r="129" spans="2:16" x14ac:dyDescent="0.25">
      <c r="B129" s="114" t="s">
        <v>91</v>
      </c>
      <c r="C129" s="115">
        <v>4990</v>
      </c>
      <c r="D129" s="116">
        <v>-0.14334763948497853</v>
      </c>
      <c r="E129" s="115">
        <v>3284</v>
      </c>
      <c r="F129" s="116">
        <f t="shared" si="15"/>
        <v>-0.3418837675350701</v>
      </c>
      <c r="G129" s="115">
        <v>5313</v>
      </c>
      <c r="H129" s="116">
        <f t="shared" si="15"/>
        <v>0.61784409257003658</v>
      </c>
      <c r="I129" s="115">
        <v>6030</v>
      </c>
      <c r="J129" s="116">
        <f t="shared" si="15"/>
        <v>0.13495200451722189</v>
      </c>
      <c r="K129" s="115">
        <v>9172</v>
      </c>
      <c r="L129" s="116">
        <f t="shared" si="15"/>
        <v>0.52106135986732993</v>
      </c>
      <c r="M129" s="115">
        <v>9348</v>
      </c>
      <c r="N129" s="116">
        <f>IFERROR(M129/K129-1,"-")</f>
        <v>1.9188835586567921E-2</v>
      </c>
      <c r="O129" s="116">
        <f>IFERROR(M129/C129-1,"-")</f>
        <v>0.87334669338677351</v>
      </c>
    </row>
    <row r="130" spans="2:16" x14ac:dyDescent="0.25">
      <c r="B130" s="114" t="s">
        <v>93</v>
      </c>
      <c r="C130" s="115">
        <v>4975</v>
      </c>
      <c r="D130" s="116">
        <v>-9.0826023391812893E-2</v>
      </c>
      <c r="E130" s="115">
        <v>3228</v>
      </c>
      <c r="F130" s="116">
        <f t="shared" si="15"/>
        <v>-0.35115577889447236</v>
      </c>
      <c r="G130" s="115">
        <v>4587</v>
      </c>
      <c r="H130" s="116">
        <f t="shared" si="15"/>
        <v>0.42100371747211907</v>
      </c>
      <c r="I130" s="115">
        <v>9121</v>
      </c>
      <c r="J130" s="116">
        <f t="shared" si="15"/>
        <v>0.98844560715064311</v>
      </c>
      <c r="K130" s="115">
        <v>9933</v>
      </c>
      <c r="L130" s="116">
        <f t="shared" si="15"/>
        <v>8.9025326170375951E-2</v>
      </c>
      <c r="M130" s="115">
        <v>9148</v>
      </c>
      <c r="N130" s="116">
        <f>IFERROR(M130/K130-1,"-")</f>
        <v>-7.9029497634148793E-2</v>
      </c>
      <c r="O130" s="116">
        <f>IFERROR(M130/C130-1,"-")</f>
        <v>0.83879396984924615</v>
      </c>
    </row>
    <row r="131" spans="2:16" ht="15.75" x14ac:dyDescent="0.25">
      <c r="B131" s="117" t="s">
        <v>30</v>
      </c>
      <c r="C131" s="118">
        <v>61414</v>
      </c>
      <c r="D131" s="119">
        <v>-3.0652187638108508E-2</v>
      </c>
      <c r="E131" s="118">
        <v>26382</v>
      </c>
      <c r="F131" s="119">
        <f t="shared" si="15"/>
        <v>-0.57042368189663595</v>
      </c>
      <c r="G131" s="118">
        <v>26812</v>
      </c>
      <c r="H131" s="119">
        <f t="shared" si="15"/>
        <v>1.6298991736790169E-2</v>
      </c>
      <c r="I131" s="118">
        <v>90804</v>
      </c>
      <c r="J131" s="119">
        <f t="shared" si="15"/>
        <v>2.3866925257347456</v>
      </c>
      <c r="K131" s="118">
        <v>128108</v>
      </c>
      <c r="L131" s="119">
        <f t="shared" si="15"/>
        <v>0.41081890665609455</v>
      </c>
      <c r="M131" s="118">
        <v>116734</v>
      </c>
      <c r="N131" s="119">
        <v>-8.8784463109251588E-2</v>
      </c>
      <c r="O131" s="119">
        <v>0.90077181098772274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236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1166</v>
      </c>
      <c r="D141" s="116">
        <v>-0.15076474872541878</v>
      </c>
      <c r="E141" s="115">
        <v>837</v>
      </c>
      <c r="F141" s="116">
        <f t="shared" ref="F141:L153" si="18">IFERROR(E141/C141-1,"-")</f>
        <v>-0.28216123499142365</v>
      </c>
      <c r="G141" s="115">
        <v>468</v>
      </c>
      <c r="H141" s="116">
        <f t="shared" si="18"/>
        <v>-0.44086021505376349</v>
      </c>
      <c r="I141" s="115">
        <v>681</v>
      </c>
      <c r="J141" s="116">
        <f t="shared" si="18"/>
        <v>0.45512820512820507</v>
      </c>
      <c r="K141" s="115">
        <v>799</v>
      </c>
      <c r="L141" s="116">
        <f t="shared" si="18"/>
        <v>0.17327459618208518</v>
      </c>
      <c r="M141" s="115">
        <v>977</v>
      </c>
      <c r="N141" s="116">
        <f t="shared" ref="N141:N147" si="19">IFERROR(M141/K141-1,"-")</f>
        <v>0.22277847309136423</v>
      </c>
      <c r="O141" s="116">
        <f>M141/C141-1</f>
        <v>-0.16209262435677529</v>
      </c>
    </row>
    <row r="142" spans="2:16" x14ac:dyDescent="0.25">
      <c r="B142" s="114" t="s">
        <v>73</v>
      </c>
      <c r="C142" s="115">
        <v>1038</v>
      </c>
      <c r="D142" s="116">
        <v>-0.10362694300518138</v>
      </c>
      <c r="E142" s="115">
        <v>508</v>
      </c>
      <c r="F142" s="116">
        <f t="shared" si="18"/>
        <v>-0.51059730250481694</v>
      </c>
      <c r="G142" s="115">
        <v>123</v>
      </c>
      <c r="H142" s="116">
        <f t="shared" si="18"/>
        <v>-0.75787401574803148</v>
      </c>
      <c r="I142" s="115">
        <v>493</v>
      </c>
      <c r="J142" s="116">
        <f t="shared" si="18"/>
        <v>3.0081300813008127</v>
      </c>
      <c r="K142" s="115">
        <v>970</v>
      </c>
      <c r="L142" s="116">
        <f t="shared" si="18"/>
        <v>0.96754563894523327</v>
      </c>
      <c r="M142" s="115">
        <v>722</v>
      </c>
      <c r="N142" s="116">
        <f t="shared" si="19"/>
        <v>-0.25567010309278349</v>
      </c>
      <c r="O142" s="116">
        <f>IFERROR(M142/C142-1,"-")</f>
        <v>-0.30443159922928709</v>
      </c>
    </row>
    <row r="143" spans="2:16" x14ac:dyDescent="0.25">
      <c r="B143" s="114" t="s">
        <v>75</v>
      </c>
      <c r="C143" s="115">
        <v>1083</v>
      </c>
      <c r="D143" s="116">
        <v>-0.32057716436637396</v>
      </c>
      <c r="E143" s="115">
        <v>482</v>
      </c>
      <c r="F143" s="116">
        <f t="shared" si="18"/>
        <v>-0.55493998153277935</v>
      </c>
      <c r="G143" s="115">
        <v>337</v>
      </c>
      <c r="H143" s="116">
        <f t="shared" si="18"/>
        <v>-0.30082987551867224</v>
      </c>
      <c r="I143" s="115">
        <v>1542</v>
      </c>
      <c r="J143" s="116">
        <f t="shared" si="18"/>
        <v>3.5756676557863498</v>
      </c>
      <c r="K143" s="115">
        <v>991</v>
      </c>
      <c r="L143" s="116">
        <f t="shared" si="18"/>
        <v>-0.35732814526588841</v>
      </c>
      <c r="M143" s="115">
        <v>1079</v>
      </c>
      <c r="N143" s="116">
        <f t="shared" si="19"/>
        <v>8.8799192734611454E-2</v>
      </c>
      <c r="O143" s="116">
        <f t="shared" ref="O143:O147" si="20">IFERROR(M143/C143-1,"-")</f>
        <v>-3.6934441366573978E-3</v>
      </c>
    </row>
    <row r="144" spans="2:16" x14ac:dyDescent="0.25">
      <c r="B144" s="114" t="s">
        <v>77</v>
      </c>
      <c r="C144" s="115">
        <v>905</v>
      </c>
      <c r="D144" s="116">
        <v>0.27285513361462721</v>
      </c>
      <c r="E144" s="115">
        <v>0</v>
      </c>
      <c r="F144" s="116">
        <f t="shared" si="18"/>
        <v>-1</v>
      </c>
      <c r="G144" s="115">
        <v>336</v>
      </c>
      <c r="H144" s="116" t="str">
        <f t="shared" si="18"/>
        <v>-</v>
      </c>
      <c r="I144" s="115">
        <v>450</v>
      </c>
      <c r="J144" s="116">
        <f t="shared" si="18"/>
        <v>0.33928571428571419</v>
      </c>
      <c r="K144" s="115">
        <v>1079</v>
      </c>
      <c r="L144" s="116">
        <f t="shared" si="18"/>
        <v>1.3977777777777778</v>
      </c>
      <c r="M144" s="115">
        <v>593</v>
      </c>
      <c r="N144" s="116">
        <f t="shared" si="19"/>
        <v>-0.45041705282669142</v>
      </c>
      <c r="O144" s="116">
        <f t="shared" si="20"/>
        <v>-0.34475138121546967</v>
      </c>
    </row>
    <row r="145" spans="1:16" x14ac:dyDescent="0.25">
      <c r="B145" s="114" t="s">
        <v>79</v>
      </c>
      <c r="C145" s="115">
        <v>553</v>
      </c>
      <c r="D145" s="116">
        <v>3.5580524344569264E-2</v>
      </c>
      <c r="E145" s="115">
        <v>0</v>
      </c>
      <c r="F145" s="116">
        <f t="shared" si="18"/>
        <v>-1</v>
      </c>
      <c r="G145" s="115">
        <v>398</v>
      </c>
      <c r="H145" s="116" t="str">
        <f t="shared" si="18"/>
        <v>-</v>
      </c>
      <c r="I145" s="115">
        <v>288</v>
      </c>
      <c r="J145" s="116">
        <f t="shared" si="18"/>
        <v>-0.27638190954773867</v>
      </c>
      <c r="K145" s="115">
        <v>523</v>
      </c>
      <c r="L145" s="116">
        <f t="shared" si="18"/>
        <v>0.81597222222222232</v>
      </c>
      <c r="M145" s="115">
        <v>557</v>
      </c>
      <c r="N145" s="116">
        <f t="shared" si="19"/>
        <v>6.5009560229445595E-2</v>
      </c>
      <c r="O145" s="116">
        <f t="shared" si="20"/>
        <v>7.2332730560578096E-3</v>
      </c>
    </row>
    <row r="146" spans="1:16" x14ac:dyDescent="0.25">
      <c r="B146" s="114" t="s">
        <v>81</v>
      </c>
      <c r="C146" s="115">
        <v>397</v>
      </c>
      <c r="D146" s="116">
        <v>-0.46639784946236562</v>
      </c>
      <c r="E146" s="115">
        <v>0</v>
      </c>
      <c r="F146" s="116">
        <f t="shared" si="18"/>
        <v>-1</v>
      </c>
      <c r="G146" s="115">
        <v>2089</v>
      </c>
      <c r="H146" s="116" t="str">
        <f t="shared" si="18"/>
        <v>-</v>
      </c>
      <c r="I146" s="115">
        <v>179</v>
      </c>
      <c r="J146" s="116">
        <f t="shared" si="18"/>
        <v>-0.91431306845380567</v>
      </c>
      <c r="K146" s="115">
        <v>633</v>
      </c>
      <c r="L146" s="116">
        <f t="shared" si="18"/>
        <v>2.5363128491620111</v>
      </c>
      <c r="M146" s="115">
        <v>501</v>
      </c>
      <c r="N146" s="116">
        <f t="shared" si="19"/>
        <v>-0.20853080568720384</v>
      </c>
      <c r="O146" s="116">
        <f t="shared" si="20"/>
        <v>0.26196473551637278</v>
      </c>
    </row>
    <row r="147" spans="1:16" x14ac:dyDescent="0.25">
      <c r="B147" s="114" t="s">
        <v>83</v>
      </c>
      <c r="C147" s="115">
        <v>468</v>
      </c>
      <c r="D147" s="116">
        <v>-0.62197092084006456</v>
      </c>
      <c r="E147" s="115">
        <v>0</v>
      </c>
      <c r="F147" s="116">
        <f t="shared" si="18"/>
        <v>-1</v>
      </c>
      <c r="G147" s="115">
        <v>425</v>
      </c>
      <c r="H147" s="116" t="str">
        <f t="shared" si="18"/>
        <v>-</v>
      </c>
      <c r="I147" s="115">
        <v>235</v>
      </c>
      <c r="J147" s="116">
        <f t="shared" si="18"/>
        <v>-0.44705882352941173</v>
      </c>
      <c r="K147" s="115">
        <v>368</v>
      </c>
      <c r="L147" s="116">
        <f t="shared" si="18"/>
        <v>0.56595744680851068</v>
      </c>
      <c r="M147" s="115">
        <v>525</v>
      </c>
      <c r="N147" s="116">
        <f t="shared" si="19"/>
        <v>0.42663043478260865</v>
      </c>
      <c r="O147" s="116">
        <f t="shared" si="20"/>
        <v>0.12179487179487181</v>
      </c>
    </row>
    <row r="148" spans="1:16" x14ac:dyDescent="0.25">
      <c r="B148" s="114" t="s">
        <v>85</v>
      </c>
      <c r="C148" s="115">
        <v>478</v>
      </c>
      <c r="D148" s="116">
        <v>-0.37434554973821987</v>
      </c>
      <c r="E148" s="115">
        <v>392</v>
      </c>
      <c r="F148" s="116">
        <f t="shared" si="18"/>
        <v>-0.17991631799163177</v>
      </c>
      <c r="G148" s="115">
        <v>361</v>
      </c>
      <c r="H148" s="116">
        <f t="shared" si="18"/>
        <v>-7.9081632653061229E-2</v>
      </c>
      <c r="I148" s="115">
        <v>365</v>
      </c>
      <c r="J148" s="116">
        <f t="shared" si="18"/>
        <v>1.1080332409972193E-2</v>
      </c>
      <c r="K148" s="115">
        <v>339</v>
      </c>
      <c r="L148" s="116">
        <f t="shared" si="18"/>
        <v>-7.1232876712328808E-2</v>
      </c>
      <c r="M148" s="115">
        <v>575</v>
      </c>
      <c r="N148" s="116">
        <f>IFERROR(M148/K148-1,"-")</f>
        <v>0.69616519174041303</v>
      </c>
      <c r="O148" s="116">
        <f>IFERROR(M148/C148-1,"-")</f>
        <v>0.20292887029288709</v>
      </c>
    </row>
    <row r="149" spans="1:16" x14ac:dyDescent="0.25">
      <c r="B149" s="114" t="s">
        <v>87</v>
      </c>
      <c r="C149" s="115">
        <v>1010</v>
      </c>
      <c r="D149" s="116">
        <v>5.9811122770199399E-2</v>
      </c>
      <c r="E149" s="115">
        <v>116</v>
      </c>
      <c r="F149" s="116">
        <f t="shared" si="18"/>
        <v>-0.88514851485148516</v>
      </c>
      <c r="G149" s="115">
        <v>522</v>
      </c>
      <c r="H149" s="116">
        <f t="shared" si="18"/>
        <v>3.5</v>
      </c>
      <c r="I149" s="115">
        <v>409</v>
      </c>
      <c r="J149" s="116">
        <f t="shared" si="18"/>
        <v>-0.21647509578544066</v>
      </c>
      <c r="K149" s="115">
        <v>570</v>
      </c>
      <c r="L149" s="116">
        <f t="shared" si="18"/>
        <v>0.39364303178484117</v>
      </c>
      <c r="M149" s="115">
        <v>486</v>
      </c>
      <c r="N149" s="116">
        <f>IFERROR(M149/K149-1,"-")</f>
        <v>-0.14736842105263159</v>
      </c>
      <c r="O149" s="116">
        <f>IFERROR(M149/C149-1,"-")</f>
        <v>-0.51881188118811883</v>
      </c>
    </row>
    <row r="150" spans="1:16" x14ac:dyDescent="0.25">
      <c r="A150" s="120"/>
      <c r="B150" s="114" t="s">
        <v>89</v>
      </c>
      <c r="C150" s="115">
        <v>663</v>
      </c>
      <c r="D150" s="116">
        <v>-0.39507299270072993</v>
      </c>
      <c r="E150" s="115">
        <v>86</v>
      </c>
      <c r="F150" s="116">
        <f t="shared" si="18"/>
        <v>-0.87028657616892913</v>
      </c>
      <c r="G150" s="115">
        <v>638</v>
      </c>
      <c r="H150" s="116">
        <f t="shared" si="18"/>
        <v>6.4186046511627906</v>
      </c>
      <c r="I150" s="115">
        <v>495</v>
      </c>
      <c r="J150" s="116">
        <f t="shared" si="18"/>
        <v>-0.22413793103448276</v>
      </c>
      <c r="K150" s="115">
        <v>573</v>
      </c>
      <c r="L150" s="116">
        <f t="shared" si="18"/>
        <v>0.15757575757575748</v>
      </c>
      <c r="M150" s="115">
        <v>733</v>
      </c>
      <c r="N150" s="116">
        <f>IFERROR(M150/K150-1,"-")</f>
        <v>0.27923211169284468</v>
      </c>
      <c r="O150" s="116">
        <f>IFERROR(M150/C150-1,"-")</f>
        <v>0.105580693815988</v>
      </c>
    </row>
    <row r="151" spans="1:16" x14ac:dyDescent="0.25">
      <c r="B151" s="114" t="s">
        <v>91</v>
      </c>
      <c r="C151" s="115">
        <v>1165</v>
      </c>
      <c r="D151" s="116">
        <v>7.7854671280277454E-3</v>
      </c>
      <c r="E151" s="115">
        <v>450</v>
      </c>
      <c r="F151" s="116">
        <f t="shared" si="18"/>
        <v>-0.61373390557939911</v>
      </c>
      <c r="G151" s="115">
        <v>706</v>
      </c>
      <c r="H151" s="116">
        <f t="shared" si="18"/>
        <v>0.568888888888889</v>
      </c>
      <c r="I151" s="115">
        <v>972</v>
      </c>
      <c r="J151" s="116">
        <f t="shared" si="18"/>
        <v>0.37677053824362616</v>
      </c>
      <c r="K151" s="115">
        <v>960</v>
      </c>
      <c r="L151" s="116">
        <f t="shared" si="18"/>
        <v>-1.2345679012345734E-2</v>
      </c>
      <c r="M151" s="115">
        <v>998</v>
      </c>
      <c r="N151" s="116">
        <f>IFERROR(M151/K151-1,"-")</f>
        <v>3.9583333333333304E-2</v>
      </c>
      <c r="O151" s="116">
        <f>IFERROR(M151/C151-1,"-")</f>
        <v>-0.14334763948497853</v>
      </c>
    </row>
    <row r="152" spans="1:16" x14ac:dyDescent="0.25">
      <c r="B152" s="114" t="s">
        <v>93</v>
      </c>
      <c r="C152" s="115">
        <v>857</v>
      </c>
      <c r="D152" s="116">
        <v>-0.36092468307233405</v>
      </c>
      <c r="E152" s="115">
        <v>304</v>
      </c>
      <c r="F152" s="116">
        <f t="shared" si="18"/>
        <v>-0.64527421236872806</v>
      </c>
      <c r="G152" s="115">
        <v>794</v>
      </c>
      <c r="H152" s="116">
        <f t="shared" si="18"/>
        <v>1.611842105263158</v>
      </c>
      <c r="I152" s="115">
        <v>835</v>
      </c>
      <c r="J152" s="116">
        <f t="shared" si="18"/>
        <v>5.1637279596977281E-2</v>
      </c>
      <c r="K152" s="115">
        <v>1075</v>
      </c>
      <c r="L152" s="116">
        <f t="shared" si="18"/>
        <v>0.28742514970059885</v>
      </c>
      <c r="M152" s="115">
        <v>770</v>
      </c>
      <c r="N152" s="116">
        <f>IFERROR(M152/K152-1,"-")</f>
        <v>-0.28372093023255818</v>
      </c>
      <c r="O152" s="116">
        <f>IFERROR(M152/C152-1,"-")</f>
        <v>-0.10151691948658115</v>
      </c>
    </row>
    <row r="153" spans="1:16" ht="15.75" x14ac:dyDescent="0.25">
      <c r="B153" s="117" t="s">
        <v>30</v>
      </c>
      <c r="C153" s="118">
        <v>9783</v>
      </c>
      <c r="D153" s="119">
        <v>-0.22737324277365345</v>
      </c>
      <c r="E153" s="118">
        <v>3197</v>
      </c>
      <c r="F153" s="119">
        <f t="shared" si="18"/>
        <v>-0.67320862721046715</v>
      </c>
      <c r="G153" s="118">
        <v>7197</v>
      </c>
      <c r="H153" s="119">
        <f t="shared" si="18"/>
        <v>1.2511729746637474</v>
      </c>
      <c r="I153" s="118">
        <v>6944</v>
      </c>
      <c r="J153" s="119">
        <f t="shared" si="18"/>
        <v>-3.5153536195637103E-2</v>
      </c>
      <c r="K153" s="118">
        <v>8880</v>
      </c>
      <c r="L153" s="119">
        <f t="shared" si="18"/>
        <v>0.27880184331797242</v>
      </c>
      <c r="M153" s="118">
        <v>8516</v>
      </c>
      <c r="N153" s="119">
        <v>-4.0990990990991016E-2</v>
      </c>
      <c r="O153" s="119">
        <v>-0.12951037514054997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237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1015</v>
      </c>
      <c r="D163" s="116">
        <v>-7.3059360730593603E-2</v>
      </c>
      <c r="E163" s="115">
        <v>517</v>
      </c>
      <c r="F163" s="116">
        <f t="shared" ref="F163:L175" si="21">IFERROR(E163/C163-1,"-")</f>
        <v>-0.49064039408867</v>
      </c>
      <c r="G163" s="115">
        <v>270</v>
      </c>
      <c r="H163" s="116">
        <f t="shared" si="21"/>
        <v>-0.47775628626692457</v>
      </c>
      <c r="I163" s="115">
        <v>556</v>
      </c>
      <c r="J163" s="116">
        <f t="shared" si="21"/>
        <v>1.0592592592592593</v>
      </c>
      <c r="K163" s="115">
        <v>786</v>
      </c>
      <c r="L163" s="116">
        <f t="shared" si="21"/>
        <v>0.41366906474820153</v>
      </c>
      <c r="M163" s="115">
        <v>785</v>
      </c>
      <c r="N163" s="116">
        <f t="shared" ref="N163:N169" si="22">IFERROR(M163/K163-1,"-")</f>
        <v>-1.2722646310432406E-3</v>
      </c>
      <c r="O163" s="116">
        <f>M163/C163-1</f>
        <v>-0.22660098522167482</v>
      </c>
    </row>
    <row r="164" spans="2:15" x14ac:dyDescent="0.25">
      <c r="B164" s="114" t="s">
        <v>73</v>
      </c>
      <c r="C164" s="115">
        <v>1243</v>
      </c>
      <c r="D164" s="116">
        <v>0.18947368421052624</v>
      </c>
      <c r="E164" s="115">
        <v>660</v>
      </c>
      <c r="F164" s="116">
        <f t="shared" si="21"/>
        <v>-0.46902654867256632</v>
      </c>
      <c r="G164" s="115">
        <v>298</v>
      </c>
      <c r="H164" s="116">
        <f t="shared" si="21"/>
        <v>-0.54848484848484846</v>
      </c>
      <c r="I164" s="115">
        <v>884</v>
      </c>
      <c r="J164" s="116">
        <f t="shared" si="21"/>
        <v>1.9664429530201342</v>
      </c>
      <c r="K164" s="115">
        <v>1866</v>
      </c>
      <c r="L164" s="116">
        <f t="shared" si="21"/>
        <v>1.1108597285067874</v>
      </c>
      <c r="M164" s="115">
        <v>1179</v>
      </c>
      <c r="N164" s="116">
        <f t="shared" si="22"/>
        <v>-0.36816720257234725</v>
      </c>
      <c r="O164" s="116">
        <f>IFERROR(M164/C164-1,"-")</f>
        <v>-5.1488334674175351E-2</v>
      </c>
    </row>
    <row r="165" spans="2:15" x14ac:dyDescent="0.25">
      <c r="B165" s="114" t="s">
        <v>75</v>
      </c>
      <c r="C165" s="115">
        <v>1099</v>
      </c>
      <c r="D165" s="116">
        <v>5.4894784995425105E-3</v>
      </c>
      <c r="E165" s="115">
        <v>341</v>
      </c>
      <c r="F165" s="116">
        <f t="shared" si="21"/>
        <v>-0.68971792538671517</v>
      </c>
      <c r="G165" s="115">
        <v>394</v>
      </c>
      <c r="H165" s="116">
        <f t="shared" si="21"/>
        <v>0.15542521994134906</v>
      </c>
      <c r="I165" s="115">
        <v>1327</v>
      </c>
      <c r="J165" s="116">
        <f t="shared" si="21"/>
        <v>2.3680203045685277</v>
      </c>
      <c r="K165" s="115">
        <v>1634</v>
      </c>
      <c r="L165" s="116">
        <f t="shared" si="21"/>
        <v>0.23134890730972124</v>
      </c>
      <c r="M165" s="115">
        <v>802</v>
      </c>
      <c r="N165" s="116">
        <f t="shared" si="22"/>
        <v>-0.50917992656058753</v>
      </c>
      <c r="O165" s="116">
        <f t="shared" ref="O165:O169" si="23">IFERROR(M165/C165-1,"-")</f>
        <v>-0.27024567788899001</v>
      </c>
    </row>
    <row r="166" spans="2:15" x14ac:dyDescent="0.25">
      <c r="B166" s="114" t="s">
        <v>77</v>
      </c>
      <c r="C166" s="115">
        <v>1120</v>
      </c>
      <c r="D166" s="116">
        <v>-8.7204563977180127E-2</v>
      </c>
      <c r="E166" s="115">
        <v>0</v>
      </c>
      <c r="F166" s="116">
        <f t="shared" si="21"/>
        <v>-1</v>
      </c>
      <c r="G166" s="115">
        <v>449</v>
      </c>
      <c r="H166" s="116" t="str">
        <f t="shared" si="21"/>
        <v>-</v>
      </c>
      <c r="I166" s="115">
        <v>757</v>
      </c>
      <c r="J166" s="116">
        <f t="shared" si="21"/>
        <v>0.68596881959910916</v>
      </c>
      <c r="K166" s="115">
        <v>1968</v>
      </c>
      <c r="L166" s="116">
        <f t="shared" si="21"/>
        <v>1.5997357992073975</v>
      </c>
      <c r="M166" s="115">
        <v>1348</v>
      </c>
      <c r="N166" s="116">
        <f t="shared" si="22"/>
        <v>-0.31504065040650409</v>
      </c>
      <c r="O166" s="116">
        <f t="shared" si="23"/>
        <v>0.20357142857142851</v>
      </c>
    </row>
    <row r="167" spans="2:15" x14ac:dyDescent="0.25">
      <c r="B167" s="114" t="s">
        <v>79</v>
      </c>
      <c r="C167" s="115">
        <v>976</v>
      </c>
      <c r="D167" s="116">
        <v>-0.17217981340118749</v>
      </c>
      <c r="E167" s="115">
        <v>0</v>
      </c>
      <c r="F167" s="116">
        <f t="shared" si="21"/>
        <v>-1</v>
      </c>
      <c r="G167" s="115">
        <v>726</v>
      </c>
      <c r="H167" s="116" t="str">
        <f t="shared" si="21"/>
        <v>-</v>
      </c>
      <c r="I167" s="115">
        <v>650</v>
      </c>
      <c r="J167" s="116">
        <f t="shared" si="21"/>
        <v>-0.10468319559228645</v>
      </c>
      <c r="K167" s="115">
        <v>1147</v>
      </c>
      <c r="L167" s="116">
        <f t="shared" si="21"/>
        <v>0.7646153846153847</v>
      </c>
      <c r="M167" s="115">
        <v>1201</v>
      </c>
      <c r="N167" s="116">
        <f t="shared" si="22"/>
        <v>4.7079337401918053E-2</v>
      </c>
      <c r="O167" s="116">
        <f t="shared" si="23"/>
        <v>0.23053278688524581</v>
      </c>
    </row>
    <row r="168" spans="2:15" x14ac:dyDescent="0.25">
      <c r="B168" s="114" t="s">
        <v>81</v>
      </c>
      <c r="C168" s="115">
        <v>1014</v>
      </c>
      <c r="D168" s="116">
        <v>5.845511482254695E-2</v>
      </c>
      <c r="E168" s="115">
        <v>0</v>
      </c>
      <c r="F168" s="116">
        <f t="shared" si="21"/>
        <v>-1</v>
      </c>
      <c r="G168" s="115">
        <v>555</v>
      </c>
      <c r="H168" s="116" t="str">
        <f t="shared" si="21"/>
        <v>-</v>
      </c>
      <c r="I168" s="115">
        <v>339</v>
      </c>
      <c r="J168" s="116">
        <f t="shared" si="21"/>
        <v>-0.38918918918918921</v>
      </c>
      <c r="K168" s="115">
        <v>1022</v>
      </c>
      <c r="L168" s="116">
        <f t="shared" si="21"/>
        <v>2.0147492625368733</v>
      </c>
      <c r="M168" s="115">
        <v>949</v>
      </c>
      <c r="N168" s="116">
        <f t="shared" si="22"/>
        <v>-7.1428571428571397E-2</v>
      </c>
      <c r="O168" s="116">
        <f t="shared" si="23"/>
        <v>-6.4102564102564097E-2</v>
      </c>
    </row>
    <row r="169" spans="2:15" x14ac:dyDescent="0.25">
      <c r="B169" s="114" t="s">
        <v>83</v>
      </c>
      <c r="C169" s="115">
        <v>844</v>
      </c>
      <c r="D169" s="116">
        <v>-0.29135180520570947</v>
      </c>
      <c r="E169" s="115">
        <v>0</v>
      </c>
      <c r="F169" s="116">
        <f t="shared" si="21"/>
        <v>-1</v>
      </c>
      <c r="G169" s="115">
        <v>690</v>
      </c>
      <c r="H169" s="116" t="str">
        <f t="shared" si="21"/>
        <v>-</v>
      </c>
      <c r="I169" s="115">
        <v>516</v>
      </c>
      <c r="J169" s="116">
        <f t="shared" si="21"/>
        <v>-0.25217391304347825</v>
      </c>
      <c r="K169" s="115">
        <v>780</v>
      </c>
      <c r="L169" s="116">
        <f t="shared" si="21"/>
        <v>0.51162790697674421</v>
      </c>
      <c r="M169" s="115">
        <v>1247</v>
      </c>
      <c r="N169" s="116">
        <f t="shared" si="22"/>
        <v>0.59871794871794881</v>
      </c>
      <c r="O169" s="116">
        <f t="shared" si="23"/>
        <v>0.47748815165876768</v>
      </c>
    </row>
    <row r="170" spans="2:15" x14ac:dyDescent="0.25">
      <c r="B170" s="114" t="s">
        <v>85</v>
      </c>
      <c r="C170" s="115">
        <v>1369</v>
      </c>
      <c r="D170" s="116">
        <v>0.19458987783595116</v>
      </c>
      <c r="E170" s="115">
        <v>213</v>
      </c>
      <c r="F170" s="116">
        <f t="shared" si="21"/>
        <v>-0.84441197954711467</v>
      </c>
      <c r="G170" s="115">
        <v>881</v>
      </c>
      <c r="H170" s="116">
        <f t="shared" si="21"/>
        <v>3.136150234741784</v>
      </c>
      <c r="I170" s="115">
        <v>1099</v>
      </c>
      <c r="J170" s="116">
        <f t="shared" si="21"/>
        <v>0.24744608399545975</v>
      </c>
      <c r="K170" s="115">
        <v>1136</v>
      </c>
      <c r="L170" s="116">
        <f t="shared" si="21"/>
        <v>3.3666969972702354E-2</v>
      </c>
      <c r="M170" s="115">
        <v>1635</v>
      </c>
      <c r="N170" s="116">
        <f>IFERROR(M170/K170-1,"-")</f>
        <v>0.43926056338028174</v>
      </c>
      <c r="O170" s="116">
        <f>IFERROR(M170/C170-1,"-")</f>
        <v>0.19430241051862684</v>
      </c>
    </row>
    <row r="171" spans="2:15" x14ac:dyDescent="0.25">
      <c r="B171" s="114" t="s">
        <v>87</v>
      </c>
      <c r="C171" s="115">
        <v>965</v>
      </c>
      <c r="D171" s="116">
        <v>-5.9454191033138426E-2</v>
      </c>
      <c r="E171" s="115">
        <v>243</v>
      </c>
      <c r="F171" s="116">
        <f t="shared" si="21"/>
        <v>-0.74818652849740941</v>
      </c>
      <c r="G171" s="115">
        <v>615</v>
      </c>
      <c r="H171" s="116">
        <f t="shared" si="21"/>
        <v>1.5308641975308643</v>
      </c>
      <c r="I171" s="115">
        <v>904</v>
      </c>
      <c r="J171" s="116">
        <f t="shared" si="21"/>
        <v>0.46991869918699192</v>
      </c>
      <c r="K171" s="115">
        <v>596</v>
      </c>
      <c r="L171" s="116">
        <f t="shared" si="21"/>
        <v>-0.34070796460176989</v>
      </c>
      <c r="M171" s="115">
        <v>1285</v>
      </c>
      <c r="N171" s="116">
        <f t="shared" ref="N171:N174" si="24">IFERROR(M171/K171-1,"-")</f>
        <v>1.1560402684563758</v>
      </c>
      <c r="O171" s="116">
        <f t="shared" ref="O171:O174" si="25">IFERROR(M171/C171-1,"-")</f>
        <v>0.33160621761658038</v>
      </c>
    </row>
    <row r="172" spans="2:15" x14ac:dyDescent="0.25">
      <c r="B172" s="114" t="s">
        <v>89</v>
      </c>
      <c r="C172" s="115">
        <v>916</v>
      </c>
      <c r="D172" s="116">
        <v>-0.3117956423741548</v>
      </c>
      <c r="E172" s="115">
        <v>304</v>
      </c>
      <c r="F172" s="116">
        <f t="shared" si="21"/>
        <v>-0.66812227074235808</v>
      </c>
      <c r="G172" s="115">
        <v>611</v>
      </c>
      <c r="H172" s="116">
        <f t="shared" si="21"/>
        <v>1.0098684210526314</v>
      </c>
      <c r="I172" s="115">
        <v>1131</v>
      </c>
      <c r="J172" s="116">
        <f t="shared" si="21"/>
        <v>0.85106382978723394</v>
      </c>
      <c r="K172" s="115">
        <v>834</v>
      </c>
      <c r="L172" s="116">
        <f t="shared" si="21"/>
        <v>-0.2625994694960212</v>
      </c>
      <c r="M172" s="115">
        <v>1681</v>
      </c>
      <c r="N172" s="116">
        <f t="shared" si="24"/>
        <v>1.0155875299760191</v>
      </c>
      <c r="O172" s="116">
        <f t="shared" si="25"/>
        <v>0.83515283842794763</v>
      </c>
    </row>
    <row r="173" spans="2:15" x14ac:dyDescent="0.25">
      <c r="B173" s="114" t="s">
        <v>91</v>
      </c>
      <c r="C173" s="115">
        <v>412</v>
      </c>
      <c r="D173" s="116">
        <v>-0.54923413566739598</v>
      </c>
      <c r="E173" s="115">
        <v>73</v>
      </c>
      <c r="F173" s="116">
        <f t="shared" si="21"/>
        <v>-0.82281553398058249</v>
      </c>
      <c r="G173" s="115">
        <v>526</v>
      </c>
      <c r="H173" s="116">
        <f t="shared" si="21"/>
        <v>6.2054794520547949</v>
      </c>
      <c r="I173" s="115">
        <v>729</v>
      </c>
      <c r="J173" s="116">
        <f t="shared" si="21"/>
        <v>0.38593155893536113</v>
      </c>
      <c r="K173" s="115">
        <v>781</v>
      </c>
      <c r="L173" s="116">
        <f t="shared" si="21"/>
        <v>7.1330589849108339E-2</v>
      </c>
      <c r="M173" s="115">
        <v>1108</v>
      </c>
      <c r="N173" s="116">
        <f t="shared" si="24"/>
        <v>0.41869398207426367</v>
      </c>
      <c r="O173" s="116">
        <f t="shared" si="25"/>
        <v>1.6893203883495147</v>
      </c>
    </row>
    <row r="174" spans="2:15" x14ac:dyDescent="0.25">
      <c r="B174" s="114" t="s">
        <v>93</v>
      </c>
      <c r="C174" s="115">
        <v>398</v>
      </c>
      <c r="D174" s="116">
        <v>-0.68686073957513771</v>
      </c>
      <c r="E174" s="115">
        <v>131</v>
      </c>
      <c r="F174" s="116">
        <f t="shared" si="21"/>
        <v>-0.67085427135678399</v>
      </c>
      <c r="G174" s="115">
        <v>731</v>
      </c>
      <c r="H174" s="116">
        <f t="shared" si="21"/>
        <v>4.5801526717557248</v>
      </c>
      <c r="I174" s="115">
        <v>938</v>
      </c>
      <c r="J174" s="116">
        <f t="shared" si="21"/>
        <v>0.28317373461012307</v>
      </c>
      <c r="K174" s="115">
        <v>864</v>
      </c>
      <c r="L174" s="116">
        <f t="shared" si="21"/>
        <v>-7.8891257995735597E-2</v>
      </c>
      <c r="M174" s="115">
        <v>1025</v>
      </c>
      <c r="N174" s="116">
        <f t="shared" si="24"/>
        <v>0.18634259259259256</v>
      </c>
      <c r="O174" s="116">
        <f t="shared" si="25"/>
        <v>1.5753768844221105</v>
      </c>
    </row>
    <row r="175" spans="2:15" ht="15.75" x14ac:dyDescent="0.25">
      <c r="B175" s="117" t="s">
        <v>30</v>
      </c>
      <c r="C175" s="118">
        <v>11371</v>
      </c>
      <c r="D175" s="119">
        <v>-0.15620362125259724</v>
      </c>
      <c r="E175" s="118">
        <v>2498</v>
      </c>
      <c r="F175" s="119">
        <f t="shared" si="21"/>
        <v>-0.78031835370679803</v>
      </c>
      <c r="G175" s="118">
        <v>6746</v>
      </c>
      <c r="H175" s="119">
        <f t="shared" si="21"/>
        <v>1.7005604483586869</v>
      </c>
      <c r="I175" s="118">
        <v>9830</v>
      </c>
      <c r="J175" s="119">
        <f t="shared" si="21"/>
        <v>0.45715979839905119</v>
      </c>
      <c r="K175" s="118">
        <v>13414</v>
      </c>
      <c r="L175" s="119">
        <f t="shared" si="21"/>
        <v>0.36459816887080376</v>
      </c>
      <c r="M175" s="118">
        <v>14245</v>
      </c>
      <c r="N175" s="119">
        <v>6.1950201282242379E-2</v>
      </c>
      <c r="O175" s="119">
        <v>0.25274821915398826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238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283</v>
      </c>
      <c r="D185" s="116">
        <v>-3.082191780821919E-2</v>
      </c>
      <c r="E185" s="115">
        <v>320</v>
      </c>
      <c r="F185" s="116">
        <f t="shared" ref="F185:L197" si="26">IFERROR(E185/C185-1,"-")</f>
        <v>0.13074204946996471</v>
      </c>
      <c r="G185" s="115">
        <v>5</v>
      </c>
      <c r="H185" s="116">
        <f t="shared" si="26"/>
        <v>-0.984375</v>
      </c>
      <c r="I185" s="115">
        <v>446</v>
      </c>
      <c r="J185" s="116">
        <f t="shared" si="26"/>
        <v>88.2</v>
      </c>
      <c r="K185" s="115">
        <v>475</v>
      </c>
      <c r="L185" s="116">
        <f t="shared" si="26"/>
        <v>6.5022421524663754E-2</v>
      </c>
      <c r="M185" s="115">
        <v>480</v>
      </c>
      <c r="N185" s="116">
        <f t="shared" ref="N185:N196" si="27">IFERROR(M185/K185-1,"-")</f>
        <v>1.0526315789473717E-2</v>
      </c>
      <c r="O185" s="116">
        <f>M185/C185-1</f>
        <v>0.69611307420494706</v>
      </c>
    </row>
    <row r="186" spans="1:16" x14ac:dyDescent="0.25">
      <c r="B186" s="114" t="s">
        <v>73</v>
      </c>
      <c r="C186" s="115">
        <v>225</v>
      </c>
      <c r="D186" s="116">
        <v>-0.29022082018927442</v>
      </c>
      <c r="E186" s="115">
        <v>388</v>
      </c>
      <c r="F186" s="116">
        <f t="shared" si="26"/>
        <v>0.72444444444444445</v>
      </c>
      <c r="G186" s="115">
        <v>25</v>
      </c>
      <c r="H186" s="116">
        <f t="shared" si="26"/>
        <v>-0.93556701030927836</v>
      </c>
      <c r="I186" s="115">
        <v>483</v>
      </c>
      <c r="J186" s="116">
        <f t="shared" si="26"/>
        <v>18.32</v>
      </c>
      <c r="K186" s="115">
        <v>598</v>
      </c>
      <c r="L186" s="116">
        <f t="shared" si="26"/>
        <v>0.23809523809523814</v>
      </c>
      <c r="M186" s="115">
        <v>677</v>
      </c>
      <c r="N186" s="116">
        <f t="shared" si="27"/>
        <v>0.13210702341137126</v>
      </c>
      <c r="O186" s="116">
        <f>IFERROR(M186/C186-1,"-")</f>
        <v>2.0088888888888889</v>
      </c>
    </row>
    <row r="187" spans="1:16" x14ac:dyDescent="0.25">
      <c r="B187" s="114" t="s">
        <v>75</v>
      </c>
      <c r="C187" s="115">
        <v>400</v>
      </c>
      <c r="D187" s="116">
        <v>0.11731843575418988</v>
      </c>
      <c r="E187" s="115">
        <v>167</v>
      </c>
      <c r="F187" s="116">
        <f t="shared" si="26"/>
        <v>-0.58250000000000002</v>
      </c>
      <c r="G187" s="115">
        <v>32</v>
      </c>
      <c r="H187" s="116">
        <f t="shared" si="26"/>
        <v>-0.80838323353293418</v>
      </c>
      <c r="I187" s="115">
        <v>540</v>
      </c>
      <c r="J187" s="116">
        <f t="shared" si="26"/>
        <v>15.875</v>
      </c>
      <c r="K187" s="115">
        <v>372</v>
      </c>
      <c r="L187" s="116">
        <f t="shared" si="26"/>
        <v>-0.31111111111111112</v>
      </c>
      <c r="M187" s="115">
        <v>497</v>
      </c>
      <c r="N187" s="116">
        <f t="shared" si="27"/>
        <v>0.33602150537634401</v>
      </c>
      <c r="O187" s="116">
        <f t="shared" ref="O187:O196" si="28">IFERROR(M187/C187-1,"-")</f>
        <v>0.24249999999999994</v>
      </c>
    </row>
    <row r="188" spans="1:16" x14ac:dyDescent="0.25">
      <c r="B188" s="114" t="s">
        <v>77</v>
      </c>
      <c r="C188" s="115">
        <v>327</v>
      </c>
      <c r="D188" s="116">
        <v>0.58737864077669899</v>
      </c>
      <c r="E188" s="115">
        <v>0</v>
      </c>
      <c r="F188" s="116">
        <f t="shared" si="26"/>
        <v>-1</v>
      </c>
      <c r="G188" s="115">
        <v>91</v>
      </c>
      <c r="H188" s="116" t="str">
        <f t="shared" si="26"/>
        <v>-</v>
      </c>
      <c r="I188" s="115">
        <v>533</v>
      </c>
      <c r="J188" s="116">
        <f t="shared" si="26"/>
        <v>4.8571428571428568</v>
      </c>
      <c r="K188" s="115">
        <v>264</v>
      </c>
      <c r="L188" s="116">
        <f t="shared" si="26"/>
        <v>-0.50469043151969983</v>
      </c>
      <c r="M188" s="115">
        <v>408</v>
      </c>
      <c r="N188" s="116">
        <f t="shared" si="27"/>
        <v>0.54545454545454541</v>
      </c>
      <c r="O188" s="116">
        <f t="shared" si="28"/>
        <v>0.24770642201834869</v>
      </c>
    </row>
    <row r="189" spans="1:16" x14ac:dyDescent="0.25">
      <c r="B189" s="114" t="s">
        <v>79</v>
      </c>
      <c r="C189" s="115">
        <v>185</v>
      </c>
      <c r="D189" s="116">
        <v>-0.2992424242424242</v>
      </c>
      <c r="E189" s="115">
        <v>0</v>
      </c>
      <c r="F189" s="116">
        <f t="shared" si="26"/>
        <v>-1</v>
      </c>
      <c r="G189" s="115">
        <v>322</v>
      </c>
      <c r="H189" s="116" t="str">
        <f t="shared" si="26"/>
        <v>-</v>
      </c>
      <c r="I189" s="115">
        <v>275</v>
      </c>
      <c r="J189" s="116">
        <f t="shared" si="26"/>
        <v>-0.14596273291925466</v>
      </c>
      <c r="K189" s="115">
        <v>366</v>
      </c>
      <c r="L189" s="116">
        <f t="shared" si="26"/>
        <v>0.33090909090909082</v>
      </c>
      <c r="M189" s="115">
        <v>265</v>
      </c>
      <c r="N189" s="116">
        <f t="shared" si="27"/>
        <v>-0.27595628415300544</v>
      </c>
      <c r="O189" s="116">
        <f t="shared" si="28"/>
        <v>0.43243243243243246</v>
      </c>
    </row>
    <row r="190" spans="1:16" x14ac:dyDescent="0.25">
      <c r="B190" s="114" t="s">
        <v>120</v>
      </c>
      <c r="C190" s="115">
        <v>325</v>
      </c>
      <c r="D190" s="116">
        <v>5.8631921824104261E-2</v>
      </c>
      <c r="E190" s="115">
        <v>0</v>
      </c>
      <c r="F190" s="116">
        <f t="shared" si="26"/>
        <v>-1</v>
      </c>
      <c r="G190" s="115">
        <v>520</v>
      </c>
      <c r="H190" s="116" t="str">
        <f t="shared" si="26"/>
        <v>-</v>
      </c>
      <c r="I190" s="115">
        <v>128</v>
      </c>
      <c r="J190" s="116">
        <f t="shared" si="26"/>
        <v>-0.75384615384615383</v>
      </c>
      <c r="K190" s="115">
        <v>260</v>
      </c>
      <c r="L190" s="116">
        <f t="shared" si="26"/>
        <v>1.03125</v>
      </c>
      <c r="M190" s="115">
        <v>315</v>
      </c>
      <c r="N190" s="116">
        <f t="shared" si="27"/>
        <v>0.21153846153846145</v>
      </c>
      <c r="O190" s="116">
        <f t="shared" si="28"/>
        <v>-3.0769230769230771E-2</v>
      </c>
    </row>
    <row r="191" spans="1:16" x14ac:dyDescent="0.25">
      <c r="B191" s="114" t="s">
        <v>83</v>
      </c>
      <c r="C191" s="115">
        <v>493</v>
      </c>
      <c r="D191" s="116">
        <v>0.25126903553299496</v>
      </c>
      <c r="E191" s="115">
        <v>0</v>
      </c>
      <c r="F191" s="116">
        <f t="shared" si="26"/>
        <v>-1</v>
      </c>
      <c r="G191" s="115">
        <v>570</v>
      </c>
      <c r="H191" s="116" t="str">
        <f t="shared" si="26"/>
        <v>-</v>
      </c>
      <c r="I191" s="115">
        <v>543</v>
      </c>
      <c r="J191" s="116">
        <f t="shared" si="26"/>
        <v>-4.7368421052631615E-2</v>
      </c>
      <c r="K191" s="115">
        <v>1051</v>
      </c>
      <c r="L191" s="116">
        <f t="shared" si="26"/>
        <v>0.9355432780847146</v>
      </c>
      <c r="M191" s="115">
        <v>327</v>
      </c>
      <c r="N191" s="116">
        <f t="shared" si="27"/>
        <v>-0.68886774500475734</v>
      </c>
      <c r="O191" s="116">
        <f t="shared" si="28"/>
        <v>-0.33671399594320484</v>
      </c>
    </row>
    <row r="192" spans="1:16" x14ac:dyDescent="0.25">
      <c r="B192" s="114" t="s">
        <v>85</v>
      </c>
      <c r="C192" s="115">
        <v>392</v>
      </c>
      <c r="D192" s="116">
        <v>0.22500000000000009</v>
      </c>
      <c r="E192" s="115">
        <v>456</v>
      </c>
      <c r="F192" s="116">
        <f t="shared" si="26"/>
        <v>0.16326530612244894</v>
      </c>
      <c r="G192" s="115">
        <v>475</v>
      </c>
      <c r="H192" s="116">
        <f t="shared" si="26"/>
        <v>4.1666666666666741E-2</v>
      </c>
      <c r="I192" s="115">
        <v>374</v>
      </c>
      <c r="J192" s="116">
        <f t="shared" si="26"/>
        <v>-0.21263157894736839</v>
      </c>
      <c r="K192" s="115">
        <v>248</v>
      </c>
      <c r="L192" s="116">
        <f t="shared" si="26"/>
        <v>-0.33689839572192515</v>
      </c>
      <c r="M192" s="115">
        <v>281</v>
      </c>
      <c r="N192" s="116">
        <f t="shared" si="27"/>
        <v>0.13306451612903225</v>
      </c>
      <c r="O192" s="116">
        <f t="shared" si="28"/>
        <v>-0.28316326530612246</v>
      </c>
    </row>
    <row r="193" spans="2:16" x14ac:dyDescent="0.25">
      <c r="B193" s="114" t="s">
        <v>87</v>
      </c>
      <c r="C193" s="115">
        <v>249</v>
      </c>
      <c r="D193" s="116">
        <v>-0.12014134275618371</v>
      </c>
      <c r="E193" s="115">
        <v>1202</v>
      </c>
      <c r="F193" s="116">
        <f t="shared" si="26"/>
        <v>3.8273092369477908</v>
      </c>
      <c r="G193" s="115">
        <v>618</v>
      </c>
      <c r="H193" s="116">
        <f t="shared" si="26"/>
        <v>-0.4858569051580699</v>
      </c>
      <c r="I193" s="115">
        <v>425</v>
      </c>
      <c r="J193" s="116">
        <f t="shared" si="26"/>
        <v>-0.31229773462783172</v>
      </c>
      <c r="K193" s="115">
        <v>370</v>
      </c>
      <c r="L193" s="116">
        <f t="shared" si="26"/>
        <v>-0.12941176470588234</v>
      </c>
      <c r="M193" s="115">
        <v>360</v>
      </c>
      <c r="N193" s="116">
        <f t="shared" si="27"/>
        <v>-2.7027027027026973E-2</v>
      </c>
      <c r="O193" s="116">
        <f t="shared" si="28"/>
        <v>0.44578313253012047</v>
      </c>
    </row>
    <row r="194" spans="2:16" x14ac:dyDescent="0.25">
      <c r="B194" s="114" t="s">
        <v>89</v>
      </c>
      <c r="C194" s="115">
        <v>214</v>
      </c>
      <c r="D194" s="116">
        <v>-0.48803827751196172</v>
      </c>
      <c r="E194" s="115">
        <v>163</v>
      </c>
      <c r="F194" s="116">
        <f t="shared" si="26"/>
        <v>-0.23831775700934577</v>
      </c>
      <c r="G194" s="115">
        <v>624</v>
      </c>
      <c r="H194" s="116">
        <f t="shared" si="26"/>
        <v>2.8282208588957056</v>
      </c>
      <c r="I194" s="115">
        <v>357</v>
      </c>
      <c r="J194" s="116">
        <f t="shared" si="26"/>
        <v>-0.42788461538461542</v>
      </c>
      <c r="K194" s="115">
        <v>373</v>
      </c>
      <c r="L194" s="116">
        <f t="shared" si="26"/>
        <v>4.481792717086841E-2</v>
      </c>
      <c r="M194" s="115">
        <v>608</v>
      </c>
      <c r="N194" s="116">
        <f t="shared" si="27"/>
        <v>0.63002680965147451</v>
      </c>
      <c r="O194" s="116">
        <f t="shared" si="28"/>
        <v>1.8411214953271027</v>
      </c>
    </row>
    <row r="195" spans="2:16" x14ac:dyDescent="0.25">
      <c r="B195" s="114" t="s">
        <v>91</v>
      </c>
      <c r="C195" s="115">
        <v>362</v>
      </c>
      <c r="D195" s="116">
        <v>0.22297297297297303</v>
      </c>
      <c r="E195" s="115">
        <v>46</v>
      </c>
      <c r="F195" s="116">
        <f t="shared" si="26"/>
        <v>-0.8729281767955801</v>
      </c>
      <c r="G195" s="115">
        <v>469</v>
      </c>
      <c r="H195" s="116">
        <f t="shared" si="26"/>
        <v>9.195652173913043</v>
      </c>
      <c r="I195" s="115">
        <v>291</v>
      </c>
      <c r="J195" s="116">
        <f t="shared" si="26"/>
        <v>-0.3795309168443497</v>
      </c>
      <c r="K195" s="115">
        <v>504</v>
      </c>
      <c r="L195" s="116">
        <f t="shared" si="26"/>
        <v>0.731958762886598</v>
      </c>
      <c r="M195" s="115">
        <v>547</v>
      </c>
      <c r="N195" s="116">
        <f t="shared" si="27"/>
        <v>8.5317460317460236E-2</v>
      </c>
      <c r="O195" s="116">
        <f t="shared" si="28"/>
        <v>0.51104972375690605</v>
      </c>
    </row>
    <row r="196" spans="2:16" x14ac:dyDescent="0.25">
      <c r="B196" s="114" t="s">
        <v>93</v>
      </c>
      <c r="C196" s="115">
        <v>294</v>
      </c>
      <c r="D196" s="116">
        <v>-0.17877094972067042</v>
      </c>
      <c r="E196" s="115">
        <v>71</v>
      </c>
      <c r="F196" s="116">
        <f t="shared" si="26"/>
        <v>-0.75850340136054428</v>
      </c>
      <c r="G196" s="115">
        <v>617</v>
      </c>
      <c r="H196" s="116">
        <f t="shared" si="26"/>
        <v>7.6901408450704221</v>
      </c>
      <c r="I196" s="115">
        <v>355</v>
      </c>
      <c r="J196" s="116">
        <f t="shared" si="26"/>
        <v>-0.42463533225283634</v>
      </c>
      <c r="K196" s="115">
        <v>459</v>
      </c>
      <c r="L196" s="116">
        <f t="shared" si="26"/>
        <v>0.29295774647887329</v>
      </c>
      <c r="M196" s="115">
        <v>381</v>
      </c>
      <c r="N196" s="116">
        <f t="shared" si="27"/>
        <v>-0.16993464052287577</v>
      </c>
      <c r="O196" s="116">
        <f t="shared" si="28"/>
        <v>0.29591836734693877</v>
      </c>
    </row>
    <row r="197" spans="2:16" ht="15.75" x14ac:dyDescent="0.25">
      <c r="B197" s="117" t="s">
        <v>30</v>
      </c>
      <c r="C197" s="118">
        <v>3749</v>
      </c>
      <c r="D197" s="119">
        <v>-1.6784683975872072E-2</v>
      </c>
      <c r="E197" s="118">
        <v>2838</v>
      </c>
      <c r="F197" s="119">
        <f t="shared" si="26"/>
        <v>-0.24299813283542282</v>
      </c>
      <c r="G197" s="118">
        <v>4368</v>
      </c>
      <c r="H197" s="119">
        <f t="shared" si="26"/>
        <v>0.53911205073995783</v>
      </c>
      <c r="I197" s="118">
        <v>4750</v>
      </c>
      <c r="J197" s="119">
        <f t="shared" si="26"/>
        <v>8.7454212454212366E-2</v>
      </c>
      <c r="K197" s="118">
        <v>5340</v>
      </c>
      <c r="L197" s="119">
        <f t="shared" si="26"/>
        <v>0.12421052631578955</v>
      </c>
      <c r="M197" s="118">
        <v>5146</v>
      </c>
      <c r="N197" s="119">
        <v>-3.6329588014981318E-2</v>
      </c>
      <c r="O197" s="119">
        <v>0.3726327020538811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239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274</v>
      </c>
      <c r="D207" s="116">
        <v>-0.11326860841423947</v>
      </c>
      <c r="E207" s="115">
        <v>301</v>
      </c>
      <c r="F207" s="116">
        <f t="shared" ref="F207:L219" si="29">IFERROR(E207/C207-1,"-")</f>
        <v>9.8540145985401395E-2</v>
      </c>
      <c r="G207" s="115">
        <v>0</v>
      </c>
      <c r="H207" s="116">
        <f t="shared" si="29"/>
        <v>-1</v>
      </c>
      <c r="I207" s="115">
        <v>670</v>
      </c>
      <c r="J207" s="116" t="str">
        <f t="shared" si="29"/>
        <v>-</v>
      </c>
      <c r="K207" s="115">
        <v>539</v>
      </c>
      <c r="L207" s="116">
        <f t="shared" si="29"/>
        <v>-0.19552238805970146</v>
      </c>
      <c r="M207" s="115">
        <v>688</v>
      </c>
      <c r="N207" s="116">
        <f t="shared" ref="N207:N213" si="30">IFERROR(M207/K207-1,"-")</f>
        <v>0.27643784786641934</v>
      </c>
      <c r="O207" s="116">
        <f>M207/C207-1</f>
        <v>1.5109489051094891</v>
      </c>
    </row>
    <row r="208" spans="2:16" x14ac:dyDescent="0.25">
      <c r="B208" s="114" t="s">
        <v>73</v>
      </c>
      <c r="C208" s="115">
        <v>215</v>
      </c>
      <c r="D208" s="116">
        <v>-0.23758865248226946</v>
      </c>
      <c r="E208" s="115">
        <v>174</v>
      </c>
      <c r="F208" s="116">
        <f t="shared" si="29"/>
        <v>-0.19069767441860463</v>
      </c>
      <c r="G208" s="115">
        <v>36</v>
      </c>
      <c r="H208" s="116">
        <f t="shared" si="29"/>
        <v>-0.7931034482758621</v>
      </c>
      <c r="I208" s="115">
        <v>604</v>
      </c>
      <c r="J208" s="116">
        <f t="shared" si="29"/>
        <v>15.777777777777779</v>
      </c>
      <c r="K208" s="115">
        <v>504</v>
      </c>
      <c r="L208" s="116">
        <f t="shared" si="29"/>
        <v>-0.16556291390728473</v>
      </c>
      <c r="M208" s="115">
        <v>892</v>
      </c>
      <c r="N208" s="116">
        <f t="shared" si="30"/>
        <v>0.76984126984126977</v>
      </c>
      <c r="O208" s="116">
        <f>IFERROR(M208/C208-1,"-")</f>
        <v>3.148837209302326</v>
      </c>
    </row>
    <row r="209" spans="2:16" x14ac:dyDescent="0.25">
      <c r="B209" s="114" t="s">
        <v>75</v>
      </c>
      <c r="C209" s="115">
        <v>331</v>
      </c>
      <c r="D209" s="116">
        <v>0.41452991452991461</v>
      </c>
      <c r="E209" s="115">
        <v>111</v>
      </c>
      <c r="F209" s="116">
        <f t="shared" si="29"/>
        <v>-0.66465256797583083</v>
      </c>
      <c r="G209" s="115">
        <v>18</v>
      </c>
      <c r="H209" s="116">
        <f t="shared" si="29"/>
        <v>-0.83783783783783783</v>
      </c>
      <c r="I209" s="115">
        <v>743</v>
      </c>
      <c r="J209" s="116">
        <f t="shared" si="29"/>
        <v>40.277777777777779</v>
      </c>
      <c r="K209" s="115">
        <v>692</v>
      </c>
      <c r="L209" s="116">
        <f t="shared" si="29"/>
        <v>-6.8640646029609731E-2</v>
      </c>
      <c r="M209" s="115">
        <v>527</v>
      </c>
      <c r="N209" s="116">
        <f t="shared" si="30"/>
        <v>-0.23843930635838151</v>
      </c>
      <c r="O209" s="116">
        <f t="shared" ref="O209:O213" si="31">IFERROR(M209/C209-1,"-")</f>
        <v>0.59214501510574014</v>
      </c>
    </row>
    <row r="210" spans="2:16" x14ac:dyDescent="0.25">
      <c r="B210" s="114" t="s">
        <v>77</v>
      </c>
      <c r="C210" s="115">
        <v>220</v>
      </c>
      <c r="D210" s="116">
        <v>0.25</v>
      </c>
      <c r="E210" s="115">
        <v>0</v>
      </c>
      <c r="F210" s="116">
        <f t="shared" si="29"/>
        <v>-1</v>
      </c>
      <c r="G210" s="115">
        <v>51</v>
      </c>
      <c r="H210" s="116" t="str">
        <f t="shared" si="29"/>
        <v>-</v>
      </c>
      <c r="I210" s="115">
        <v>396</v>
      </c>
      <c r="J210" s="116">
        <f t="shared" si="29"/>
        <v>6.7647058823529411</v>
      </c>
      <c r="K210" s="115">
        <v>772</v>
      </c>
      <c r="L210" s="116">
        <f t="shared" si="29"/>
        <v>0.94949494949494939</v>
      </c>
      <c r="M210" s="115">
        <v>713</v>
      </c>
      <c r="N210" s="116">
        <f t="shared" si="30"/>
        <v>-7.6424870466321293E-2</v>
      </c>
      <c r="O210" s="116">
        <f t="shared" si="31"/>
        <v>2.2409090909090907</v>
      </c>
    </row>
    <row r="211" spans="2:16" x14ac:dyDescent="0.25">
      <c r="B211" s="114" t="s">
        <v>79</v>
      </c>
      <c r="C211" s="115">
        <v>260</v>
      </c>
      <c r="D211" s="116">
        <v>0.49425287356321834</v>
      </c>
      <c r="E211" s="115">
        <v>0</v>
      </c>
      <c r="F211" s="116">
        <f t="shared" si="29"/>
        <v>-1</v>
      </c>
      <c r="G211" s="115">
        <v>59</v>
      </c>
      <c r="H211" s="116" t="str">
        <f t="shared" si="29"/>
        <v>-</v>
      </c>
      <c r="I211" s="115">
        <v>1005</v>
      </c>
      <c r="J211" s="116">
        <f t="shared" si="29"/>
        <v>16.033898305084747</v>
      </c>
      <c r="K211" s="115">
        <v>335</v>
      </c>
      <c r="L211" s="116">
        <f t="shared" si="29"/>
        <v>-0.66666666666666674</v>
      </c>
      <c r="M211" s="115">
        <v>517</v>
      </c>
      <c r="N211" s="116">
        <f t="shared" si="30"/>
        <v>0.5432835820895523</v>
      </c>
      <c r="O211" s="116">
        <f t="shared" si="31"/>
        <v>0.9884615384615385</v>
      </c>
    </row>
    <row r="212" spans="2:16" x14ac:dyDescent="0.25">
      <c r="B212" s="114" t="s">
        <v>81</v>
      </c>
      <c r="C212" s="115">
        <v>96</v>
      </c>
      <c r="D212" s="116">
        <v>-5.8823529411764719E-2</v>
      </c>
      <c r="E212" s="115">
        <v>0</v>
      </c>
      <c r="F212" s="116">
        <f t="shared" si="29"/>
        <v>-1</v>
      </c>
      <c r="G212" s="115">
        <v>591</v>
      </c>
      <c r="H212" s="116" t="str">
        <f t="shared" si="29"/>
        <v>-</v>
      </c>
      <c r="I212" s="115">
        <v>258</v>
      </c>
      <c r="J212" s="116">
        <f t="shared" si="29"/>
        <v>-0.56345177664974622</v>
      </c>
      <c r="K212" s="115">
        <v>259</v>
      </c>
      <c r="L212" s="116">
        <f t="shared" si="29"/>
        <v>3.8759689922480689E-3</v>
      </c>
      <c r="M212" s="115">
        <v>182</v>
      </c>
      <c r="N212" s="116">
        <f t="shared" si="30"/>
        <v>-0.29729729729729726</v>
      </c>
      <c r="O212" s="116">
        <f t="shared" si="31"/>
        <v>0.89583333333333326</v>
      </c>
    </row>
    <row r="213" spans="2:16" x14ac:dyDescent="0.25">
      <c r="B213" s="114" t="s">
        <v>83</v>
      </c>
      <c r="C213" s="115">
        <v>113</v>
      </c>
      <c r="D213" s="116">
        <v>-0.34682080924855496</v>
      </c>
      <c r="E213" s="115">
        <v>0</v>
      </c>
      <c r="F213" s="116">
        <f t="shared" si="29"/>
        <v>-1</v>
      </c>
      <c r="G213" s="115">
        <v>401</v>
      </c>
      <c r="H213" s="116" t="str">
        <f t="shared" si="29"/>
        <v>-</v>
      </c>
      <c r="I213" s="115">
        <v>255</v>
      </c>
      <c r="J213" s="116">
        <f t="shared" si="29"/>
        <v>-0.36408977556109723</v>
      </c>
      <c r="K213" s="115">
        <v>394</v>
      </c>
      <c r="L213" s="116">
        <f t="shared" si="29"/>
        <v>0.54509803921568634</v>
      </c>
      <c r="M213" s="115">
        <v>292</v>
      </c>
      <c r="N213" s="116">
        <f t="shared" si="30"/>
        <v>-0.25888324873096447</v>
      </c>
      <c r="O213" s="116">
        <f t="shared" si="31"/>
        <v>1.584070796460177</v>
      </c>
    </row>
    <row r="214" spans="2:16" x14ac:dyDescent="0.25">
      <c r="B214" s="114" t="s">
        <v>85</v>
      </c>
      <c r="C214" s="115">
        <v>239</v>
      </c>
      <c r="D214" s="116">
        <v>1.2980769230769229</v>
      </c>
      <c r="E214" s="115">
        <v>450</v>
      </c>
      <c r="F214" s="116">
        <f t="shared" si="29"/>
        <v>0.88284518828451874</v>
      </c>
      <c r="G214" s="115">
        <v>515</v>
      </c>
      <c r="H214" s="116">
        <f t="shared" si="29"/>
        <v>0.14444444444444438</v>
      </c>
      <c r="I214" s="115">
        <v>246</v>
      </c>
      <c r="J214" s="116">
        <f t="shared" si="29"/>
        <v>-0.52233009708737865</v>
      </c>
      <c r="K214" s="115">
        <v>449</v>
      </c>
      <c r="L214" s="116">
        <f t="shared" si="29"/>
        <v>0.82520325203252032</v>
      </c>
      <c r="M214" s="115">
        <v>255</v>
      </c>
      <c r="N214" s="116">
        <f>IFERROR(M214/K214-1,"-")</f>
        <v>-0.43207126948775054</v>
      </c>
      <c r="O214" s="116">
        <f>IFERROR(M214/C214-1,"-")</f>
        <v>6.6945606694560622E-2</v>
      </c>
    </row>
    <row r="215" spans="2:16" x14ac:dyDescent="0.25">
      <c r="B215" s="114" t="s">
        <v>87</v>
      </c>
      <c r="C215" s="115">
        <v>97</v>
      </c>
      <c r="D215" s="116">
        <v>-0.11009174311926606</v>
      </c>
      <c r="E215" s="115">
        <v>22</v>
      </c>
      <c r="F215" s="116">
        <f t="shared" si="29"/>
        <v>-0.77319587628865982</v>
      </c>
      <c r="G215" s="115">
        <v>494</v>
      </c>
      <c r="H215" s="116">
        <f t="shared" si="29"/>
        <v>21.454545454545453</v>
      </c>
      <c r="I215" s="115">
        <v>392</v>
      </c>
      <c r="J215" s="116">
        <f t="shared" si="29"/>
        <v>-0.20647773279352222</v>
      </c>
      <c r="K215" s="115">
        <v>394</v>
      </c>
      <c r="L215" s="116">
        <f t="shared" si="29"/>
        <v>5.1020408163264808E-3</v>
      </c>
      <c r="M215" s="115">
        <v>386</v>
      </c>
      <c r="N215" s="116">
        <f>IFERROR(M215/K215-1,"-")</f>
        <v>-2.0304568527918732E-2</v>
      </c>
      <c r="O215" s="116">
        <f>IFERROR(M215/C215-1,"-")</f>
        <v>2.9793814432989691</v>
      </c>
    </row>
    <row r="216" spans="2:16" x14ac:dyDescent="0.25">
      <c r="B216" s="114" t="s">
        <v>89</v>
      </c>
      <c r="C216" s="115">
        <v>258</v>
      </c>
      <c r="D216" s="116">
        <v>-0.22522522522522526</v>
      </c>
      <c r="E216" s="115">
        <v>48</v>
      </c>
      <c r="F216" s="116">
        <f t="shared" si="29"/>
        <v>-0.81395348837209303</v>
      </c>
      <c r="G216" s="115">
        <v>581</v>
      </c>
      <c r="H216" s="116">
        <f t="shared" si="29"/>
        <v>11.104166666666666</v>
      </c>
      <c r="I216" s="115">
        <v>475</v>
      </c>
      <c r="J216" s="116">
        <f t="shared" si="29"/>
        <v>-0.18244406196213425</v>
      </c>
      <c r="K216" s="115">
        <v>853</v>
      </c>
      <c r="L216" s="116">
        <f t="shared" si="29"/>
        <v>0.7957894736842106</v>
      </c>
      <c r="M216" s="115">
        <v>735</v>
      </c>
      <c r="N216" s="116">
        <f>IFERROR(M216/K216-1,"-")</f>
        <v>-0.13833528722157096</v>
      </c>
      <c r="O216" s="116">
        <f>IFERROR(M216/C216-1,"-")</f>
        <v>1.8488372093023258</v>
      </c>
    </row>
    <row r="217" spans="2:16" x14ac:dyDescent="0.25">
      <c r="B217" s="114" t="s">
        <v>91</v>
      </c>
      <c r="C217" s="115">
        <v>207</v>
      </c>
      <c r="D217" s="116">
        <v>-0.22180451127819545</v>
      </c>
      <c r="E217" s="115">
        <v>115</v>
      </c>
      <c r="F217" s="116">
        <f t="shared" si="29"/>
        <v>-0.44444444444444442</v>
      </c>
      <c r="G217" s="115">
        <v>344</v>
      </c>
      <c r="H217" s="116">
        <f t="shared" si="29"/>
        <v>1.991304347826087</v>
      </c>
      <c r="I217" s="115">
        <v>699</v>
      </c>
      <c r="J217" s="116">
        <f t="shared" si="29"/>
        <v>1.0319767441860463</v>
      </c>
      <c r="K217" s="115">
        <v>654</v>
      </c>
      <c r="L217" s="116">
        <f t="shared" si="29"/>
        <v>-6.4377682403433445E-2</v>
      </c>
      <c r="M217" s="115">
        <v>754</v>
      </c>
      <c r="N217" s="116">
        <f>IFERROR(M217/K217-1,"-")</f>
        <v>0.15290519877675846</v>
      </c>
      <c r="O217" s="116">
        <f>IFERROR(M217/C217-1,"-")</f>
        <v>2.6425120772946862</v>
      </c>
    </row>
    <row r="218" spans="2:16" x14ac:dyDescent="0.25">
      <c r="B218" s="114" t="s">
        <v>93</v>
      </c>
      <c r="C218" s="115">
        <v>186</v>
      </c>
      <c r="D218" s="116">
        <v>-0.22821576763485474</v>
      </c>
      <c r="E218" s="115">
        <v>41</v>
      </c>
      <c r="F218" s="116">
        <f t="shared" si="29"/>
        <v>-0.77956989247311825</v>
      </c>
      <c r="G218" s="115">
        <v>573</v>
      </c>
      <c r="H218" s="116">
        <f t="shared" si="29"/>
        <v>12.975609756097562</v>
      </c>
      <c r="I218" s="115">
        <v>547</v>
      </c>
      <c r="J218" s="116">
        <f t="shared" si="29"/>
        <v>-4.5375218150087271E-2</v>
      </c>
      <c r="K218" s="115">
        <v>669</v>
      </c>
      <c r="L218" s="116">
        <f t="shared" si="29"/>
        <v>0.22303473491773307</v>
      </c>
      <c r="M218" s="115">
        <v>541</v>
      </c>
      <c r="N218" s="116">
        <f>IFERROR(M218/K218-1,"-")</f>
        <v>-0.19133034379671154</v>
      </c>
      <c r="O218" s="116">
        <f>IFERROR(M218/C218-1,"-")</f>
        <v>1.9086021505376345</v>
      </c>
    </row>
    <row r="219" spans="2:16" ht="15.75" x14ac:dyDescent="0.25">
      <c r="B219" s="117" t="s">
        <v>30</v>
      </c>
      <c r="C219" s="118">
        <v>2496</v>
      </c>
      <c r="D219" s="119">
        <v>-2.7966440271673942E-3</v>
      </c>
      <c r="E219" s="118">
        <v>1300</v>
      </c>
      <c r="F219" s="119">
        <f t="shared" si="29"/>
        <v>-0.47916666666666663</v>
      </c>
      <c r="G219" s="118">
        <v>3663</v>
      </c>
      <c r="H219" s="119">
        <f t="shared" si="29"/>
        <v>1.8176923076923077</v>
      </c>
      <c r="I219" s="118">
        <v>6290</v>
      </c>
      <c r="J219" s="119">
        <f t="shared" si="29"/>
        <v>0.71717171717171713</v>
      </c>
      <c r="K219" s="118">
        <v>6514</v>
      </c>
      <c r="L219" s="119">
        <f t="shared" si="29"/>
        <v>3.5612082670906098E-2</v>
      </c>
      <c r="M219" s="118">
        <v>6482</v>
      </c>
      <c r="N219" s="119">
        <v>-4.912496162112423E-3</v>
      </c>
      <c r="O219" s="119">
        <v>1.5969551282051282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238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283</v>
      </c>
      <c r="D229" s="116">
        <v>-3.082191780821919E-2</v>
      </c>
      <c r="E229" s="115">
        <v>320</v>
      </c>
      <c r="F229" s="116">
        <f t="shared" ref="F229:L241" si="32">IFERROR(E229/C229-1,"-")</f>
        <v>0.13074204946996471</v>
      </c>
      <c r="G229" s="115">
        <v>5</v>
      </c>
      <c r="H229" s="116">
        <f t="shared" si="32"/>
        <v>-0.984375</v>
      </c>
      <c r="I229" s="115">
        <v>446</v>
      </c>
      <c r="J229" s="116">
        <f t="shared" si="32"/>
        <v>88.2</v>
      </c>
      <c r="K229" s="115">
        <v>475</v>
      </c>
      <c r="L229" s="116">
        <f t="shared" si="32"/>
        <v>6.5022421524663754E-2</v>
      </c>
      <c r="M229" s="115">
        <v>480</v>
      </c>
      <c r="N229" s="116">
        <f t="shared" ref="N229:N235" si="33">IFERROR(M229/K229-1,"-")</f>
        <v>1.0526315789473717E-2</v>
      </c>
      <c r="O229" s="116">
        <f>M229/C229-1</f>
        <v>0.69611307420494706</v>
      </c>
    </row>
    <row r="230" spans="2:16" x14ac:dyDescent="0.25">
      <c r="B230" s="114" t="s">
        <v>73</v>
      </c>
      <c r="C230" s="115">
        <v>225</v>
      </c>
      <c r="D230" s="116">
        <v>-0.29022082018927442</v>
      </c>
      <c r="E230" s="115">
        <v>388</v>
      </c>
      <c r="F230" s="116">
        <f t="shared" si="32"/>
        <v>0.72444444444444445</v>
      </c>
      <c r="G230" s="115">
        <v>25</v>
      </c>
      <c r="H230" s="116">
        <f t="shared" si="32"/>
        <v>-0.93556701030927836</v>
      </c>
      <c r="I230" s="115">
        <v>483</v>
      </c>
      <c r="J230" s="116">
        <f t="shared" si="32"/>
        <v>18.32</v>
      </c>
      <c r="K230" s="115">
        <v>598</v>
      </c>
      <c r="L230" s="116">
        <f t="shared" si="32"/>
        <v>0.23809523809523814</v>
      </c>
      <c r="M230" s="115">
        <v>677</v>
      </c>
      <c r="N230" s="116">
        <f t="shared" si="33"/>
        <v>0.13210702341137126</v>
      </c>
      <c r="O230" s="116">
        <f>IFERROR(M230/C230-1,"-")</f>
        <v>2.0088888888888889</v>
      </c>
    </row>
    <row r="231" spans="2:16" x14ac:dyDescent="0.25">
      <c r="B231" s="114" t="s">
        <v>75</v>
      </c>
      <c r="C231" s="115">
        <v>400</v>
      </c>
      <c r="D231" s="116">
        <v>0.11731843575418988</v>
      </c>
      <c r="E231" s="115">
        <v>167</v>
      </c>
      <c r="F231" s="116">
        <f t="shared" si="32"/>
        <v>-0.58250000000000002</v>
      </c>
      <c r="G231" s="115">
        <v>32</v>
      </c>
      <c r="H231" s="116">
        <f t="shared" si="32"/>
        <v>-0.80838323353293418</v>
      </c>
      <c r="I231" s="115">
        <v>540</v>
      </c>
      <c r="J231" s="116">
        <f t="shared" si="32"/>
        <v>15.875</v>
      </c>
      <c r="K231" s="115">
        <v>372</v>
      </c>
      <c r="L231" s="116">
        <f t="shared" si="32"/>
        <v>-0.31111111111111112</v>
      </c>
      <c r="M231" s="115">
        <v>497</v>
      </c>
      <c r="N231" s="116">
        <f t="shared" si="33"/>
        <v>0.33602150537634401</v>
      </c>
      <c r="O231" s="116">
        <f t="shared" ref="O231:O235" si="34">IFERROR(M231/C231-1,"-")</f>
        <v>0.24249999999999994</v>
      </c>
    </row>
    <row r="232" spans="2:16" x14ac:dyDescent="0.25">
      <c r="B232" s="114" t="s">
        <v>77</v>
      </c>
      <c r="C232" s="115">
        <v>327</v>
      </c>
      <c r="D232" s="116">
        <v>0.58737864077669899</v>
      </c>
      <c r="E232" s="115">
        <v>0</v>
      </c>
      <c r="F232" s="116">
        <f t="shared" si="32"/>
        <v>-1</v>
      </c>
      <c r="G232" s="115">
        <v>91</v>
      </c>
      <c r="H232" s="116" t="str">
        <f t="shared" si="32"/>
        <v>-</v>
      </c>
      <c r="I232" s="115">
        <v>533</v>
      </c>
      <c r="J232" s="116">
        <f t="shared" si="32"/>
        <v>4.8571428571428568</v>
      </c>
      <c r="K232" s="115">
        <v>264</v>
      </c>
      <c r="L232" s="116">
        <f t="shared" si="32"/>
        <v>-0.50469043151969983</v>
      </c>
      <c r="M232" s="115">
        <v>408</v>
      </c>
      <c r="N232" s="116">
        <f t="shared" si="33"/>
        <v>0.54545454545454541</v>
      </c>
      <c r="O232" s="116">
        <f t="shared" si="34"/>
        <v>0.24770642201834869</v>
      </c>
    </row>
    <row r="233" spans="2:16" x14ac:dyDescent="0.25">
      <c r="B233" s="114" t="s">
        <v>79</v>
      </c>
      <c r="C233" s="115">
        <v>185</v>
      </c>
      <c r="D233" s="116">
        <v>-0.2992424242424242</v>
      </c>
      <c r="E233" s="115">
        <v>0</v>
      </c>
      <c r="F233" s="116">
        <f t="shared" si="32"/>
        <v>-1</v>
      </c>
      <c r="G233" s="115">
        <v>322</v>
      </c>
      <c r="H233" s="116" t="str">
        <f t="shared" si="32"/>
        <v>-</v>
      </c>
      <c r="I233" s="115">
        <v>275</v>
      </c>
      <c r="J233" s="116">
        <f t="shared" si="32"/>
        <v>-0.14596273291925466</v>
      </c>
      <c r="K233" s="115">
        <v>366</v>
      </c>
      <c r="L233" s="116">
        <f t="shared" si="32"/>
        <v>0.33090909090909082</v>
      </c>
      <c r="M233" s="115">
        <v>265</v>
      </c>
      <c r="N233" s="116">
        <f t="shared" si="33"/>
        <v>-0.27595628415300544</v>
      </c>
      <c r="O233" s="116">
        <f t="shared" si="34"/>
        <v>0.43243243243243246</v>
      </c>
    </row>
    <row r="234" spans="2:16" x14ac:dyDescent="0.25">
      <c r="B234" s="114" t="s">
        <v>81</v>
      </c>
      <c r="C234" s="115">
        <v>325</v>
      </c>
      <c r="D234" s="116">
        <v>5.8631921824104261E-2</v>
      </c>
      <c r="E234" s="115">
        <v>0</v>
      </c>
      <c r="F234" s="116">
        <f t="shared" si="32"/>
        <v>-1</v>
      </c>
      <c r="G234" s="115">
        <v>520</v>
      </c>
      <c r="H234" s="116" t="str">
        <f t="shared" si="32"/>
        <v>-</v>
      </c>
      <c r="I234" s="115">
        <v>128</v>
      </c>
      <c r="J234" s="116">
        <f t="shared" si="32"/>
        <v>-0.75384615384615383</v>
      </c>
      <c r="K234" s="115">
        <v>260</v>
      </c>
      <c r="L234" s="116">
        <f t="shared" si="32"/>
        <v>1.03125</v>
      </c>
      <c r="M234" s="115">
        <v>315</v>
      </c>
      <c r="N234" s="116">
        <f t="shared" si="33"/>
        <v>0.21153846153846145</v>
      </c>
      <c r="O234" s="116">
        <f t="shared" si="34"/>
        <v>-3.0769230769230771E-2</v>
      </c>
    </row>
    <row r="235" spans="2:16" x14ac:dyDescent="0.25">
      <c r="B235" s="114" t="s">
        <v>83</v>
      </c>
      <c r="C235" s="115">
        <v>493</v>
      </c>
      <c r="D235" s="116">
        <v>0.25126903553299496</v>
      </c>
      <c r="E235" s="115">
        <v>0</v>
      </c>
      <c r="F235" s="116">
        <f t="shared" si="32"/>
        <v>-1</v>
      </c>
      <c r="G235" s="115">
        <v>570</v>
      </c>
      <c r="H235" s="116" t="str">
        <f t="shared" si="32"/>
        <v>-</v>
      </c>
      <c r="I235" s="115">
        <v>543</v>
      </c>
      <c r="J235" s="116">
        <f t="shared" si="32"/>
        <v>-4.7368421052631615E-2</v>
      </c>
      <c r="K235" s="115">
        <v>1051</v>
      </c>
      <c r="L235" s="116">
        <f t="shared" si="32"/>
        <v>0.9355432780847146</v>
      </c>
      <c r="M235" s="115">
        <v>327</v>
      </c>
      <c r="N235" s="116">
        <f t="shared" si="33"/>
        <v>-0.68886774500475734</v>
      </c>
      <c r="O235" s="116">
        <f t="shared" si="34"/>
        <v>-0.33671399594320484</v>
      </c>
    </row>
    <row r="236" spans="2:16" x14ac:dyDescent="0.25">
      <c r="B236" s="114" t="s">
        <v>85</v>
      </c>
      <c r="C236" s="115">
        <v>392</v>
      </c>
      <c r="D236" s="116">
        <v>0.22500000000000009</v>
      </c>
      <c r="E236" s="115">
        <v>456</v>
      </c>
      <c r="F236" s="116">
        <f t="shared" si="32"/>
        <v>0.16326530612244894</v>
      </c>
      <c r="G236" s="115">
        <v>475</v>
      </c>
      <c r="H236" s="116">
        <f t="shared" si="32"/>
        <v>4.1666666666666741E-2</v>
      </c>
      <c r="I236" s="115">
        <v>374</v>
      </c>
      <c r="J236" s="116">
        <f t="shared" si="32"/>
        <v>-0.21263157894736839</v>
      </c>
      <c r="K236" s="115">
        <v>248</v>
      </c>
      <c r="L236" s="116">
        <f t="shared" si="32"/>
        <v>-0.33689839572192515</v>
      </c>
      <c r="M236" s="115">
        <v>281</v>
      </c>
      <c r="N236" s="116">
        <f>IFERROR(M236/K236-1,"-")</f>
        <v>0.13306451612903225</v>
      </c>
      <c r="O236" s="116">
        <f>IFERROR(M236/C236-1,"-")</f>
        <v>-0.28316326530612246</v>
      </c>
    </row>
    <row r="237" spans="2:16" x14ac:dyDescent="0.25">
      <c r="B237" s="114" t="s">
        <v>87</v>
      </c>
      <c r="C237" s="115">
        <v>249</v>
      </c>
      <c r="D237" s="116">
        <v>-0.12014134275618371</v>
      </c>
      <c r="E237" s="115">
        <v>1202</v>
      </c>
      <c r="F237" s="116">
        <f t="shared" si="32"/>
        <v>3.8273092369477908</v>
      </c>
      <c r="G237" s="115">
        <v>618</v>
      </c>
      <c r="H237" s="116">
        <f t="shared" si="32"/>
        <v>-0.4858569051580699</v>
      </c>
      <c r="I237" s="115">
        <v>425</v>
      </c>
      <c r="J237" s="116">
        <f t="shared" si="32"/>
        <v>-0.31229773462783172</v>
      </c>
      <c r="K237" s="115">
        <v>370</v>
      </c>
      <c r="L237" s="116">
        <f t="shared" si="32"/>
        <v>-0.12941176470588234</v>
      </c>
      <c r="M237" s="115">
        <v>360</v>
      </c>
      <c r="N237" s="116">
        <f>IFERROR(M237/K237-1,"-")</f>
        <v>-2.7027027027026973E-2</v>
      </c>
      <c r="O237" s="116">
        <f>IFERROR(M237/C237-1,"-")</f>
        <v>0.44578313253012047</v>
      </c>
    </row>
    <row r="238" spans="2:16" x14ac:dyDescent="0.25">
      <c r="B238" s="114" t="s">
        <v>89</v>
      </c>
      <c r="C238" s="115">
        <v>214</v>
      </c>
      <c r="D238" s="116">
        <v>-0.48803827751196172</v>
      </c>
      <c r="E238" s="115">
        <v>163</v>
      </c>
      <c r="F238" s="116">
        <f t="shared" si="32"/>
        <v>-0.23831775700934577</v>
      </c>
      <c r="G238" s="115">
        <v>624</v>
      </c>
      <c r="H238" s="116">
        <f t="shared" si="32"/>
        <v>2.8282208588957056</v>
      </c>
      <c r="I238" s="115">
        <v>357</v>
      </c>
      <c r="J238" s="116">
        <f t="shared" si="32"/>
        <v>-0.42788461538461542</v>
      </c>
      <c r="K238" s="115">
        <v>373</v>
      </c>
      <c r="L238" s="116">
        <f t="shared" si="32"/>
        <v>4.481792717086841E-2</v>
      </c>
      <c r="M238" s="115">
        <v>608</v>
      </c>
      <c r="N238" s="116">
        <f>IFERROR(M238/K238-1,"-")</f>
        <v>0.63002680965147451</v>
      </c>
      <c r="O238" s="116">
        <f>IFERROR(M238/C238-1,"-")</f>
        <v>1.8411214953271027</v>
      </c>
    </row>
    <row r="239" spans="2:16" x14ac:dyDescent="0.25">
      <c r="B239" s="114" t="s">
        <v>91</v>
      </c>
      <c r="C239" s="115">
        <v>362</v>
      </c>
      <c r="D239" s="116">
        <v>0.22297297297297303</v>
      </c>
      <c r="E239" s="115">
        <v>46</v>
      </c>
      <c r="F239" s="116">
        <f t="shared" si="32"/>
        <v>-0.8729281767955801</v>
      </c>
      <c r="G239" s="115">
        <v>469</v>
      </c>
      <c r="H239" s="116">
        <f t="shared" si="32"/>
        <v>9.195652173913043</v>
      </c>
      <c r="I239" s="115">
        <v>291</v>
      </c>
      <c r="J239" s="116">
        <f t="shared" si="32"/>
        <v>-0.3795309168443497</v>
      </c>
      <c r="K239" s="115">
        <v>504</v>
      </c>
      <c r="L239" s="116">
        <f t="shared" si="32"/>
        <v>0.731958762886598</v>
      </c>
      <c r="M239" s="115">
        <v>547</v>
      </c>
      <c r="N239" s="116">
        <f>IFERROR(M239/K239-1,"-")</f>
        <v>8.5317460317460236E-2</v>
      </c>
      <c r="O239" s="116">
        <f>IFERROR(M239/C239-1,"-")</f>
        <v>0.51104972375690605</v>
      </c>
    </row>
    <row r="240" spans="2:16" x14ac:dyDescent="0.25">
      <c r="B240" s="114" t="s">
        <v>93</v>
      </c>
      <c r="C240" s="115">
        <v>294</v>
      </c>
      <c r="D240" s="116">
        <v>-0.17877094972067042</v>
      </c>
      <c r="E240" s="115">
        <v>71</v>
      </c>
      <c r="F240" s="116">
        <f t="shared" si="32"/>
        <v>-0.75850340136054428</v>
      </c>
      <c r="G240" s="115">
        <v>617</v>
      </c>
      <c r="H240" s="116">
        <f t="shared" si="32"/>
        <v>7.6901408450704221</v>
      </c>
      <c r="I240" s="115">
        <v>355</v>
      </c>
      <c r="J240" s="116">
        <f t="shared" si="32"/>
        <v>-0.42463533225283634</v>
      </c>
      <c r="K240" s="115">
        <v>459</v>
      </c>
      <c r="L240" s="116">
        <f t="shared" si="32"/>
        <v>0.29295774647887329</v>
      </c>
      <c r="M240" s="115">
        <v>381</v>
      </c>
      <c r="N240" s="116">
        <f>IFERROR(M240/K240-1,"-")</f>
        <v>-0.16993464052287577</v>
      </c>
      <c r="O240" s="116">
        <f>IFERROR(M240/C240-1,"-")</f>
        <v>0.29591836734693877</v>
      </c>
    </row>
    <row r="241" spans="2:16" ht="15.75" x14ac:dyDescent="0.25">
      <c r="B241" s="117" t="s">
        <v>30</v>
      </c>
      <c r="C241" s="118">
        <v>3749</v>
      </c>
      <c r="D241" s="119">
        <v>-1.6784683975872072E-2</v>
      </c>
      <c r="E241" s="118">
        <v>2838</v>
      </c>
      <c r="F241" s="119">
        <f t="shared" si="32"/>
        <v>-0.24299813283542282</v>
      </c>
      <c r="G241" s="118">
        <v>4368</v>
      </c>
      <c r="H241" s="119">
        <f t="shared" si="32"/>
        <v>0.53911205073995783</v>
      </c>
      <c r="I241" s="118">
        <v>4750</v>
      </c>
      <c r="J241" s="119">
        <f t="shared" si="32"/>
        <v>8.7454212454212366E-2</v>
      </c>
      <c r="K241" s="118">
        <v>5340</v>
      </c>
      <c r="L241" s="119">
        <f t="shared" si="32"/>
        <v>0.12421052631578955</v>
      </c>
      <c r="M241" s="118">
        <v>5146</v>
      </c>
      <c r="N241" s="119">
        <v>-3.6329588014981318E-2</v>
      </c>
      <c r="O241" s="119">
        <v>0.3726327020538811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240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123</v>
      </c>
      <c r="D251" s="116">
        <v>0.14953271028037385</v>
      </c>
      <c r="E251" s="115">
        <v>121</v>
      </c>
      <c r="F251" s="116">
        <f t="shared" ref="F251:L263" si="35">IFERROR(E251/C251-1,"-")</f>
        <v>-1.6260162601625994E-2</v>
      </c>
      <c r="G251" s="115">
        <v>0</v>
      </c>
      <c r="H251" s="116">
        <f t="shared" si="35"/>
        <v>-1</v>
      </c>
      <c r="I251" s="115">
        <v>100</v>
      </c>
      <c r="J251" s="116" t="str">
        <f t="shared" si="35"/>
        <v>-</v>
      </c>
      <c r="K251" s="115">
        <v>170</v>
      </c>
      <c r="L251" s="116">
        <f t="shared" si="35"/>
        <v>0.7</v>
      </c>
      <c r="M251" s="115">
        <v>178</v>
      </c>
      <c r="N251" s="116">
        <f t="shared" ref="N251:N257" si="36">IFERROR(M251/K251-1,"-")</f>
        <v>4.705882352941182E-2</v>
      </c>
      <c r="O251" s="116">
        <f>M251/C251-1</f>
        <v>0.44715447154471555</v>
      </c>
    </row>
    <row r="252" spans="2:16" x14ac:dyDescent="0.25">
      <c r="B252" s="114" t="s">
        <v>73</v>
      </c>
      <c r="C252" s="115">
        <v>139</v>
      </c>
      <c r="D252" s="116">
        <v>6.1068702290076438E-2</v>
      </c>
      <c r="E252" s="115">
        <v>175</v>
      </c>
      <c r="F252" s="116">
        <f t="shared" si="35"/>
        <v>0.25899280575539563</v>
      </c>
      <c r="G252" s="115">
        <v>0</v>
      </c>
      <c r="H252" s="116">
        <f t="shared" si="35"/>
        <v>-1</v>
      </c>
      <c r="I252" s="115">
        <v>157</v>
      </c>
      <c r="J252" s="116" t="str">
        <f t="shared" si="35"/>
        <v>-</v>
      </c>
      <c r="K252" s="115">
        <v>240</v>
      </c>
      <c r="L252" s="116">
        <f t="shared" si="35"/>
        <v>0.52866242038216571</v>
      </c>
      <c r="M252" s="115">
        <v>373</v>
      </c>
      <c r="N252" s="116">
        <f t="shared" si="36"/>
        <v>0.5541666666666667</v>
      </c>
      <c r="O252" s="116">
        <f>IFERROR(M252/C252-1,"-")</f>
        <v>1.6834532374100721</v>
      </c>
    </row>
    <row r="253" spans="2:16" x14ac:dyDescent="0.25">
      <c r="B253" s="114" t="s">
        <v>75</v>
      </c>
      <c r="C253" s="115">
        <v>139</v>
      </c>
      <c r="D253" s="116">
        <v>3.7313432835820892E-2</v>
      </c>
      <c r="E253" s="115">
        <v>90</v>
      </c>
      <c r="F253" s="116">
        <f t="shared" si="35"/>
        <v>-0.35251798561151082</v>
      </c>
      <c r="G253" s="115">
        <v>0</v>
      </c>
      <c r="H253" s="116">
        <f t="shared" si="35"/>
        <v>-1</v>
      </c>
      <c r="I253" s="115">
        <v>132</v>
      </c>
      <c r="J253" s="116" t="str">
        <f t="shared" si="35"/>
        <v>-</v>
      </c>
      <c r="K253" s="115">
        <v>204</v>
      </c>
      <c r="L253" s="116">
        <f t="shared" si="35"/>
        <v>0.54545454545454541</v>
      </c>
      <c r="M253" s="115">
        <v>254</v>
      </c>
      <c r="N253" s="116">
        <f t="shared" si="36"/>
        <v>0.24509803921568629</v>
      </c>
      <c r="O253" s="116">
        <f t="shared" ref="O253:O257" si="37">IFERROR(M253/C253-1,"-")</f>
        <v>0.82733812949640284</v>
      </c>
    </row>
    <row r="254" spans="2:16" x14ac:dyDescent="0.25">
      <c r="B254" s="114" t="s">
        <v>77</v>
      </c>
      <c r="C254" s="115">
        <v>27</v>
      </c>
      <c r="D254" s="116">
        <v>-0.42553191489361697</v>
      </c>
      <c r="E254" s="115">
        <v>0</v>
      </c>
      <c r="F254" s="116">
        <f t="shared" si="35"/>
        <v>-1</v>
      </c>
      <c r="G254" s="115">
        <v>4</v>
      </c>
      <c r="H254" s="116" t="str">
        <f t="shared" si="35"/>
        <v>-</v>
      </c>
      <c r="I254" s="115">
        <v>60</v>
      </c>
      <c r="J254" s="116">
        <f t="shared" si="35"/>
        <v>14</v>
      </c>
      <c r="K254" s="115">
        <v>53</v>
      </c>
      <c r="L254" s="116">
        <f t="shared" si="35"/>
        <v>-0.1166666666666667</v>
      </c>
      <c r="M254" s="115">
        <v>57</v>
      </c>
      <c r="N254" s="116">
        <f t="shared" si="36"/>
        <v>7.547169811320753E-2</v>
      </c>
      <c r="O254" s="116">
        <f t="shared" si="37"/>
        <v>1.1111111111111112</v>
      </c>
    </row>
    <row r="255" spans="2:16" x14ac:dyDescent="0.25">
      <c r="B255" s="114" t="s">
        <v>79</v>
      </c>
      <c r="C255" s="115">
        <v>15</v>
      </c>
      <c r="D255" s="116">
        <v>4</v>
      </c>
      <c r="E255" s="115">
        <v>0</v>
      </c>
      <c r="F255" s="116">
        <f t="shared" si="35"/>
        <v>-1</v>
      </c>
      <c r="G255" s="115">
        <v>0</v>
      </c>
      <c r="H255" s="116" t="str">
        <f t="shared" si="35"/>
        <v>-</v>
      </c>
      <c r="I255" s="115">
        <v>16</v>
      </c>
      <c r="J255" s="116" t="str">
        <f t="shared" si="35"/>
        <v>-</v>
      </c>
      <c r="K255" s="115">
        <v>19</v>
      </c>
      <c r="L255" s="116">
        <f t="shared" si="35"/>
        <v>0.1875</v>
      </c>
      <c r="M255" s="115">
        <v>9</v>
      </c>
      <c r="N255" s="116">
        <f t="shared" si="36"/>
        <v>-0.52631578947368429</v>
      </c>
      <c r="O255" s="116">
        <f t="shared" si="37"/>
        <v>-0.4</v>
      </c>
    </row>
    <row r="256" spans="2:16" x14ac:dyDescent="0.25">
      <c r="B256" s="114" t="s">
        <v>81</v>
      </c>
      <c r="C256" s="115">
        <v>11</v>
      </c>
      <c r="D256" s="116">
        <v>0.83333333333333326</v>
      </c>
      <c r="E256" s="115">
        <v>0</v>
      </c>
      <c r="F256" s="116">
        <f t="shared" si="35"/>
        <v>-1</v>
      </c>
      <c r="G256" s="115">
        <v>10</v>
      </c>
      <c r="H256" s="116" t="str">
        <f t="shared" si="35"/>
        <v>-</v>
      </c>
      <c r="I256" s="115">
        <v>6</v>
      </c>
      <c r="J256" s="116">
        <f t="shared" si="35"/>
        <v>-0.4</v>
      </c>
      <c r="K256" s="115">
        <v>14</v>
      </c>
      <c r="L256" s="116">
        <f t="shared" si="35"/>
        <v>1.3333333333333335</v>
      </c>
      <c r="M256" s="115">
        <v>7</v>
      </c>
      <c r="N256" s="116">
        <f t="shared" si="36"/>
        <v>-0.5</v>
      </c>
      <c r="O256" s="116">
        <f t="shared" si="37"/>
        <v>-0.36363636363636365</v>
      </c>
    </row>
    <row r="257" spans="2:16" x14ac:dyDescent="0.25">
      <c r="B257" s="114" t="s">
        <v>83</v>
      </c>
      <c r="C257" s="115">
        <v>25</v>
      </c>
      <c r="D257" s="116">
        <v>-0.51923076923076916</v>
      </c>
      <c r="E257" s="115">
        <v>0</v>
      </c>
      <c r="F257" s="116">
        <f t="shared" si="35"/>
        <v>-1</v>
      </c>
      <c r="G257" s="115">
        <v>26</v>
      </c>
      <c r="H257" s="116" t="str">
        <f t="shared" si="35"/>
        <v>-</v>
      </c>
      <c r="I257" s="115">
        <v>24</v>
      </c>
      <c r="J257" s="116">
        <f t="shared" si="35"/>
        <v>-7.6923076923076872E-2</v>
      </c>
      <c r="K257" s="115">
        <v>153</v>
      </c>
      <c r="L257" s="116">
        <f t="shared" si="35"/>
        <v>5.375</v>
      </c>
      <c r="M257" s="115">
        <v>16</v>
      </c>
      <c r="N257" s="116">
        <f t="shared" si="36"/>
        <v>-0.89542483660130723</v>
      </c>
      <c r="O257" s="116">
        <f t="shared" si="37"/>
        <v>-0.36</v>
      </c>
    </row>
    <row r="258" spans="2:16" x14ac:dyDescent="0.25">
      <c r="B258" s="114" t="s">
        <v>85</v>
      </c>
      <c r="C258" s="115">
        <v>24</v>
      </c>
      <c r="D258" s="116">
        <v>23</v>
      </c>
      <c r="E258" s="115">
        <v>3</v>
      </c>
      <c r="F258" s="116">
        <f t="shared" si="35"/>
        <v>-0.875</v>
      </c>
      <c r="G258" s="115">
        <v>11</v>
      </c>
      <c r="H258" s="116">
        <f t="shared" si="35"/>
        <v>2.6666666666666665</v>
      </c>
      <c r="I258" s="115">
        <v>41</v>
      </c>
      <c r="J258" s="116">
        <f t="shared" si="35"/>
        <v>2.7272727272727271</v>
      </c>
      <c r="K258" s="115">
        <v>17</v>
      </c>
      <c r="L258" s="116">
        <f t="shared" si="35"/>
        <v>-0.58536585365853666</v>
      </c>
      <c r="M258" s="115">
        <v>4</v>
      </c>
      <c r="N258" s="116">
        <f>IFERROR(M258/K258-1,"-")</f>
        <v>-0.76470588235294112</v>
      </c>
      <c r="O258" s="116">
        <f>IFERROR(M258/C258-1,"-")</f>
        <v>-0.83333333333333337</v>
      </c>
    </row>
    <row r="259" spans="2:16" x14ac:dyDescent="0.25">
      <c r="B259" s="114" t="s">
        <v>87</v>
      </c>
      <c r="C259" s="115">
        <v>10</v>
      </c>
      <c r="D259" s="116">
        <v>9</v>
      </c>
      <c r="E259" s="115">
        <v>14</v>
      </c>
      <c r="F259" s="116">
        <f t="shared" si="35"/>
        <v>0.39999999999999991</v>
      </c>
      <c r="G259" s="115">
        <v>10</v>
      </c>
      <c r="H259" s="116">
        <f t="shared" si="35"/>
        <v>-0.2857142857142857</v>
      </c>
      <c r="I259" s="115">
        <v>16</v>
      </c>
      <c r="J259" s="116">
        <f t="shared" si="35"/>
        <v>0.60000000000000009</v>
      </c>
      <c r="K259" s="115">
        <v>43</v>
      </c>
      <c r="L259" s="116">
        <f t="shared" si="35"/>
        <v>1.6875</v>
      </c>
      <c r="M259" s="115">
        <v>13</v>
      </c>
      <c r="N259" s="116">
        <f>IFERROR(M259/K259-1,"-")</f>
        <v>-0.69767441860465118</v>
      </c>
      <c r="O259" s="116">
        <f>IFERROR(M259/C259-1,"-")</f>
        <v>0.30000000000000004</v>
      </c>
    </row>
    <row r="260" spans="2:16" x14ac:dyDescent="0.25">
      <c r="B260" s="114" t="s">
        <v>89</v>
      </c>
      <c r="C260" s="115">
        <v>54</v>
      </c>
      <c r="D260" s="116">
        <v>0.42105263157894735</v>
      </c>
      <c r="E260" s="115">
        <v>0</v>
      </c>
      <c r="F260" s="116">
        <f t="shared" si="35"/>
        <v>-1</v>
      </c>
      <c r="G260" s="115">
        <v>78</v>
      </c>
      <c r="H260" s="116" t="str">
        <f t="shared" si="35"/>
        <v>-</v>
      </c>
      <c r="I260" s="115">
        <v>374</v>
      </c>
      <c r="J260" s="116">
        <f t="shared" si="35"/>
        <v>3.7948717948717947</v>
      </c>
      <c r="K260" s="115">
        <v>91</v>
      </c>
      <c r="L260" s="116">
        <f t="shared" si="35"/>
        <v>-0.75668449197860965</v>
      </c>
      <c r="M260" s="115">
        <v>53</v>
      </c>
      <c r="N260" s="116">
        <f>IFERROR(M260/K260-1,"-")</f>
        <v>-0.41758241758241754</v>
      </c>
      <c r="O260" s="116">
        <f>IFERROR(M260/C260-1,"-")</f>
        <v>-1.851851851851849E-2</v>
      </c>
    </row>
    <row r="261" spans="2:16" x14ac:dyDescent="0.25">
      <c r="B261" s="114" t="s">
        <v>91</v>
      </c>
      <c r="C261" s="115">
        <v>153</v>
      </c>
      <c r="D261" s="116">
        <v>0.125</v>
      </c>
      <c r="E261" s="115">
        <v>0</v>
      </c>
      <c r="F261" s="116">
        <f t="shared" si="35"/>
        <v>-1</v>
      </c>
      <c r="G261" s="115">
        <v>107</v>
      </c>
      <c r="H261" s="116" t="str">
        <f t="shared" si="35"/>
        <v>-</v>
      </c>
      <c r="I261" s="115">
        <v>217</v>
      </c>
      <c r="J261" s="116">
        <f t="shared" si="35"/>
        <v>1.02803738317757</v>
      </c>
      <c r="K261" s="115">
        <v>277</v>
      </c>
      <c r="L261" s="116">
        <f t="shared" si="35"/>
        <v>0.27649769585253448</v>
      </c>
      <c r="M261" s="115">
        <v>61</v>
      </c>
      <c r="N261" s="116">
        <f>IFERROR(M261/K261-1,"-")</f>
        <v>-0.77978339350180503</v>
      </c>
      <c r="O261" s="116">
        <f>IFERROR(M261/C261-1,"-")</f>
        <v>-0.60130718954248363</v>
      </c>
    </row>
    <row r="262" spans="2:16" x14ac:dyDescent="0.25">
      <c r="B262" s="114" t="s">
        <v>93</v>
      </c>
      <c r="C262" s="115">
        <v>106</v>
      </c>
      <c r="D262" s="116">
        <v>0.23255813953488369</v>
      </c>
      <c r="E262" s="115">
        <v>3</v>
      </c>
      <c r="F262" s="116">
        <f t="shared" si="35"/>
        <v>-0.97169811320754718</v>
      </c>
      <c r="G262" s="115">
        <v>123</v>
      </c>
      <c r="H262" s="116">
        <f t="shared" si="35"/>
        <v>40</v>
      </c>
      <c r="I262" s="115">
        <v>118</v>
      </c>
      <c r="J262" s="116">
        <f t="shared" si="35"/>
        <v>-4.065040650406504E-2</v>
      </c>
      <c r="K262" s="115">
        <v>176</v>
      </c>
      <c r="L262" s="116">
        <f t="shared" si="35"/>
        <v>0.49152542372881358</v>
      </c>
      <c r="M262" s="115">
        <v>152</v>
      </c>
      <c r="N262" s="116">
        <f>IFERROR(M262/K262-1,"-")</f>
        <v>-0.13636363636363635</v>
      </c>
      <c r="O262" s="116">
        <f>IFERROR(M262/C262-1,"-")</f>
        <v>0.4339622641509433</v>
      </c>
    </row>
    <row r="263" spans="2:16" ht="15.75" x14ac:dyDescent="0.25">
      <c r="B263" s="117" t="s">
        <v>30</v>
      </c>
      <c r="C263" s="118">
        <v>826</v>
      </c>
      <c r="D263" s="119">
        <v>0.1132075471698113</v>
      </c>
      <c r="E263" s="118">
        <v>406</v>
      </c>
      <c r="F263" s="119">
        <f t="shared" si="35"/>
        <v>-0.50847457627118642</v>
      </c>
      <c r="G263" s="118">
        <v>369</v>
      </c>
      <c r="H263" s="119">
        <f t="shared" si="35"/>
        <v>-9.113300492610843E-2</v>
      </c>
      <c r="I263" s="118">
        <v>1261</v>
      </c>
      <c r="J263" s="119">
        <f t="shared" si="35"/>
        <v>2.4173441734417342</v>
      </c>
      <c r="K263" s="118">
        <v>1457</v>
      </c>
      <c r="L263" s="119">
        <f t="shared" si="35"/>
        <v>0.15543219666930996</v>
      </c>
      <c r="M263" s="118">
        <v>1177</v>
      </c>
      <c r="N263" s="119">
        <v>-0.19217570350034319</v>
      </c>
      <c r="O263" s="119">
        <v>0.42493946731234877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241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345</v>
      </c>
      <c r="D273" s="116">
        <v>-0.16464891041162233</v>
      </c>
      <c r="E273" s="115">
        <v>316</v>
      </c>
      <c r="F273" s="116">
        <f t="shared" ref="F273:L285" si="38">IFERROR(E273/C273-1,"-")</f>
        <v>-8.4057971014492749E-2</v>
      </c>
      <c r="G273" s="115">
        <v>0</v>
      </c>
      <c r="H273" s="116">
        <f t="shared" si="38"/>
        <v>-1</v>
      </c>
      <c r="I273" s="115">
        <v>227</v>
      </c>
      <c r="J273" s="116" t="str">
        <f t="shared" si="38"/>
        <v>-</v>
      </c>
      <c r="K273" s="115">
        <v>189</v>
      </c>
      <c r="L273" s="116">
        <f t="shared" si="38"/>
        <v>-0.16740088105726869</v>
      </c>
      <c r="M273" s="115">
        <v>274</v>
      </c>
      <c r="N273" s="116">
        <f t="shared" ref="N273:N279" si="39">IFERROR(M273/K273-1,"-")</f>
        <v>0.44973544973544977</v>
      </c>
      <c r="O273" s="116">
        <f>M273/C273-1</f>
        <v>-0.20579710144927532</v>
      </c>
    </row>
    <row r="274" spans="2:15" x14ac:dyDescent="0.25">
      <c r="B274" s="114" t="s">
        <v>73</v>
      </c>
      <c r="C274" s="115">
        <v>186</v>
      </c>
      <c r="D274" s="116">
        <v>-0.33333333333333337</v>
      </c>
      <c r="E274" s="115">
        <v>459</v>
      </c>
      <c r="F274" s="116">
        <f t="shared" si="38"/>
        <v>1.467741935483871</v>
      </c>
      <c r="G274" s="115">
        <v>0</v>
      </c>
      <c r="H274" s="116">
        <f t="shared" si="38"/>
        <v>-1</v>
      </c>
      <c r="I274" s="115">
        <v>129</v>
      </c>
      <c r="J274" s="116" t="str">
        <f t="shared" si="38"/>
        <v>-</v>
      </c>
      <c r="K274" s="115">
        <v>124</v>
      </c>
      <c r="L274" s="116">
        <f t="shared" si="38"/>
        <v>-3.8759689922480578E-2</v>
      </c>
      <c r="M274" s="115">
        <v>414</v>
      </c>
      <c r="N274" s="116">
        <f t="shared" si="39"/>
        <v>2.338709677419355</v>
      </c>
      <c r="O274" s="116">
        <f>IFERROR(M274/C274-1,"-")</f>
        <v>1.225806451612903</v>
      </c>
    </row>
    <row r="275" spans="2:15" x14ac:dyDescent="0.25">
      <c r="B275" s="114" t="s">
        <v>75</v>
      </c>
      <c r="C275" s="115">
        <v>192</v>
      </c>
      <c r="D275" s="116">
        <v>-0.41104294478527603</v>
      </c>
      <c r="E275" s="115">
        <v>134</v>
      </c>
      <c r="F275" s="116">
        <f t="shared" si="38"/>
        <v>-0.30208333333333337</v>
      </c>
      <c r="G275" s="115">
        <v>0</v>
      </c>
      <c r="H275" s="116">
        <f t="shared" si="38"/>
        <v>-1</v>
      </c>
      <c r="I275" s="115">
        <v>250</v>
      </c>
      <c r="J275" s="116" t="str">
        <f t="shared" si="38"/>
        <v>-</v>
      </c>
      <c r="K275" s="115">
        <v>80</v>
      </c>
      <c r="L275" s="116">
        <f t="shared" si="38"/>
        <v>-0.67999999999999994</v>
      </c>
      <c r="M275" s="115">
        <v>313</v>
      </c>
      <c r="N275" s="116">
        <f t="shared" si="39"/>
        <v>2.9125000000000001</v>
      </c>
      <c r="O275" s="116">
        <f t="shared" ref="O275:O279" si="40">IFERROR(M275/C275-1,"-")</f>
        <v>0.63020833333333326</v>
      </c>
    </row>
    <row r="276" spans="2:15" x14ac:dyDescent="0.25">
      <c r="B276" s="114" t="s">
        <v>77</v>
      </c>
      <c r="C276" s="115">
        <v>67</v>
      </c>
      <c r="D276" s="116">
        <v>-4.2857142857142816E-2</v>
      </c>
      <c r="E276" s="115">
        <v>0</v>
      </c>
      <c r="F276" s="116">
        <f t="shared" si="38"/>
        <v>-1</v>
      </c>
      <c r="G276" s="115">
        <v>4</v>
      </c>
      <c r="H276" s="116" t="str">
        <f t="shared" si="38"/>
        <v>-</v>
      </c>
      <c r="I276" s="115">
        <v>67</v>
      </c>
      <c r="J276" s="116">
        <f t="shared" si="38"/>
        <v>15.75</v>
      </c>
      <c r="K276" s="115">
        <v>26</v>
      </c>
      <c r="L276" s="116">
        <f t="shared" si="38"/>
        <v>-0.61194029850746268</v>
      </c>
      <c r="M276" s="115">
        <v>55</v>
      </c>
      <c r="N276" s="116">
        <f t="shared" si="39"/>
        <v>1.1153846153846154</v>
      </c>
      <c r="O276" s="116">
        <f t="shared" si="40"/>
        <v>-0.17910447761194026</v>
      </c>
    </row>
    <row r="277" spans="2:15" x14ac:dyDescent="0.25">
      <c r="B277" s="114" t="s">
        <v>79</v>
      </c>
      <c r="C277" s="115">
        <v>15</v>
      </c>
      <c r="D277" s="116">
        <v>-0.11764705882352944</v>
      </c>
      <c r="E277" s="115">
        <v>0</v>
      </c>
      <c r="F277" s="116">
        <f t="shared" si="38"/>
        <v>-1</v>
      </c>
      <c r="G277" s="115">
        <v>2</v>
      </c>
      <c r="H277" s="116" t="str">
        <f t="shared" si="38"/>
        <v>-</v>
      </c>
      <c r="I277" s="115">
        <v>18</v>
      </c>
      <c r="J277" s="116">
        <f t="shared" si="38"/>
        <v>8</v>
      </c>
      <c r="K277" s="115">
        <v>3</v>
      </c>
      <c r="L277" s="116">
        <f t="shared" si="38"/>
        <v>-0.83333333333333337</v>
      </c>
      <c r="M277" s="115">
        <v>11</v>
      </c>
      <c r="N277" s="116">
        <f t="shared" si="39"/>
        <v>2.6666666666666665</v>
      </c>
      <c r="O277" s="116">
        <f t="shared" si="40"/>
        <v>-0.26666666666666672</v>
      </c>
    </row>
    <row r="278" spans="2:15" x14ac:dyDescent="0.25">
      <c r="B278" s="114" t="s">
        <v>81</v>
      </c>
      <c r="C278" s="115">
        <v>50</v>
      </c>
      <c r="D278" s="116">
        <v>2.125</v>
      </c>
      <c r="E278" s="115">
        <v>0</v>
      </c>
      <c r="F278" s="116">
        <f t="shared" si="38"/>
        <v>-1</v>
      </c>
      <c r="G278" s="115">
        <v>14</v>
      </c>
      <c r="H278" s="116" t="str">
        <f t="shared" si="38"/>
        <v>-</v>
      </c>
      <c r="I278" s="115">
        <v>10</v>
      </c>
      <c r="J278" s="116">
        <f t="shared" si="38"/>
        <v>-0.2857142857142857</v>
      </c>
      <c r="K278" s="115">
        <v>15</v>
      </c>
      <c r="L278" s="116">
        <f t="shared" si="38"/>
        <v>0.5</v>
      </c>
      <c r="M278" s="115">
        <v>11</v>
      </c>
      <c r="N278" s="116">
        <f t="shared" si="39"/>
        <v>-0.26666666666666672</v>
      </c>
      <c r="O278" s="116">
        <f t="shared" si="40"/>
        <v>-0.78</v>
      </c>
    </row>
    <row r="279" spans="2:15" x14ac:dyDescent="0.25">
      <c r="B279" s="114" t="s">
        <v>83</v>
      </c>
      <c r="C279" s="115">
        <v>35</v>
      </c>
      <c r="D279" s="116">
        <v>1.1875</v>
      </c>
      <c r="E279" s="115">
        <v>0</v>
      </c>
      <c r="F279" s="116">
        <f t="shared" si="38"/>
        <v>-1</v>
      </c>
      <c r="G279" s="115">
        <v>1</v>
      </c>
      <c r="H279" s="116" t="str">
        <f t="shared" si="38"/>
        <v>-</v>
      </c>
      <c r="I279" s="115">
        <v>7</v>
      </c>
      <c r="J279" s="116">
        <f t="shared" si="38"/>
        <v>6</v>
      </c>
      <c r="K279" s="115">
        <v>18</v>
      </c>
      <c r="L279" s="116">
        <f t="shared" si="38"/>
        <v>1.5714285714285716</v>
      </c>
      <c r="M279" s="115">
        <v>53</v>
      </c>
      <c r="N279" s="116">
        <f t="shared" si="39"/>
        <v>1.9444444444444446</v>
      </c>
      <c r="O279" s="116">
        <f t="shared" si="40"/>
        <v>0.51428571428571423</v>
      </c>
    </row>
    <row r="280" spans="2:15" x14ac:dyDescent="0.25">
      <c r="B280" s="114" t="s">
        <v>85</v>
      </c>
      <c r="C280" s="115">
        <v>19</v>
      </c>
      <c r="D280" s="116">
        <v>2.8</v>
      </c>
      <c r="E280" s="115">
        <v>0</v>
      </c>
      <c r="F280" s="116">
        <f t="shared" si="38"/>
        <v>-1</v>
      </c>
      <c r="G280" s="115">
        <v>5</v>
      </c>
      <c r="H280" s="116" t="str">
        <f t="shared" si="38"/>
        <v>-</v>
      </c>
      <c r="I280" s="115">
        <v>10</v>
      </c>
      <c r="J280" s="116">
        <f t="shared" si="38"/>
        <v>1</v>
      </c>
      <c r="K280" s="115">
        <v>17</v>
      </c>
      <c r="L280" s="116">
        <f t="shared" si="38"/>
        <v>0.7</v>
      </c>
      <c r="M280" s="115">
        <v>1</v>
      </c>
      <c r="N280" s="116">
        <f>IFERROR(M280/K280-1,"-")</f>
        <v>-0.94117647058823528</v>
      </c>
      <c r="O280" s="116">
        <f>IFERROR(M280/C280-1,"-")</f>
        <v>-0.94736842105263164</v>
      </c>
    </row>
    <row r="281" spans="2:15" x14ac:dyDescent="0.25">
      <c r="B281" s="114" t="s">
        <v>87</v>
      </c>
      <c r="C281" s="115">
        <v>24</v>
      </c>
      <c r="D281" s="116">
        <v>0.5</v>
      </c>
      <c r="E281" s="115">
        <v>8</v>
      </c>
      <c r="F281" s="116">
        <f t="shared" si="38"/>
        <v>-0.66666666666666674</v>
      </c>
      <c r="G281" s="115">
        <v>13</v>
      </c>
      <c r="H281" s="116">
        <f t="shared" si="38"/>
        <v>0.625</v>
      </c>
      <c r="I281" s="115">
        <v>7</v>
      </c>
      <c r="J281" s="116">
        <f t="shared" si="38"/>
        <v>-0.46153846153846156</v>
      </c>
      <c r="K281" s="115">
        <v>18</v>
      </c>
      <c r="L281" s="116">
        <f t="shared" si="38"/>
        <v>1.5714285714285716</v>
      </c>
      <c r="M281" s="115">
        <v>4</v>
      </c>
      <c r="N281" s="116">
        <f>IFERROR(M281/K281-1,"-")</f>
        <v>-0.77777777777777779</v>
      </c>
      <c r="O281" s="116">
        <f>IFERROR(M281/C281-1,"-")</f>
        <v>-0.83333333333333337</v>
      </c>
    </row>
    <row r="282" spans="2:15" x14ac:dyDescent="0.25">
      <c r="B282" s="114" t="s">
        <v>89</v>
      </c>
      <c r="C282" s="115">
        <v>94</v>
      </c>
      <c r="D282" s="116">
        <v>0.16049382716049387</v>
      </c>
      <c r="E282" s="115">
        <v>8</v>
      </c>
      <c r="F282" s="116">
        <f t="shared" si="38"/>
        <v>-0.91489361702127658</v>
      </c>
      <c r="G282" s="115">
        <v>61</v>
      </c>
      <c r="H282" s="116">
        <f t="shared" si="38"/>
        <v>6.625</v>
      </c>
      <c r="I282" s="115">
        <v>56</v>
      </c>
      <c r="J282" s="116">
        <f t="shared" si="38"/>
        <v>-8.1967213114754078E-2</v>
      </c>
      <c r="K282" s="115">
        <v>34</v>
      </c>
      <c r="L282" s="116">
        <f t="shared" si="38"/>
        <v>-0.3928571428571429</v>
      </c>
      <c r="M282" s="115">
        <v>47</v>
      </c>
      <c r="N282" s="116">
        <f>IFERROR(M282/K282-1,"-")</f>
        <v>0.38235294117647056</v>
      </c>
      <c r="O282" s="116">
        <f>IFERROR(M282/C282-1,"-")</f>
        <v>-0.5</v>
      </c>
    </row>
    <row r="283" spans="2:15" x14ac:dyDescent="0.25">
      <c r="B283" s="114" t="s">
        <v>91</v>
      </c>
      <c r="C283" s="115">
        <v>351</v>
      </c>
      <c r="D283" s="116">
        <v>9.6875000000000044E-2</v>
      </c>
      <c r="E283" s="115">
        <v>0</v>
      </c>
      <c r="F283" s="116">
        <f t="shared" si="38"/>
        <v>-1</v>
      </c>
      <c r="G283" s="115">
        <v>251</v>
      </c>
      <c r="H283" s="116" t="str">
        <f t="shared" si="38"/>
        <v>-</v>
      </c>
      <c r="I283" s="115">
        <v>80</v>
      </c>
      <c r="J283" s="116">
        <f t="shared" si="38"/>
        <v>-0.68127490039840644</v>
      </c>
      <c r="K283" s="115">
        <v>201</v>
      </c>
      <c r="L283" s="116">
        <f t="shared" si="38"/>
        <v>1.5125000000000002</v>
      </c>
      <c r="M283" s="115">
        <v>107</v>
      </c>
      <c r="N283" s="116">
        <f>IFERROR(M283/K283-1,"-")</f>
        <v>-0.46766169154228854</v>
      </c>
      <c r="O283" s="116">
        <f>IFERROR(M283/C283-1,"-")</f>
        <v>-0.6951566951566952</v>
      </c>
    </row>
    <row r="284" spans="2:15" x14ac:dyDescent="0.25">
      <c r="B284" s="114" t="s">
        <v>93</v>
      </c>
      <c r="C284" s="115">
        <v>286</v>
      </c>
      <c r="D284" s="116">
        <v>-8.6261980830670937E-2</v>
      </c>
      <c r="E284" s="115">
        <v>7</v>
      </c>
      <c r="F284" s="116">
        <f t="shared" si="38"/>
        <v>-0.97552447552447552</v>
      </c>
      <c r="G284" s="115">
        <v>170</v>
      </c>
      <c r="H284" s="116">
        <f t="shared" si="38"/>
        <v>23.285714285714285</v>
      </c>
      <c r="I284" s="115">
        <v>119</v>
      </c>
      <c r="J284" s="116">
        <f t="shared" si="38"/>
        <v>-0.30000000000000004</v>
      </c>
      <c r="K284" s="115">
        <v>219</v>
      </c>
      <c r="L284" s="116">
        <f t="shared" si="38"/>
        <v>0.84033613445378141</v>
      </c>
      <c r="M284" s="115">
        <v>218</v>
      </c>
      <c r="N284" s="116">
        <f>IFERROR(M284/K284-1,"-")</f>
        <v>-4.5662100456621557E-3</v>
      </c>
      <c r="O284" s="116">
        <f>IFERROR(M284/C284-1,"-")</f>
        <v>-0.23776223776223782</v>
      </c>
    </row>
    <row r="285" spans="2:15" ht="15.75" x14ac:dyDescent="0.25">
      <c r="B285" s="117" t="s">
        <v>30</v>
      </c>
      <c r="C285" s="118">
        <v>1664</v>
      </c>
      <c r="D285" s="119">
        <v>-0.11111111111111116</v>
      </c>
      <c r="E285" s="118">
        <v>932</v>
      </c>
      <c r="F285" s="119">
        <f t="shared" si="38"/>
        <v>-0.43990384615384615</v>
      </c>
      <c r="G285" s="118">
        <v>521</v>
      </c>
      <c r="H285" s="119">
        <f t="shared" si="38"/>
        <v>-0.44098712446351929</v>
      </c>
      <c r="I285" s="118">
        <v>980</v>
      </c>
      <c r="J285" s="119">
        <f t="shared" si="38"/>
        <v>0.88099808061420348</v>
      </c>
      <c r="K285" s="118">
        <v>944</v>
      </c>
      <c r="L285" s="119">
        <f t="shared" si="38"/>
        <v>-3.6734693877551017E-2</v>
      </c>
      <c r="M285" s="118">
        <v>1508</v>
      </c>
      <c r="N285" s="119">
        <v>0.59745762711864403</v>
      </c>
      <c r="O285" s="119">
        <v>-9.375E-2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F587-B936-42C4-9BC2-092F500E9ACD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9" t="s">
        <v>230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3"/>
    </row>
    <row r="7" spans="1:20" ht="22.5" thickTop="1" thickBot="1" x14ac:dyDescent="0.3">
      <c r="B7" s="109"/>
      <c r="C7" s="110">
        <v>2017</v>
      </c>
      <c r="D7" s="294">
        <v>2018</v>
      </c>
      <c r="E7" s="295"/>
      <c r="F7" s="294">
        <v>2019</v>
      </c>
      <c r="G7" s="295"/>
      <c r="H7" s="294">
        <v>2020</v>
      </c>
      <c r="I7" s="295"/>
      <c r="J7" s="294">
        <v>2021</v>
      </c>
      <c r="K7" s="295"/>
      <c r="L7" s="296">
        <v>2022</v>
      </c>
      <c r="M7" s="295"/>
      <c r="N7" s="296">
        <v>2023</v>
      </c>
      <c r="O7" s="297"/>
      <c r="P7" s="295"/>
      <c r="Q7" s="296">
        <v>2024</v>
      </c>
      <c r="R7" s="297"/>
      <c r="S7" s="298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242</v>
      </c>
      <c r="L8" s="113" t="s">
        <v>69</v>
      </c>
      <c r="M8" s="112" t="s">
        <v>136</v>
      </c>
      <c r="N8" s="113" t="s">
        <v>69</v>
      </c>
      <c r="O8" s="112" t="s">
        <v>243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12333</v>
      </c>
      <c r="D9" s="115">
        <v>11537</v>
      </c>
      <c r="E9" s="116">
        <f t="shared" ref="E9:E21" si="0">D9/C9-1</f>
        <v>-6.454228492661962E-2</v>
      </c>
      <c r="F9" s="115">
        <v>11811</v>
      </c>
      <c r="G9" s="116">
        <f>F9/D9-1</f>
        <v>2.3749674958828182E-2</v>
      </c>
      <c r="H9" s="115">
        <v>14599</v>
      </c>
      <c r="I9" s="116">
        <f>H9/F9-1</f>
        <v>0.23605113876894412</v>
      </c>
      <c r="J9" s="115">
        <v>2476</v>
      </c>
      <c r="K9" s="116">
        <v>-0.83039934242071378</v>
      </c>
      <c r="L9" s="115">
        <v>11584</v>
      </c>
      <c r="M9" s="116">
        <f t="shared" ref="M9:M21" si="1">IFERROR(L9/J9-1,"-")</f>
        <v>3.6785137318255252</v>
      </c>
      <c r="N9" s="115">
        <v>15634</v>
      </c>
      <c r="O9" s="116">
        <f>IFERROR(N9/L9-1,"-")</f>
        <v>0.34962016574585641</v>
      </c>
      <c r="P9" s="98">
        <f>N9/F9-1</f>
        <v>0.32368131402929468</v>
      </c>
      <c r="Q9" s="115">
        <v>17228</v>
      </c>
      <c r="R9" s="116">
        <f>IFERROR(Q9/N9-1,"-")</f>
        <v>0.10195727261097609</v>
      </c>
      <c r="S9" s="116">
        <f>IFERROR(Q9/F9-1,"-")</f>
        <v>0.45864025061383451</v>
      </c>
    </row>
    <row r="10" spans="1:20" x14ac:dyDescent="0.25">
      <c r="A10" s="1" t="s">
        <v>72</v>
      </c>
      <c r="B10" s="114" t="s">
        <v>73</v>
      </c>
      <c r="C10" s="115">
        <v>12271</v>
      </c>
      <c r="D10" s="115">
        <v>11473</v>
      </c>
      <c r="E10" s="116">
        <f t="shared" si="0"/>
        <v>-6.5031374786081009E-2</v>
      </c>
      <c r="F10" s="115">
        <v>12040</v>
      </c>
      <c r="G10" s="116">
        <f t="shared" ref="G10:I21" si="2">F10/D10-1</f>
        <v>4.9420378279438681E-2</v>
      </c>
      <c r="H10" s="115">
        <v>15480</v>
      </c>
      <c r="I10" s="116">
        <f t="shared" si="2"/>
        <v>0.28571428571428581</v>
      </c>
      <c r="J10" s="115">
        <v>1925</v>
      </c>
      <c r="K10" s="116">
        <v>-0.87564599483204131</v>
      </c>
      <c r="L10" s="115">
        <v>14671</v>
      </c>
      <c r="M10" s="116">
        <f t="shared" si="1"/>
        <v>6.6212987012987012</v>
      </c>
      <c r="N10" s="115">
        <v>20512</v>
      </c>
      <c r="O10" s="116">
        <f t="shared" ref="O10:O21" si="3">IFERROR(N10/L10-1,"-")</f>
        <v>0.3981323699815964</v>
      </c>
      <c r="P10" s="98">
        <f t="shared" ref="P10:P21" si="4">N10/F10-1</f>
        <v>0.70365448504983386</v>
      </c>
      <c r="Q10" s="115">
        <v>17964</v>
      </c>
      <c r="R10" s="116">
        <f t="shared" ref="R10:R19" si="5">IFERROR(Q10/N10-1,"-")</f>
        <v>-0.12421996879875197</v>
      </c>
      <c r="S10" s="116">
        <f t="shared" ref="S10:S20" si="6">IFERROR(Q10/F10-1,"-")</f>
        <v>0.49202657807308969</v>
      </c>
    </row>
    <row r="11" spans="1:20" x14ac:dyDescent="0.25">
      <c r="A11" s="1" t="s">
        <v>74</v>
      </c>
      <c r="B11" s="114" t="s">
        <v>75</v>
      </c>
      <c r="C11" s="115">
        <v>9888</v>
      </c>
      <c r="D11" s="115">
        <v>12699</v>
      </c>
      <c r="E11" s="116">
        <f t="shared" si="0"/>
        <v>0.28428398058252435</v>
      </c>
      <c r="F11" s="115">
        <v>12441</v>
      </c>
      <c r="G11" s="116">
        <f t="shared" si="2"/>
        <v>-2.0316560359083358E-2</v>
      </c>
      <c r="H11" s="115">
        <v>5930</v>
      </c>
      <c r="I11" s="116">
        <f t="shared" si="2"/>
        <v>-0.52335021300538542</v>
      </c>
      <c r="J11" s="115">
        <v>3083</v>
      </c>
      <c r="K11" s="116">
        <v>-0.48010118043844852</v>
      </c>
      <c r="L11" s="115">
        <v>19941</v>
      </c>
      <c r="M11" s="116">
        <f t="shared" si="1"/>
        <v>5.4680506000648723</v>
      </c>
      <c r="N11" s="115">
        <v>21527</v>
      </c>
      <c r="O11" s="116">
        <f t="shared" si="3"/>
        <v>7.953462715009274E-2</v>
      </c>
      <c r="P11" s="98">
        <f t="shared" si="4"/>
        <v>0.73032714412024746</v>
      </c>
      <c r="Q11" s="115">
        <v>21188</v>
      </c>
      <c r="R11" s="116">
        <f t="shared" si="5"/>
        <v>-1.5747665722116388E-2</v>
      </c>
      <c r="S11" s="116">
        <f t="shared" si="6"/>
        <v>0.70307853066473758</v>
      </c>
    </row>
    <row r="12" spans="1:20" x14ac:dyDescent="0.25">
      <c r="A12" s="1" t="s">
        <v>76</v>
      </c>
      <c r="B12" s="114" t="s">
        <v>77</v>
      </c>
      <c r="C12" s="115">
        <v>13530</v>
      </c>
      <c r="D12" s="115">
        <v>11115</v>
      </c>
      <c r="E12" s="116">
        <f t="shared" si="0"/>
        <v>-0.1784922394678492</v>
      </c>
      <c r="F12" s="115">
        <v>11487</v>
      </c>
      <c r="G12" s="116">
        <f t="shared" si="2"/>
        <v>3.3468286099864963E-2</v>
      </c>
      <c r="H12" s="115">
        <v>0</v>
      </c>
      <c r="I12" s="116">
        <f t="shared" si="2"/>
        <v>-1</v>
      </c>
      <c r="J12" s="115">
        <v>5874</v>
      </c>
      <c r="K12" s="116" t="s">
        <v>244</v>
      </c>
      <c r="L12" s="115">
        <v>16329</v>
      </c>
      <c r="M12" s="116">
        <f t="shared" si="1"/>
        <v>1.7798774259448416</v>
      </c>
      <c r="N12" s="115">
        <v>26292</v>
      </c>
      <c r="O12" s="116">
        <f t="shared" si="3"/>
        <v>0.61014146610325182</v>
      </c>
      <c r="P12" s="116">
        <f>N12/F12-1</f>
        <v>1.2888482632541134</v>
      </c>
      <c r="Q12" s="115">
        <v>20460</v>
      </c>
      <c r="R12" s="116">
        <f t="shared" si="5"/>
        <v>-0.221816522136011</v>
      </c>
      <c r="S12" s="116">
        <f t="shared" si="6"/>
        <v>0.78114390180203719</v>
      </c>
    </row>
    <row r="13" spans="1:20" x14ac:dyDescent="0.25">
      <c r="A13" s="1" t="s">
        <v>78</v>
      </c>
      <c r="B13" s="114" t="s">
        <v>79</v>
      </c>
      <c r="C13" s="115">
        <v>10584</v>
      </c>
      <c r="D13" s="115">
        <v>10094</v>
      </c>
      <c r="E13" s="116">
        <f t="shared" si="0"/>
        <v>-4.629629629629628E-2</v>
      </c>
      <c r="F13" s="115">
        <v>9934</v>
      </c>
      <c r="G13" s="116">
        <f t="shared" si="2"/>
        <v>-1.5851000594412468E-2</v>
      </c>
      <c r="H13" s="115">
        <v>0</v>
      </c>
      <c r="I13" s="116">
        <f t="shared" si="2"/>
        <v>-1</v>
      </c>
      <c r="J13" s="115">
        <v>6562</v>
      </c>
      <c r="K13" s="116" t="s">
        <v>244</v>
      </c>
      <c r="L13" s="115">
        <v>15949</v>
      </c>
      <c r="M13" s="116">
        <f t="shared" si="1"/>
        <v>1.4305089911612314</v>
      </c>
      <c r="N13" s="115">
        <v>20694</v>
      </c>
      <c r="O13" s="116">
        <f t="shared" si="3"/>
        <v>0.29751081572512383</v>
      </c>
      <c r="P13" s="116">
        <f t="shared" si="4"/>
        <v>1.0831487819609422</v>
      </c>
      <c r="Q13" s="115">
        <v>21715</v>
      </c>
      <c r="R13" s="116">
        <f t="shared" si="5"/>
        <v>4.9337972359137838E-2</v>
      </c>
      <c r="S13" s="116">
        <f t="shared" si="6"/>
        <v>1.1859271189853029</v>
      </c>
    </row>
    <row r="14" spans="1:20" x14ac:dyDescent="0.25">
      <c r="A14" s="1" t="s">
        <v>80</v>
      </c>
      <c r="B14" s="114" t="s">
        <v>81</v>
      </c>
      <c r="C14" s="115">
        <v>9420</v>
      </c>
      <c r="D14" s="115">
        <v>11696</v>
      </c>
      <c r="E14" s="116">
        <f t="shared" si="0"/>
        <v>0.24161358811040334</v>
      </c>
      <c r="F14" s="115">
        <v>11553</v>
      </c>
      <c r="G14" s="116">
        <f t="shared" si="2"/>
        <v>-1.2226402188782459E-2</v>
      </c>
      <c r="H14" s="115">
        <v>0</v>
      </c>
      <c r="I14" s="116">
        <f t="shared" si="2"/>
        <v>-1</v>
      </c>
      <c r="J14" s="115">
        <v>12758</v>
      </c>
      <c r="K14" s="116" t="s">
        <v>244</v>
      </c>
      <c r="L14" s="115">
        <v>13606</v>
      </c>
      <c r="M14" s="116">
        <f t="shared" si="1"/>
        <v>6.6468098448032586E-2</v>
      </c>
      <c r="N14" s="115">
        <v>22097</v>
      </c>
      <c r="O14" s="116">
        <f t="shared" si="3"/>
        <v>0.62406291342054976</v>
      </c>
      <c r="P14" s="116">
        <f t="shared" si="4"/>
        <v>0.91266337747771131</v>
      </c>
      <c r="Q14" s="115">
        <v>19721</v>
      </c>
      <c r="R14" s="116">
        <f t="shared" si="5"/>
        <v>-0.10752590849436572</v>
      </c>
      <c r="S14" s="116">
        <f t="shared" si="6"/>
        <v>0.70700251017051841</v>
      </c>
    </row>
    <row r="15" spans="1:20" x14ac:dyDescent="0.25">
      <c r="A15" s="1" t="s">
        <v>82</v>
      </c>
      <c r="B15" s="114" t="s">
        <v>83</v>
      </c>
      <c r="C15" s="115">
        <v>14061</v>
      </c>
      <c r="D15" s="115">
        <v>14656</v>
      </c>
      <c r="E15" s="116">
        <f t="shared" si="0"/>
        <v>4.2315624777754079E-2</v>
      </c>
      <c r="F15" s="115">
        <v>12797</v>
      </c>
      <c r="G15" s="116">
        <f t="shared" si="2"/>
        <v>-0.12684224890829698</v>
      </c>
      <c r="H15" s="115">
        <v>0</v>
      </c>
      <c r="I15" s="116">
        <f t="shared" si="2"/>
        <v>-1</v>
      </c>
      <c r="J15" s="115">
        <v>10658</v>
      </c>
      <c r="K15" s="116" t="s">
        <v>244</v>
      </c>
      <c r="L15" s="115">
        <v>15515</v>
      </c>
      <c r="M15" s="116">
        <f t="shared" si="1"/>
        <v>0.45571401763933195</v>
      </c>
      <c r="N15" s="115">
        <v>21748</v>
      </c>
      <c r="O15" s="116">
        <f t="shared" si="3"/>
        <v>0.4017402513696422</v>
      </c>
      <c r="P15" s="116">
        <f t="shared" si="4"/>
        <v>0.69946081112760794</v>
      </c>
      <c r="Q15" s="115">
        <v>20589</v>
      </c>
      <c r="R15" s="116">
        <f t="shared" si="5"/>
        <v>-5.3292256759242207E-2</v>
      </c>
      <c r="S15" s="116">
        <f t="shared" si="6"/>
        <v>0.60889270922872551</v>
      </c>
    </row>
    <row r="16" spans="1:20" x14ac:dyDescent="0.25">
      <c r="A16" s="1" t="s">
        <v>84</v>
      </c>
      <c r="B16" s="114" t="s">
        <v>85</v>
      </c>
      <c r="C16" s="115">
        <v>16464</v>
      </c>
      <c r="D16" s="115">
        <v>12534</v>
      </c>
      <c r="E16" s="116">
        <f t="shared" si="0"/>
        <v>-0.23870262390670549</v>
      </c>
      <c r="F16" s="115">
        <v>13742</v>
      </c>
      <c r="G16" s="116">
        <f t="shared" si="2"/>
        <v>9.6377852241902096E-2</v>
      </c>
      <c r="H16" s="115">
        <v>12002</v>
      </c>
      <c r="I16" s="116">
        <f t="shared" si="2"/>
        <v>-0.12661912385387863</v>
      </c>
      <c r="J16" s="115">
        <v>13469</v>
      </c>
      <c r="K16" s="116">
        <v>0.12222962839526752</v>
      </c>
      <c r="L16" s="115">
        <v>21074</v>
      </c>
      <c r="M16" s="116">
        <f t="shared" si="1"/>
        <v>0.56462989086049453</v>
      </c>
      <c r="N16" s="115">
        <v>20367</v>
      </c>
      <c r="O16" s="116">
        <f t="shared" si="3"/>
        <v>-3.3548448324950186E-2</v>
      </c>
      <c r="P16" s="98">
        <f t="shared" si="4"/>
        <v>0.48209867559307229</v>
      </c>
      <c r="Q16" s="115">
        <v>22021</v>
      </c>
      <c r="R16" s="116">
        <f t="shared" si="5"/>
        <v>8.1209800166936796E-2</v>
      </c>
      <c r="S16" s="116">
        <f t="shared" si="6"/>
        <v>0.6024596128656674</v>
      </c>
    </row>
    <row r="17" spans="1:19" x14ac:dyDescent="0.25">
      <c r="A17" s="1" t="s">
        <v>86</v>
      </c>
      <c r="B17" s="114" t="s">
        <v>87</v>
      </c>
      <c r="C17" s="115">
        <v>12648</v>
      </c>
      <c r="D17" s="115">
        <v>12232</v>
      </c>
      <c r="E17" s="116">
        <f t="shared" si="0"/>
        <v>-3.289057558507269E-2</v>
      </c>
      <c r="F17" s="115">
        <v>11463</v>
      </c>
      <c r="G17" s="116">
        <f t="shared" si="2"/>
        <v>-6.2867887508175291E-2</v>
      </c>
      <c r="H17" s="115">
        <v>11710</v>
      </c>
      <c r="I17" s="116">
        <f t="shared" si="2"/>
        <v>2.1547587891476816E-2</v>
      </c>
      <c r="J17" s="115">
        <v>13048</v>
      </c>
      <c r="K17" s="116">
        <v>0.11426131511528603</v>
      </c>
      <c r="L17" s="115">
        <v>17425</v>
      </c>
      <c r="M17" s="116">
        <f t="shared" si="1"/>
        <v>0.33545370938074792</v>
      </c>
      <c r="N17" s="115">
        <v>18863</v>
      </c>
      <c r="O17" s="116">
        <f t="shared" si="3"/>
        <v>8.2525107604017212E-2</v>
      </c>
      <c r="P17" s="98">
        <f t="shared" si="4"/>
        <v>0.64555526476489566</v>
      </c>
      <c r="Q17" s="115">
        <v>20469</v>
      </c>
      <c r="R17" s="116">
        <f t="shared" si="5"/>
        <v>8.5140221597836963E-2</v>
      </c>
      <c r="S17" s="116">
        <f t="shared" si="6"/>
        <v>0.78565820465846636</v>
      </c>
    </row>
    <row r="18" spans="1:19" x14ac:dyDescent="0.25">
      <c r="A18" s="1" t="s">
        <v>88</v>
      </c>
      <c r="B18" s="114" t="s">
        <v>89</v>
      </c>
      <c r="C18" s="115">
        <v>13146</v>
      </c>
      <c r="D18" s="115">
        <v>13667</v>
      </c>
      <c r="E18" s="116">
        <f t="shared" si="0"/>
        <v>3.9631827171763279E-2</v>
      </c>
      <c r="F18" s="115">
        <v>11916</v>
      </c>
      <c r="G18" s="116">
        <f t="shared" si="2"/>
        <v>-0.12811882637008853</v>
      </c>
      <c r="H18" s="115">
        <v>4520</v>
      </c>
      <c r="I18" s="116">
        <f t="shared" si="2"/>
        <v>-0.62067807989258139</v>
      </c>
      <c r="J18" s="115">
        <v>13324</v>
      </c>
      <c r="K18" s="116">
        <v>1.9477876106194691</v>
      </c>
      <c r="L18" s="115">
        <v>20050</v>
      </c>
      <c r="M18" s="116">
        <f t="shared" si="1"/>
        <v>0.50480336235364764</v>
      </c>
      <c r="N18" s="115">
        <v>26095</v>
      </c>
      <c r="O18" s="116">
        <f t="shared" si="3"/>
        <v>0.30149625935162105</v>
      </c>
      <c r="P18" s="98">
        <f t="shared" si="4"/>
        <v>1.1899127223900638</v>
      </c>
      <c r="Q18" s="115">
        <v>21212</v>
      </c>
      <c r="R18" s="116">
        <f t="shared" si="5"/>
        <v>-0.18712397010921633</v>
      </c>
      <c r="S18" s="116">
        <f t="shared" si="6"/>
        <v>0.78012755958375291</v>
      </c>
    </row>
    <row r="19" spans="1:19" x14ac:dyDescent="0.25">
      <c r="A19" s="1" t="s">
        <v>90</v>
      </c>
      <c r="B19" s="114" t="s">
        <v>91</v>
      </c>
      <c r="C19" s="115">
        <v>12641</v>
      </c>
      <c r="D19" s="115">
        <v>12228</v>
      </c>
      <c r="E19" s="116">
        <f t="shared" si="0"/>
        <v>-3.2671465865042326E-2</v>
      </c>
      <c r="F19" s="115">
        <v>12009</v>
      </c>
      <c r="G19" s="116">
        <f t="shared" si="2"/>
        <v>-1.790971540726205E-2</v>
      </c>
      <c r="H19" s="115">
        <v>5547</v>
      </c>
      <c r="I19" s="116">
        <f t="shared" si="2"/>
        <v>-0.5380964276792406</v>
      </c>
      <c r="J19" s="115">
        <v>10944</v>
      </c>
      <c r="K19" s="116">
        <v>0.97295835586803681</v>
      </c>
      <c r="L19" s="115">
        <v>14824</v>
      </c>
      <c r="M19" s="116">
        <f t="shared" si="1"/>
        <v>0.35453216374269014</v>
      </c>
      <c r="N19" s="115">
        <v>18426</v>
      </c>
      <c r="O19" s="116">
        <f t="shared" si="3"/>
        <v>0.24298434970318405</v>
      </c>
      <c r="P19" s="98">
        <f t="shared" si="4"/>
        <v>0.53434923807144652</v>
      </c>
      <c r="Q19" s="115">
        <v>18264</v>
      </c>
      <c r="R19" s="116">
        <f t="shared" si="5"/>
        <v>-8.7919244545751063E-3</v>
      </c>
      <c r="S19" s="116">
        <f t="shared" si="6"/>
        <v>0.52085935548338735</v>
      </c>
    </row>
    <row r="20" spans="1:19" x14ac:dyDescent="0.25">
      <c r="A20" s="1" t="s">
        <v>92</v>
      </c>
      <c r="B20" s="114" t="s">
        <v>93</v>
      </c>
      <c r="C20" s="115">
        <v>13107</v>
      </c>
      <c r="D20" s="115">
        <v>12866</v>
      </c>
      <c r="E20" s="116">
        <f t="shared" si="0"/>
        <v>-1.8387121385519234E-2</v>
      </c>
      <c r="F20" s="115">
        <v>11708</v>
      </c>
      <c r="G20" s="116">
        <f t="shared" si="2"/>
        <v>-9.0004663454064993E-2</v>
      </c>
      <c r="H20" s="115">
        <v>6293</v>
      </c>
      <c r="I20" s="116">
        <f t="shared" si="2"/>
        <v>-0.46250427058421595</v>
      </c>
      <c r="J20" s="115">
        <v>13338</v>
      </c>
      <c r="K20" s="116">
        <v>1.1194978547592562</v>
      </c>
      <c r="L20" s="115">
        <v>17905</v>
      </c>
      <c r="M20" s="116">
        <f t="shared" si="1"/>
        <v>0.34240515819463191</v>
      </c>
      <c r="N20" s="115">
        <v>20333</v>
      </c>
      <c r="O20" s="116">
        <f t="shared" si="3"/>
        <v>0.13560457972633344</v>
      </c>
      <c r="P20" s="98">
        <f t="shared" si="4"/>
        <v>0.73667577724632727</v>
      </c>
      <c r="Q20" s="115">
        <v>18315</v>
      </c>
      <c r="R20" s="116">
        <f>IFERROR(Q20/N20-1,"-")</f>
        <v>-9.9247528648010674E-2</v>
      </c>
      <c r="S20" s="116">
        <f t="shared" si="6"/>
        <v>0.56431499829176635</v>
      </c>
    </row>
    <row r="21" spans="1:19" ht="15.75" x14ac:dyDescent="0.25">
      <c r="A21" s="1" t="s">
        <v>0</v>
      </c>
      <c r="B21" s="117" t="s">
        <v>30</v>
      </c>
      <c r="C21" s="118">
        <v>150093</v>
      </c>
      <c r="D21" s="118">
        <v>146797</v>
      </c>
      <c r="E21" s="119">
        <f t="shared" si="0"/>
        <v>-2.1959718307982379E-2</v>
      </c>
      <c r="F21" s="118">
        <v>142901</v>
      </c>
      <c r="G21" s="119">
        <f>F21/D21-1</f>
        <v>-2.6540051908417794E-2</v>
      </c>
      <c r="H21" s="118">
        <v>77467</v>
      </c>
      <c r="I21" s="119">
        <f t="shared" si="2"/>
        <v>-0.45789742549037449</v>
      </c>
      <c r="J21" s="118">
        <v>107459</v>
      </c>
      <c r="K21" s="119">
        <v>0.38715840293286163</v>
      </c>
      <c r="L21" s="118">
        <v>198873</v>
      </c>
      <c r="M21" s="119">
        <f t="shared" si="1"/>
        <v>0.85068723885388842</v>
      </c>
      <c r="N21" s="118">
        <v>252588</v>
      </c>
      <c r="O21" s="119">
        <f t="shared" si="3"/>
        <v>0.27009699657570407</v>
      </c>
      <c r="P21" s="119">
        <f t="shared" si="4"/>
        <v>0.76757335498002122</v>
      </c>
      <c r="Q21" s="118">
        <v>239146</v>
      </c>
      <c r="R21" s="119">
        <v>-5.3217096615832848E-2</v>
      </c>
      <c r="S21" s="119">
        <v>0.67350823297247753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C7882F-4D71-4578-97AE-83CB406A1577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5DE02547-B80E-4ABB-A26A-F550362D4E1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7853E0-F5CF-4F16-88EB-4AB77E7A36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2025-01-23T11:59:10Z</dcterms:created>
  <dcterms:modified xsi:type="dcterms:W3CDTF">2025-01-23T15:10:15Z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