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2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8.xml" ContentType="application/vnd.openxmlformats-officedocument.themeOverride+xml"/>
  <Override PartName="/xl/drawings/drawing52.xml" ContentType="application/vnd.openxmlformats-officedocument.drawingml.chartshapes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2.xml" ContentType="application/vnd.openxmlformats-officedocument.themeOverride+xml"/>
  <Override PartName="/xl/drawings/drawing56.xml" ContentType="application/vnd.openxmlformats-officedocument.drawingml.chartshapes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3.xml" ContentType="application/vnd.openxmlformats-officedocument.themeOverride+xml"/>
  <Override PartName="/xl/drawings/drawing57.xml" ContentType="application/vnd.openxmlformats-officedocument.drawingml.chartshapes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6.xml" ContentType="application/vnd.openxmlformats-officedocument.themeOverride+xml"/>
  <Override PartName="/xl/drawings/drawing60.xml" ContentType="application/vnd.openxmlformats-officedocument.drawingml.chartshapes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7.xml" ContentType="application/vnd.openxmlformats-officedocument.themeOverride+xml"/>
  <Override PartName="/xl/drawings/drawing61.xml" ContentType="application/vnd.openxmlformats-officedocument.drawingml.chartshapes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8.xml" ContentType="application/vnd.openxmlformats-officedocument.themeOverride+xml"/>
  <Override PartName="/xl/drawings/drawing62.xml" ContentType="application/vnd.openxmlformats-officedocument.drawingml.chartshapes+xml"/>
  <Override PartName="/xl/charts/chart3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9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4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40.xml" ContentType="application/vnd.openxmlformats-officedocument.themeOverride+xml"/>
  <Override PartName="/xl/drawings/drawing65.xml" ContentType="application/vnd.openxmlformats-officedocument.drawingml.chartshapes+xml"/>
  <Override PartName="/xl/charts/chart4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1.xml" ContentType="application/vnd.openxmlformats-officedocument.themeOverride+xml"/>
  <Override PartName="/xl/drawings/drawing66.xml" ContentType="application/vnd.openxmlformats-officedocument.drawingml.chartshapes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2.xml" ContentType="application/vnd.openxmlformats-officedocument.themeOverride+xml"/>
  <Override PartName="/xl/drawings/drawing67.xml" ContentType="application/vnd.openxmlformats-officedocument.drawingml.chartshapes+xml"/>
  <Override PartName="/xl/charts/chart4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3.xml" ContentType="application/vnd.openxmlformats-officedocument.themeOverride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4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4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5.xml" ContentType="application/vnd.openxmlformats-officedocument.themeOverride+xml"/>
  <Override PartName="/xl/drawings/drawing75.xml" ContentType="application/vnd.openxmlformats-officedocument.drawingml.chartshapes+xml"/>
  <Override PartName="/xl/charts/chart4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6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7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8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9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50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1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2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3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4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5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6.xml" ContentType="application/vnd.openxmlformats-officedocument.themeOverride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charts/chart5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7.xml" ContentType="application/vnd.openxmlformats-officedocument.themeOverride+xml"/>
  <Override PartName="/xl/drawings/drawing88.xml" ContentType="application/vnd.openxmlformats-officedocument.drawingml.chartshapes+xml"/>
  <Override PartName="/xl/charts/chart58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8.xml" ContentType="application/vnd.openxmlformats-officedocument.themeOverride+xml"/>
  <Override PartName="/xl/drawings/drawing89.xml" ContentType="application/vnd.openxmlformats-officedocument.drawingml.chartshapes+xml"/>
  <Override PartName="/xl/charts/chart59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9.xml" ContentType="application/vnd.openxmlformats-officedocument.themeOverride+xml"/>
  <Override PartName="/xl/drawings/drawing90.xml" ContentType="application/vnd.openxmlformats-officedocument.drawingml.chartshapes+xml"/>
  <Override PartName="/xl/charts/chart6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60.xml" ContentType="application/vnd.openxmlformats-officedocument.themeOverride+xml"/>
  <Override PartName="/xl/drawings/drawing91.xml" ContentType="application/vnd.openxmlformats-officedocument.drawingml.chartshapes+xml"/>
  <Override PartName="/xl/charts/chart61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1.xml" ContentType="application/vnd.openxmlformats-officedocument.themeOverrid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62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2.xml" ContentType="application/vnd.openxmlformats-officedocument.themeOverride+xml"/>
  <Override PartName="/xl/drawings/drawing95.xml" ContentType="application/vnd.openxmlformats-officedocument.drawingml.chartshapes+xml"/>
  <Override PartName="/xl/charts/chart63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3.xml" ContentType="application/vnd.openxmlformats-officedocument.themeOverride+xml"/>
  <Override PartName="/xl/drawings/drawing96.xml" ContentType="application/vnd.openxmlformats-officedocument.drawingml.chartshapes+xml"/>
  <Override PartName="/xl/charts/chart64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4.xml" ContentType="application/vnd.openxmlformats-officedocument.themeOverride+xml"/>
  <Override PartName="/xl/drawings/drawing97.xml" ContentType="application/vnd.openxmlformats-officedocument.drawingml.chartshapes+xml"/>
  <Override PartName="/xl/charts/chart6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5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66.xml" ContentType="application/vnd.openxmlformats-officedocument.drawingml.chart+xml"/>
  <Override PartName="/xl/drawings/drawing103.xml" ContentType="application/vnd.openxmlformats-officedocument.drawingml.chartshapes+xml"/>
  <Override PartName="/xl/charts/chart67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104.xml" ContentType="application/vnd.openxmlformats-officedocument.drawingml.chartshapes+xml"/>
  <Override PartName="/xl/charts/chart68.xml" ContentType="application/vnd.openxmlformats-officedocument.drawingml.chart+xml"/>
  <Override PartName="/xl/theme/themeOverride66.xml" ContentType="application/vnd.openxmlformats-officedocument.themeOverride+xml"/>
  <Override PartName="/xl/drawings/drawing105.xml" ContentType="application/vnd.openxmlformats-officedocument.drawingml.chartshapes+xml"/>
  <Override PartName="/xl/drawings/drawing106.xml" ContentType="application/vnd.openxmlformats-officedocument.drawing+xml"/>
  <Override PartName="/xl/charts/chart69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71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10.xml" ContentType="application/vnd.openxmlformats-officedocument.drawingml.chartshapes+xml"/>
  <Override PartName="/xl/charts/chart72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1.xml" ContentType="application/vnd.openxmlformats-officedocument.drawingml.chartshapes+xml"/>
  <Override PartName="/xl/drawings/drawing112.xml" ContentType="application/vnd.openxmlformats-officedocument.drawing+xml"/>
  <Override PartName="/xl/charts/chart73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3.xml" ContentType="application/vnd.openxmlformats-officedocument.drawingml.chartshapes+xml"/>
  <Override PartName="/xl/charts/chart74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charts/chart75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6.xml" ContentType="application/vnd.openxmlformats-officedocument.drawingml.chartshapes+xml"/>
  <Override PartName="/xl/charts/chart76.xml" ContentType="application/vnd.openxmlformats-officedocument.drawingml.chart+xml"/>
  <Override PartName="/xl/theme/themeOverride67.xml" ContentType="application/vnd.openxmlformats-officedocument.themeOverride+xml"/>
  <Override PartName="/xl/drawings/drawing117.xml" ContentType="application/vnd.openxmlformats-officedocument.drawingml.chartshapes+xml"/>
  <Override PartName="/xl/charts/chart7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7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20.xml" ContentType="application/vnd.openxmlformats-officedocument.drawingml.chartshapes+xml"/>
  <Override PartName="/xl/charts/chart79.xml" ContentType="application/vnd.openxmlformats-officedocument.drawingml.chart+xml"/>
  <Override PartName="/xl/theme/themeOverride68.xml" ContentType="application/vnd.openxmlformats-officedocument.themeOverride+xml"/>
  <Override PartName="/xl/drawings/drawing121.xml" ContentType="application/vnd.openxmlformats-officedocument.drawingml.chartshapes+xml"/>
  <Override PartName="/xl/charts/chart80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charts/chart81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24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25.xml" ContentType="application/vnd.openxmlformats-officedocument.drawingml.chartshapes+xml"/>
  <Override PartName="/xl/charts/chart83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84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theme/themeOverride70.xml" ContentType="application/vnd.openxmlformats-officedocument.themeOverrid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charts/chart85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theme/themeOverride71.xml" ContentType="application/vnd.openxmlformats-officedocument.themeOverride+xml"/>
  <Override PartName="/xl/drawings/drawing130.xml" ContentType="application/vnd.openxmlformats-officedocument.drawingml.chartshapes+xml"/>
  <Override PartName="/xl/drawings/drawing131.xml" ContentType="application/vnd.openxmlformats-officedocument.drawing+xml"/>
  <Override PartName="/xl/charts/chart8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theme/themeOverride72.xml" ContentType="application/vnd.openxmlformats-officedocument.themeOverride+xml"/>
  <Override PartName="/xl/drawings/drawing13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4/Municipios/diciembre/"/>
    </mc:Choice>
  </mc:AlternateContent>
  <xr:revisionPtr revIDLastSave="25" documentId="8_{E7588067-2652-4172-81A7-12BEFC4AFC05}" xr6:coauthVersionLast="47" xr6:coauthVersionMax="47" xr10:uidLastSave="{A5C4E72C-BB0B-4480-ADC1-B642E67E98BA}"/>
  <bookViews>
    <workbookView xWindow="-120" yWindow="-120" windowWidth="29040" windowHeight="15720" xr2:uid="{830C3564-5ACB-4502-9269-DF50F4332AA1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47" r:id="rId8"/>
    <sheet name="Viajeros entr evol mensu TF15-2" sheetId="9" r:id="rId9"/>
    <sheet name="Viajeros entr evol mensu TF cat" sheetId="48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49" r:id="rId24"/>
    <sheet name="Pernocta evol mensu TF cat" sheetId="50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viajeros españoles" sheetId="36" r:id="rId36"/>
    <sheet name="distribución españoles x Resid" sheetId="37" r:id="rId37"/>
    <sheet name="distribución españoles x cate" sheetId="38" r:id="rId38"/>
    <sheet name="distribución peninsulare x cate" sheetId="39" r:id="rId39"/>
    <sheet name="distribución canarios x cate" sheetId="40" r:id="rId40"/>
    <sheet name="distribución españoles x mun al" sheetId="41" r:id="rId41"/>
    <sheet name="distribución peninsula x munici" sheetId="42" r:id="rId42"/>
    <sheet name="distribución canarias x munici" sheetId="43" r:id="rId43"/>
    <sheet name="evolución anual viaj ent españo" sheetId="44" r:id="rId44"/>
    <sheet name="evolución anual viaj ent penins" sheetId="45" r:id="rId45"/>
    <sheet name="evolución anual viaj ent canari" sheetId="46" r:id="rId46"/>
  </sheets>
  <externalReferences>
    <externalReference r:id="rId47"/>
  </externalReferences>
  <definedNames>
    <definedName name="_xlnm.Print_Area" localSheetId="42">'distribución canarias x munici'!$B$3:$AB$37</definedName>
    <definedName name="_xlnm.Print_Area" localSheetId="39">'distribución canarios x cate'!$B$3:$AB$33</definedName>
    <definedName name="_xlnm.Print_Area" localSheetId="37">'distribución españoles x cate'!$B$3:$AB$33</definedName>
    <definedName name="_xlnm.Print_Area" localSheetId="40">'distribución españoles x mun al'!$B$3:$AB$37</definedName>
    <definedName name="_xlnm.Print_Area" localSheetId="36">'distribución españoles x Resid'!$B$3:$AB$32</definedName>
    <definedName name="_xlnm.Print_Area" localSheetId="41">'distribución peninsula x munici'!$B$3:$AB$37</definedName>
    <definedName name="_xlnm.Print_Area" localSheetId="38">'distribución peninsulare x cate'!$B$3:$AB$33</definedName>
    <definedName name="_xlnm.Print_Area" localSheetId="25">'Pernoctaciones lugar reside'!$B$4:$M$162</definedName>
    <definedName name="_xlnm.Print_Area" localSheetId="27">'Pernoctaciones lugar reside año'!$B$4:$M$162</definedName>
    <definedName name="_xlnm.Print_Area" localSheetId="26">'Pernoctaciones lugar residen ac'!$B$3:$M$162</definedName>
    <definedName name="_xlnm.Print_Area" localSheetId="21">'viaj alojados lugar residen acu'!$B$4:$N$163</definedName>
    <definedName name="_xlnm.Print_Area" localSheetId="18">'viaj entr lugar res año categor'!$B$4:$B$164</definedName>
    <definedName name="_xlnm.Print_Area" localSheetId="12">'viaj entrados lugar resid años '!$B$3:$M$162</definedName>
    <definedName name="_xlnm.Print_Area" localSheetId="14">'viaj entrados lugar residen acu'!$B$4:$M$22</definedName>
    <definedName name="_xlnm.Print_Area" localSheetId="16">'viaj entrados lugar residen apt'!$B$4:$M$22</definedName>
    <definedName name="_xlnm.Print_Area" localSheetId="17">'viaj entrados lugar residen cat'!$B$3:$B$163</definedName>
    <definedName name="_xlnm.Print_Area" localSheetId="15">'viaj entrados lugar residen hot'!$B$4:$M$22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6" i="33" l="1"/>
  <c r="J86" i="33"/>
  <c r="H86" i="33"/>
  <c r="F86" i="33"/>
  <c r="L85" i="33"/>
  <c r="J85" i="33"/>
  <c r="H85" i="33"/>
  <c r="F85" i="33"/>
  <c r="L84" i="33"/>
  <c r="J84" i="33"/>
  <c r="H84" i="33"/>
  <c r="F84" i="33"/>
  <c r="L83" i="33"/>
  <c r="J83" i="33"/>
  <c r="H83" i="33"/>
  <c r="F83" i="33"/>
  <c r="L82" i="33"/>
  <c r="J82" i="33"/>
  <c r="H82" i="33"/>
  <c r="F82" i="33"/>
  <c r="L81" i="33"/>
  <c r="J81" i="33"/>
  <c r="H81" i="33"/>
  <c r="F81" i="33"/>
  <c r="L80" i="33"/>
  <c r="J80" i="33"/>
  <c r="H80" i="33"/>
  <c r="F80" i="33"/>
  <c r="L79" i="33"/>
  <c r="J79" i="33"/>
  <c r="H79" i="33"/>
  <c r="F79" i="33"/>
  <c r="L78" i="33"/>
  <c r="J78" i="33"/>
  <c r="H78" i="33"/>
  <c r="F78" i="33"/>
  <c r="L77" i="33"/>
  <c r="J77" i="33"/>
  <c r="H77" i="33"/>
  <c r="F77" i="33"/>
  <c r="L76" i="33"/>
  <c r="J76" i="33"/>
  <c r="H76" i="33"/>
  <c r="F76" i="33"/>
  <c r="L75" i="33"/>
  <c r="J75" i="33"/>
  <c r="H75" i="33"/>
  <c r="F75" i="33"/>
  <c r="L74" i="33"/>
  <c r="J74" i="33"/>
  <c r="H74" i="33"/>
  <c r="F74" i="33"/>
  <c r="D74" i="33"/>
  <c r="L64" i="33"/>
  <c r="J64" i="33"/>
  <c r="H64" i="33"/>
  <c r="F64" i="33"/>
  <c r="L63" i="33"/>
  <c r="J63" i="33"/>
  <c r="H63" i="33"/>
  <c r="F63" i="33"/>
  <c r="L62" i="33"/>
  <c r="J62" i="33"/>
  <c r="H62" i="33"/>
  <c r="F62" i="33"/>
  <c r="L61" i="33"/>
  <c r="J61" i="33"/>
  <c r="H61" i="33"/>
  <c r="F61" i="33"/>
  <c r="L60" i="33"/>
  <c r="J60" i="33"/>
  <c r="H60" i="33"/>
  <c r="F60" i="33"/>
  <c r="L59" i="33"/>
  <c r="J59" i="33"/>
  <c r="H59" i="33"/>
  <c r="F59" i="33"/>
  <c r="L58" i="33"/>
  <c r="J58" i="33"/>
  <c r="H58" i="33"/>
  <c r="F58" i="33"/>
  <c r="L57" i="33"/>
  <c r="J57" i="33"/>
  <c r="H57" i="33"/>
  <c r="F57" i="33"/>
  <c r="L56" i="33"/>
  <c r="J56" i="33"/>
  <c r="H56" i="33"/>
  <c r="F56" i="33"/>
  <c r="L55" i="33"/>
  <c r="J55" i="33"/>
  <c r="H55" i="33"/>
  <c r="F55" i="33"/>
  <c r="L54" i="33"/>
  <c r="J54" i="33"/>
  <c r="H54" i="33"/>
  <c r="F54" i="33"/>
  <c r="L53" i="33"/>
  <c r="J53" i="33"/>
  <c r="H53" i="33"/>
  <c r="F53" i="33"/>
  <c r="L52" i="33"/>
  <c r="J52" i="33"/>
  <c r="H52" i="33"/>
  <c r="F52" i="33"/>
  <c r="D52" i="33"/>
  <c r="L42" i="33"/>
  <c r="J42" i="33"/>
  <c r="H42" i="33"/>
  <c r="F42" i="33"/>
  <c r="L41" i="33"/>
  <c r="J41" i="33"/>
  <c r="H41" i="33"/>
  <c r="F41" i="33"/>
  <c r="L40" i="33"/>
  <c r="J40" i="33"/>
  <c r="H40" i="33"/>
  <c r="F40" i="33"/>
  <c r="L39" i="33"/>
  <c r="J39" i="33"/>
  <c r="H39" i="33"/>
  <c r="F39" i="33"/>
  <c r="L38" i="33"/>
  <c r="J38" i="33"/>
  <c r="H38" i="33"/>
  <c r="F38" i="33"/>
  <c r="L37" i="33"/>
  <c r="J37" i="33"/>
  <c r="H37" i="33"/>
  <c r="F37" i="33"/>
  <c r="L36" i="33"/>
  <c r="J36" i="33"/>
  <c r="H36" i="33"/>
  <c r="F36" i="33"/>
  <c r="L35" i="33"/>
  <c r="J35" i="33"/>
  <c r="H35" i="33"/>
  <c r="F35" i="33"/>
  <c r="L34" i="33"/>
  <c r="J34" i="33"/>
  <c r="H34" i="33"/>
  <c r="F34" i="33"/>
  <c r="L33" i="33"/>
  <c r="J33" i="33"/>
  <c r="H33" i="33"/>
  <c r="F33" i="33"/>
  <c r="L32" i="33"/>
  <c r="J32" i="33"/>
  <c r="H32" i="33"/>
  <c r="F32" i="33"/>
  <c r="L31" i="33"/>
  <c r="J31" i="33"/>
  <c r="H31" i="33"/>
  <c r="F31" i="33"/>
  <c r="L30" i="33"/>
  <c r="J30" i="33"/>
  <c r="H30" i="33"/>
  <c r="F30" i="33"/>
  <c r="D30" i="33"/>
  <c r="L20" i="33"/>
  <c r="J20" i="33"/>
  <c r="H20" i="33"/>
  <c r="F20" i="33"/>
  <c r="L19" i="33"/>
  <c r="J19" i="33"/>
  <c r="H19" i="33"/>
  <c r="F19" i="33"/>
  <c r="L18" i="33"/>
  <c r="J18" i="33"/>
  <c r="H18" i="33"/>
  <c r="F18" i="33"/>
  <c r="L17" i="33"/>
  <c r="J17" i="33"/>
  <c r="H17" i="33"/>
  <c r="F17" i="33"/>
  <c r="L16" i="33"/>
  <c r="J16" i="33"/>
  <c r="H16" i="33"/>
  <c r="F16" i="33"/>
  <c r="L15" i="33"/>
  <c r="J15" i="33"/>
  <c r="H15" i="33"/>
  <c r="F15" i="33"/>
  <c r="L14" i="33"/>
  <c r="J14" i="33"/>
  <c r="H14" i="33"/>
  <c r="F14" i="33"/>
  <c r="L13" i="33"/>
  <c r="J13" i="33"/>
  <c r="H13" i="33"/>
  <c r="F13" i="33"/>
  <c r="L12" i="33"/>
  <c r="J12" i="33"/>
  <c r="H12" i="33"/>
  <c r="F12" i="33"/>
  <c r="L11" i="33"/>
  <c r="J11" i="33"/>
  <c r="H11" i="33"/>
  <c r="F11" i="33"/>
  <c r="L10" i="33"/>
  <c r="J10" i="33"/>
  <c r="H10" i="33"/>
  <c r="F10" i="33"/>
  <c r="L9" i="33"/>
  <c r="J9" i="33"/>
  <c r="H9" i="33"/>
  <c r="F9" i="33"/>
  <c r="L8" i="33"/>
  <c r="J8" i="33"/>
  <c r="H8" i="33"/>
  <c r="F8" i="33"/>
  <c r="D8" i="33"/>
  <c r="O108" i="50"/>
  <c r="N108" i="50"/>
  <c r="O107" i="50"/>
  <c r="N107" i="50"/>
  <c r="O106" i="50"/>
  <c r="N106" i="50"/>
  <c r="O105" i="50"/>
  <c r="N105" i="50"/>
  <c r="O104" i="50"/>
  <c r="N104" i="50"/>
  <c r="O103" i="50"/>
  <c r="N103" i="50"/>
  <c r="O102" i="50"/>
  <c r="N102" i="50"/>
  <c r="O101" i="50"/>
  <c r="N101" i="50"/>
  <c r="O100" i="50"/>
  <c r="N100" i="50"/>
  <c r="O99" i="50"/>
  <c r="N99" i="50"/>
  <c r="O98" i="50"/>
  <c r="N98" i="50"/>
  <c r="O97" i="50"/>
  <c r="N97" i="50"/>
  <c r="O96" i="50"/>
  <c r="N96" i="50"/>
  <c r="O86" i="50"/>
  <c r="N86" i="50"/>
  <c r="O85" i="50"/>
  <c r="N85" i="50"/>
  <c r="O84" i="50"/>
  <c r="N84" i="50"/>
  <c r="O83" i="50"/>
  <c r="N83" i="50"/>
  <c r="O82" i="50"/>
  <c r="N82" i="50"/>
  <c r="O81" i="50"/>
  <c r="N81" i="50"/>
  <c r="O80" i="50"/>
  <c r="N80" i="50"/>
  <c r="O79" i="50"/>
  <c r="N79" i="50"/>
  <c r="O78" i="50"/>
  <c r="N78" i="50"/>
  <c r="O77" i="50"/>
  <c r="N77" i="50"/>
  <c r="O76" i="50"/>
  <c r="N76" i="50"/>
  <c r="O75" i="50"/>
  <c r="N75" i="50"/>
  <c r="O74" i="50"/>
  <c r="N74" i="50"/>
  <c r="O64" i="50"/>
  <c r="N64" i="50"/>
  <c r="O63" i="50"/>
  <c r="N63" i="50"/>
  <c r="O62" i="50"/>
  <c r="N62" i="50"/>
  <c r="O61" i="50"/>
  <c r="N61" i="50"/>
  <c r="O60" i="50"/>
  <c r="N60" i="50"/>
  <c r="O59" i="50"/>
  <c r="N59" i="50"/>
  <c r="O58" i="50"/>
  <c r="N58" i="50"/>
  <c r="O57" i="50"/>
  <c r="N57" i="50"/>
  <c r="O56" i="50"/>
  <c r="N56" i="50"/>
  <c r="O55" i="50"/>
  <c r="N55" i="50"/>
  <c r="O54" i="50"/>
  <c r="N54" i="50"/>
  <c r="O53" i="50"/>
  <c r="N53" i="50"/>
  <c r="O52" i="50"/>
  <c r="N52" i="50"/>
  <c r="O42" i="50"/>
  <c r="N42" i="50"/>
  <c r="O41" i="50"/>
  <c r="N41" i="50"/>
  <c r="O40" i="50"/>
  <c r="N40" i="50"/>
  <c r="O39" i="50"/>
  <c r="N39" i="50"/>
  <c r="O38" i="50"/>
  <c r="N38" i="50"/>
  <c r="O37" i="50"/>
  <c r="N37" i="50"/>
  <c r="O36" i="50"/>
  <c r="N36" i="50"/>
  <c r="O35" i="50"/>
  <c r="N35" i="50"/>
  <c r="O34" i="50"/>
  <c r="N34" i="50"/>
  <c r="O33" i="50"/>
  <c r="N33" i="50"/>
  <c r="O32" i="50"/>
  <c r="N32" i="50"/>
  <c r="O31" i="50"/>
  <c r="N31" i="50"/>
  <c r="O30" i="50"/>
  <c r="N30" i="50"/>
  <c r="O20" i="50"/>
  <c r="N20" i="50"/>
  <c r="O19" i="50"/>
  <c r="N19" i="50"/>
  <c r="O18" i="50"/>
  <c r="N18" i="50"/>
  <c r="O17" i="50"/>
  <c r="N17" i="50"/>
  <c r="O16" i="50"/>
  <c r="N16" i="50"/>
  <c r="O15" i="50"/>
  <c r="N15" i="50"/>
  <c r="O14" i="50"/>
  <c r="N14" i="50"/>
  <c r="O13" i="50"/>
  <c r="N13" i="50"/>
  <c r="O12" i="50"/>
  <c r="N12" i="50"/>
  <c r="O11" i="50"/>
  <c r="N11" i="50"/>
  <c r="O10" i="50"/>
  <c r="N10" i="50"/>
  <c r="O9" i="50"/>
  <c r="N9" i="50"/>
  <c r="O8" i="50"/>
  <c r="N8" i="50"/>
  <c r="L87" i="50"/>
  <c r="J87" i="50"/>
  <c r="H87" i="50"/>
  <c r="F87" i="50"/>
  <c r="L86" i="50"/>
  <c r="J86" i="50"/>
  <c r="H86" i="50"/>
  <c r="F86" i="50"/>
  <c r="L85" i="50"/>
  <c r="J85" i="50"/>
  <c r="H85" i="50"/>
  <c r="F85" i="50"/>
  <c r="L84" i="50"/>
  <c r="J84" i="50"/>
  <c r="H84" i="50"/>
  <c r="F84" i="50"/>
  <c r="L83" i="50"/>
  <c r="J83" i="50"/>
  <c r="H83" i="50"/>
  <c r="F83" i="50"/>
  <c r="L82" i="50"/>
  <c r="J82" i="50"/>
  <c r="H82" i="50"/>
  <c r="F82" i="50"/>
  <c r="L81" i="50"/>
  <c r="J81" i="50"/>
  <c r="H81" i="50"/>
  <c r="F81" i="50"/>
  <c r="L80" i="50"/>
  <c r="J80" i="50"/>
  <c r="H80" i="50"/>
  <c r="F80" i="50"/>
  <c r="L79" i="50"/>
  <c r="J79" i="50"/>
  <c r="H79" i="50"/>
  <c r="F79" i="50"/>
  <c r="L78" i="50"/>
  <c r="J78" i="50"/>
  <c r="H78" i="50"/>
  <c r="F78" i="50"/>
  <c r="L77" i="50"/>
  <c r="J77" i="50"/>
  <c r="H77" i="50"/>
  <c r="F77" i="50"/>
  <c r="L76" i="50"/>
  <c r="J76" i="50"/>
  <c r="H76" i="50"/>
  <c r="F76" i="50"/>
  <c r="L75" i="50"/>
  <c r="J75" i="50"/>
  <c r="H75" i="50"/>
  <c r="F75" i="50"/>
  <c r="L74" i="50"/>
  <c r="J74" i="50"/>
  <c r="H74" i="50"/>
  <c r="F74" i="50"/>
  <c r="D74" i="50"/>
  <c r="L65" i="50"/>
  <c r="J65" i="50"/>
  <c r="H65" i="50"/>
  <c r="F65" i="50"/>
  <c r="L64" i="50"/>
  <c r="J64" i="50"/>
  <c r="H64" i="50"/>
  <c r="F64" i="50"/>
  <c r="L63" i="50"/>
  <c r="J63" i="50"/>
  <c r="H63" i="50"/>
  <c r="F63" i="50"/>
  <c r="L62" i="50"/>
  <c r="J62" i="50"/>
  <c r="H62" i="50"/>
  <c r="F62" i="50"/>
  <c r="L61" i="50"/>
  <c r="J61" i="50"/>
  <c r="H61" i="50"/>
  <c r="F61" i="50"/>
  <c r="L60" i="50"/>
  <c r="J60" i="50"/>
  <c r="H60" i="50"/>
  <c r="F60" i="50"/>
  <c r="L59" i="50"/>
  <c r="J59" i="50"/>
  <c r="H59" i="50"/>
  <c r="F59" i="50"/>
  <c r="L58" i="50"/>
  <c r="J58" i="50"/>
  <c r="H58" i="50"/>
  <c r="F58" i="50"/>
  <c r="L57" i="50"/>
  <c r="J57" i="50"/>
  <c r="H57" i="50"/>
  <c r="F57" i="50"/>
  <c r="L56" i="50"/>
  <c r="J56" i="50"/>
  <c r="H56" i="50"/>
  <c r="F56" i="50"/>
  <c r="L55" i="50"/>
  <c r="J55" i="50"/>
  <c r="H55" i="50"/>
  <c r="F55" i="50"/>
  <c r="L54" i="50"/>
  <c r="J54" i="50"/>
  <c r="H54" i="50"/>
  <c r="F54" i="50"/>
  <c r="L53" i="50"/>
  <c r="J53" i="50"/>
  <c r="H53" i="50"/>
  <c r="F53" i="50"/>
  <c r="L52" i="50"/>
  <c r="J52" i="50"/>
  <c r="H52" i="50"/>
  <c r="F52" i="50"/>
  <c r="D52" i="50"/>
  <c r="L43" i="50"/>
  <c r="J43" i="50"/>
  <c r="H43" i="50"/>
  <c r="F43" i="50"/>
  <c r="L42" i="50"/>
  <c r="J42" i="50"/>
  <c r="H42" i="50"/>
  <c r="F42" i="50"/>
  <c r="L41" i="50"/>
  <c r="J41" i="50"/>
  <c r="H41" i="50"/>
  <c r="F41" i="50"/>
  <c r="L40" i="50"/>
  <c r="J40" i="50"/>
  <c r="H40" i="50"/>
  <c r="F40" i="50"/>
  <c r="L39" i="50"/>
  <c r="J39" i="50"/>
  <c r="H39" i="50"/>
  <c r="F39" i="50"/>
  <c r="L38" i="50"/>
  <c r="J38" i="50"/>
  <c r="H38" i="50"/>
  <c r="F38" i="50"/>
  <c r="L37" i="50"/>
  <c r="J37" i="50"/>
  <c r="H37" i="50"/>
  <c r="F37" i="50"/>
  <c r="L36" i="50"/>
  <c r="J36" i="50"/>
  <c r="H36" i="50"/>
  <c r="F36" i="50"/>
  <c r="L35" i="50"/>
  <c r="J35" i="50"/>
  <c r="H35" i="50"/>
  <c r="F35" i="50"/>
  <c r="L34" i="50"/>
  <c r="J34" i="50"/>
  <c r="H34" i="50"/>
  <c r="F34" i="50"/>
  <c r="L33" i="50"/>
  <c r="J33" i="50"/>
  <c r="H33" i="50"/>
  <c r="F33" i="50"/>
  <c r="L32" i="50"/>
  <c r="J32" i="50"/>
  <c r="H32" i="50"/>
  <c r="F32" i="50"/>
  <c r="L31" i="50"/>
  <c r="J31" i="50"/>
  <c r="H31" i="50"/>
  <c r="F31" i="50"/>
  <c r="L30" i="50"/>
  <c r="J30" i="50"/>
  <c r="H30" i="50"/>
  <c r="F30" i="50"/>
  <c r="D30" i="50"/>
  <c r="L21" i="50"/>
  <c r="J21" i="50"/>
  <c r="H21" i="50"/>
  <c r="F21" i="50"/>
  <c r="L20" i="50"/>
  <c r="J20" i="50"/>
  <c r="H20" i="50"/>
  <c r="F20" i="50"/>
  <c r="L19" i="50"/>
  <c r="J19" i="50"/>
  <c r="H19" i="50"/>
  <c r="F19" i="50"/>
  <c r="L18" i="50"/>
  <c r="J18" i="50"/>
  <c r="H18" i="50"/>
  <c r="F18" i="50"/>
  <c r="L17" i="50"/>
  <c r="J17" i="50"/>
  <c r="H17" i="50"/>
  <c r="F17" i="50"/>
  <c r="L16" i="50"/>
  <c r="J16" i="50"/>
  <c r="H16" i="50"/>
  <c r="F16" i="50"/>
  <c r="L15" i="50"/>
  <c r="J15" i="50"/>
  <c r="H15" i="50"/>
  <c r="F15" i="50"/>
  <c r="L14" i="50"/>
  <c r="J14" i="50"/>
  <c r="H14" i="50"/>
  <c r="F14" i="50"/>
  <c r="L13" i="50"/>
  <c r="J13" i="50"/>
  <c r="H13" i="50"/>
  <c r="F13" i="50"/>
  <c r="L12" i="50"/>
  <c r="J12" i="50"/>
  <c r="H12" i="50"/>
  <c r="F12" i="50"/>
  <c r="L11" i="50"/>
  <c r="J11" i="50"/>
  <c r="H11" i="50"/>
  <c r="F11" i="50"/>
  <c r="L10" i="50"/>
  <c r="J10" i="50"/>
  <c r="H10" i="50"/>
  <c r="F10" i="50"/>
  <c r="L9" i="50"/>
  <c r="J9" i="50"/>
  <c r="H9" i="50"/>
  <c r="F9" i="50"/>
  <c r="L8" i="50"/>
  <c r="J8" i="50"/>
  <c r="H8" i="50"/>
  <c r="F8" i="50"/>
  <c r="D8" i="50"/>
  <c r="O266" i="49"/>
  <c r="N266" i="49"/>
  <c r="O265" i="49"/>
  <c r="N265" i="49"/>
  <c r="O264" i="49"/>
  <c r="N264" i="49"/>
  <c r="O263" i="49"/>
  <c r="N263" i="49"/>
  <c r="O262" i="49"/>
  <c r="N262" i="49"/>
  <c r="O261" i="49"/>
  <c r="N261" i="49"/>
  <c r="O260" i="49"/>
  <c r="N260" i="49"/>
  <c r="O259" i="49"/>
  <c r="N259" i="49"/>
  <c r="O258" i="49"/>
  <c r="N258" i="49"/>
  <c r="O257" i="49"/>
  <c r="N257" i="49"/>
  <c r="O256" i="49"/>
  <c r="N256" i="49"/>
  <c r="O255" i="49"/>
  <c r="N255" i="49"/>
  <c r="O240" i="49"/>
  <c r="N240" i="49"/>
  <c r="O239" i="49"/>
  <c r="N239" i="49"/>
  <c r="O238" i="49"/>
  <c r="N238" i="49"/>
  <c r="O237" i="49"/>
  <c r="N237" i="49"/>
  <c r="O236" i="49"/>
  <c r="N236" i="49"/>
  <c r="O235" i="49"/>
  <c r="N235" i="49"/>
  <c r="O234" i="49"/>
  <c r="N234" i="49"/>
  <c r="O233" i="49"/>
  <c r="N233" i="49"/>
  <c r="O232" i="49"/>
  <c r="N232" i="49"/>
  <c r="O231" i="49"/>
  <c r="N231" i="49"/>
  <c r="O230" i="49"/>
  <c r="N230" i="49"/>
  <c r="O229" i="49"/>
  <c r="N229" i="49"/>
  <c r="O218" i="49"/>
  <c r="N218" i="49"/>
  <c r="O217" i="49"/>
  <c r="N217" i="49"/>
  <c r="O216" i="49"/>
  <c r="N216" i="49"/>
  <c r="O215" i="49"/>
  <c r="N215" i="49"/>
  <c r="O214" i="49"/>
  <c r="N214" i="49"/>
  <c r="O213" i="49"/>
  <c r="N213" i="49"/>
  <c r="O212" i="49"/>
  <c r="N212" i="49"/>
  <c r="O211" i="49"/>
  <c r="N211" i="49"/>
  <c r="O210" i="49"/>
  <c r="N210" i="49"/>
  <c r="O209" i="49"/>
  <c r="N209" i="49"/>
  <c r="O208" i="49"/>
  <c r="N208" i="49"/>
  <c r="O207" i="49"/>
  <c r="N207" i="49"/>
  <c r="O196" i="49"/>
  <c r="N196" i="49"/>
  <c r="O195" i="49"/>
  <c r="N195" i="49"/>
  <c r="O194" i="49"/>
  <c r="N194" i="49"/>
  <c r="O193" i="49"/>
  <c r="N193" i="49"/>
  <c r="O192" i="49"/>
  <c r="N192" i="49"/>
  <c r="O191" i="49"/>
  <c r="N191" i="49"/>
  <c r="O190" i="49"/>
  <c r="N190" i="49"/>
  <c r="O189" i="49"/>
  <c r="N189" i="49"/>
  <c r="O188" i="49"/>
  <c r="N188" i="49"/>
  <c r="O187" i="49"/>
  <c r="N187" i="49"/>
  <c r="O186" i="49"/>
  <c r="N186" i="49"/>
  <c r="O185" i="49"/>
  <c r="N185" i="49"/>
  <c r="O174" i="49"/>
  <c r="N174" i="49"/>
  <c r="O173" i="49"/>
  <c r="N173" i="49"/>
  <c r="O172" i="49"/>
  <c r="N172" i="49"/>
  <c r="O171" i="49"/>
  <c r="N171" i="49"/>
  <c r="O170" i="49"/>
  <c r="N170" i="49"/>
  <c r="O169" i="49"/>
  <c r="N169" i="49"/>
  <c r="O168" i="49"/>
  <c r="N168" i="49"/>
  <c r="O167" i="49"/>
  <c r="N167" i="49"/>
  <c r="O166" i="49"/>
  <c r="N166" i="49"/>
  <c r="O165" i="49"/>
  <c r="N165" i="49"/>
  <c r="O164" i="49"/>
  <c r="N164" i="49"/>
  <c r="O163" i="49"/>
  <c r="N163" i="49"/>
  <c r="O152" i="49"/>
  <c r="N152" i="49"/>
  <c r="O151" i="49"/>
  <c r="N151" i="49"/>
  <c r="O150" i="49"/>
  <c r="N150" i="49"/>
  <c r="O149" i="49"/>
  <c r="N149" i="49"/>
  <c r="O148" i="49"/>
  <c r="N148" i="49"/>
  <c r="O147" i="49"/>
  <c r="N147" i="49"/>
  <c r="O146" i="49"/>
  <c r="N146" i="49"/>
  <c r="O145" i="49"/>
  <c r="N145" i="49"/>
  <c r="O144" i="49"/>
  <c r="N144" i="49"/>
  <c r="O143" i="49"/>
  <c r="N143" i="49"/>
  <c r="O142" i="49"/>
  <c r="N142" i="49"/>
  <c r="O141" i="49"/>
  <c r="N141" i="49"/>
  <c r="O130" i="49"/>
  <c r="N130" i="49"/>
  <c r="O129" i="49"/>
  <c r="N129" i="49"/>
  <c r="O128" i="49"/>
  <c r="N128" i="49"/>
  <c r="O127" i="49"/>
  <c r="N127" i="49"/>
  <c r="O126" i="49"/>
  <c r="N126" i="49"/>
  <c r="O125" i="49"/>
  <c r="N125" i="49"/>
  <c r="O124" i="49"/>
  <c r="N124" i="49"/>
  <c r="O123" i="49"/>
  <c r="N123" i="49"/>
  <c r="O122" i="49"/>
  <c r="N122" i="49"/>
  <c r="O121" i="49"/>
  <c r="N121" i="49"/>
  <c r="O120" i="49"/>
  <c r="N120" i="49"/>
  <c r="O119" i="49"/>
  <c r="N119" i="49"/>
  <c r="O108" i="49"/>
  <c r="N108" i="49"/>
  <c r="O107" i="49"/>
  <c r="N107" i="49"/>
  <c r="O106" i="49"/>
  <c r="N106" i="49"/>
  <c r="O105" i="49"/>
  <c r="N105" i="49"/>
  <c r="O104" i="49"/>
  <c r="N104" i="49"/>
  <c r="O103" i="49"/>
  <c r="N103" i="49"/>
  <c r="O102" i="49"/>
  <c r="N102" i="49"/>
  <c r="O101" i="49"/>
  <c r="N101" i="49"/>
  <c r="O100" i="49"/>
  <c r="N100" i="49"/>
  <c r="O99" i="49"/>
  <c r="N99" i="49"/>
  <c r="O98" i="49"/>
  <c r="N98" i="49"/>
  <c r="O97" i="49"/>
  <c r="N97" i="49"/>
  <c r="O86" i="49"/>
  <c r="N86" i="49"/>
  <c r="O85" i="49"/>
  <c r="N85" i="49"/>
  <c r="O84" i="49"/>
  <c r="N84" i="49"/>
  <c r="O83" i="49"/>
  <c r="N83" i="49"/>
  <c r="O82" i="49"/>
  <c r="N82" i="49"/>
  <c r="O81" i="49"/>
  <c r="N81" i="49"/>
  <c r="O80" i="49"/>
  <c r="N80" i="49"/>
  <c r="O79" i="49"/>
  <c r="N79" i="49"/>
  <c r="O78" i="49"/>
  <c r="N78" i="49"/>
  <c r="O77" i="49"/>
  <c r="N77" i="49"/>
  <c r="O76" i="49"/>
  <c r="N76" i="49"/>
  <c r="O75" i="49"/>
  <c r="N75" i="49"/>
  <c r="O64" i="49"/>
  <c r="N64" i="49"/>
  <c r="O63" i="49"/>
  <c r="N63" i="49"/>
  <c r="O62" i="49"/>
  <c r="N62" i="49"/>
  <c r="O61" i="49"/>
  <c r="N61" i="49"/>
  <c r="O60" i="49"/>
  <c r="N60" i="49"/>
  <c r="O59" i="49"/>
  <c r="N59" i="49"/>
  <c r="O58" i="49"/>
  <c r="N58" i="49"/>
  <c r="O57" i="49"/>
  <c r="N57" i="49"/>
  <c r="O56" i="49"/>
  <c r="N56" i="49"/>
  <c r="O55" i="49"/>
  <c r="N55" i="49"/>
  <c r="O54" i="49"/>
  <c r="N54" i="49"/>
  <c r="O53" i="49"/>
  <c r="N53" i="49"/>
  <c r="O42" i="49"/>
  <c r="N42" i="49"/>
  <c r="O41" i="49"/>
  <c r="N41" i="49"/>
  <c r="O40" i="49"/>
  <c r="N40" i="49"/>
  <c r="O39" i="49"/>
  <c r="N39" i="49"/>
  <c r="O38" i="49"/>
  <c r="N38" i="49"/>
  <c r="O37" i="49"/>
  <c r="N37" i="49"/>
  <c r="O36" i="49"/>
  <c r="N36" i="49"/>
  <c r="O35" i="49"/>
  <c r="N35" i="49"/>
  <c r="O34" i="49"/>
  <c r="N34" i="49"/>
  <c r="O33" i="49"/>
  <c r="N33" i="49"/>
  <c r="O32" i="49"/>
  <c r="N32" i="49"/>
  <c r="O31" i="49"/>
  <c r="N31" i="49"/>
  <c r="O20" i="49"/>
  <c r="N20" i="49"/>
  <c r="O19" i="49"/>
  <c r="N19" i="49"/>
  <c r="O18" i="49"/>
  <c r="N18" i="49"/>
  <c r="O17" i="49"/>
  <c r="N17" i="49"/>
  <c r="O16" i="49"/>
  <c r="N16" i="49"/>
  <c r="O15" i="49"/>
  <c r="N15" i="49"/>
  <c r="O14" i="49"/>
  <c r="N14" i="49"/>
  <c r="O13" i="49"/>
  <c r="N13" i="49"/>
  <c r="O12" i="49"/>
  <c r="N12" i="49"/>
  <c r="O11" i="49"/>
  <c r="N11" i="49"/>
  <c r="O10" i="49"/>
  <c r="N10" i="49"/>
  <c r="O9" i="49"/>
  <c r="N9" i="49"/>
  <c r="O8" i="49"/>
  <c r="N8" i="49"/>
  <c r="L267" i="49"/>
  <c r="J267" i="49"/>
  <c r="H267" i="49"/>
  <c r="F267" i="49"/>
  <c r="L266" i="49"/>
  <c r="J266" i="49"/>
  <c r="H266" i="49"/>
  <c r="F266" i="49"/>
  <c r="L265" i="49"/>
  <c r="J265" i="49"/>
  <c r="H265" i="49"/>
  <c r="F265" i="49"/>
  <c r="L264" i="49"/>
  <c r="J264" i="49"/>
  <c r="H264" i="49"/>
  <c r="F264" i="49"/>
  <c r="L263" i="49"/>
  <c r="J263" i="49"/>
  <c r="H263" i="49"/>
  <c r="F263" i="49"/>
  <c r="L262" i="49"/>
  <c r="J262" i="49"/>
  <c r="H262" i="49"/>
  <c r="F262" i="49"/>
  <c r="L261" i="49"/>
  <c r="J261" i="49"/>
  <c r="H261" i="49"/>
  <c r="F261" i="49"/>
  <c r="L260" i="49"/>
  <c r="J260" i="49"/>
  <c r="H260" i="49"/>
  <c r="F260" i="49"/>
  <c r="L259" i="49"/>
  <c r="J259" i="49"/>
  <c r="H259" i="49"/>
  <c r="F259" i="49"/>
  <c r="L258" i="49"/>
  <c r="J258" i="49"/>
  <c r="H258" i="49"/>
  <c r="F258" i="49"/>
  <c r="L257" i="49"/>
  <c r="J257" i="49"/>
  <c r="H257" i="49"/>
  <c r="F257" i="49"/>
  <c r="L256" i="49"/>
  <c r="J256" i="49"/>
  <c r="H256" i="49"/>
  <c r="F256" i="49"/>
  <c r="L255" i="49"/>
  <c r="J255" i="49"/>
  <c r="H255" i="49"/>
  <c r="F255" i="49"/>
  <c r="H254" i="49"/>
  <c r="F254" i="49"/>
  <c r="C253" i="49"/>
  <c r="D254" i="49" s="1"/>
  <c r="B252" i="49"/>
  <c r="L241" i="49"/>
  <c r="J241" i="49"/>
  <c r="H241" i="49"/>
  <c r="F241" i="49"/>
  <c r="L240" i="49"/>
  <c r="J240" i="49"/>
  <c r="H240" i="49"/>
  <c r="F240" i="49"/>
  <c r="L239" i="49"/>
  <c r="J239" i="49"/>
  <c r="H239" i="49"/>
  <c r="F239" i="49"/>
  <c r="L238" i="49"/>
  <c r="J238" i="49"/>
  <c r="H238" i="49"/>
  <c r="F238" i="49"/>
  <c r="L237" i="49"/>
  <c r="J237" i="49"/>
  <c r="H237" i="49"/>
  <c r="F237" i="49"/>
  <c r="L236" i="49"/>
  <c r="J236" i="49"/>
  <c r="H236" i="49"/>
  <c r="F236" i="49"/>
  <c r="L235" i="49"/>
  <c r="J235" i="49"/>
  <c r="H235" i="49"/>
  <c r="F235" i="49"/>
  <c r="L234" i="49"/>
  <c r="J234" i="49"/>
  <c r="H234" i="49"/>
  <c r="F234" i="49"/>
  <c r="L233" i="49"/>
  <c r="J233" i="49"/>
  <c r="H233" i="49"/>
  <c r="F233" i="49"/>
  <c r="L232" i="49"/>
  <c r="J232" i="49"/>
  <c r="H232" i="49"/>
  <c r="F232" i="49"/>
  <c r="L231" i="49"/>
  <c r="J231" i="49"/>
  <c r="H231" i="49"/>
  <c r="F231" i="49"/>
  <c r="L230" i="49"/>
  <c r="J230" i="49"/>
  <c r="H230" i="49"/>
  <c r="F230" i="49"/>
  <c r="L229" i="49"/>
  <c r="J229" i="49"/>
  <c r="H229" i="49"/>
  <c r="F229" i="49"/>
  <c r="H228" i="49"/>
  <c r="F228" i="49"/>
  <c r="D228" i="49"/>
  <c r="C227" i="49"/>
  <c r="B226" i="49"/>
  <c r="L219" i="49"/>
  <c r="J219" i="49"/>
  <c r="H219" i="49"/>
  <c r="F219" i="49"/>
  <c r="L218" i="49"/>
  <c r="J218" i="49"/>
  <c r="H218" i="49"/>
  <c r="F218" i="49"/>
  <c r="L217" i="49"/>
  <c r="J217" i="49"/>
  <c r="H217" i="49"/>
  <c r="F217" i="49"/>
  <c r="L216" i="49"/>
  <c r="J216" i="49"/>
  <c r="H216" i="49"/>
  <c r="F216" i="49"/>
  <c r="L215" i="49"/>
  <c r="J215" i="49"/>
  <c r="H215" i="49"/>
  <c r="F215" i="49"/>
  <c r="L214" i="49"/>
  <c r="J214" i="49"/>
  <c r="H214" i="49"/>
  <c r="F214" i="49"/>
  <c r="L213" i="49"/>
  <c r="J213" i="49"/>
  <c r="H213" i="49"/>
  <c r="F213" i="49"/>
  <c r="L212" i="49"/>
  <c r="J212" i="49"/>
  <c r="H212" i="49"/>
  <c r="F212" i="49"/>
  <c r="L211" i="49"/>
  <c r="J211" i="49"/>
  <c r="H211" i="49"/>
  <c r="F211" i="49"/>
  <c r="L210" i="49"/>
  <c r="J210" i="49"/>
  <c r="H210" i="49"/>
  <c r="F210" i="49"/>
  <c r="L209" i="49"/>
  <c r="J209" i="49"/>
  <c r="H209" i="49"/>
  <c r="F209" i="49"/>
  <c r="L208" i="49"/>
  <c r="J208" i="49"/>
  <c r="H208" i="49"/>
  <c r="F208" i="49"/>
  <c r="L207" i="49"/>
  <c r="J207" i="49"/>
  <c r="H207" i="49"/>
  <c r="F207" i="49"/>
  <c r="H206" i="49"/>
  <c r="F206" i="49"/>
  <c r="D206" i="49"/>
  <c r="C205" i="49"/>
  <c r="B204" i="49"/>
  <c r="L197" i="49"/>
  <c r="J197" i="49"/>
  <c r="H197" i="49"/>
  <c r="F197" i="49"/>
  <c r="L196" i="49"/>
  <c r="J196" i="49"/>
  <c r="H196" i="49"/>
  <c r="F196" i="49"/>
  <c r="L195" i="49"/>
  <c r="J195" i="49"/>
  <c r="H195" i="49"/>
  <c r="F195" i="49"/>
  <c r="L194" i="49"/>
  <c r="J194" i="49"/>
  <c r="H194" i="49"/>
  <c r="F194" i="49"/>
  <c r="L193" i="49"/>
  <c r="J193" i="49"/>
  <c r="H193" i="49"/>
  <c r="F193" i="49"/>
  <c r="L192" i="49"/>
  <c r="J192" i="49"/>
  <c r="H192" i="49"/>
  <c r="F192" i="49"/>
  <c r="L191" i="49"/>
  <c r="J191" i="49"/>
  <c r="H191" i="49"/>
  <c r="F191" i="49"/>
  <c r="L190" i="49"/>
  <c r="J190" i="49"/>
  <c r="H190" i="49"/>
  <c r="F190" i="49"/>
  <c r="L189" i="49"/>
  <c r="J189" i="49"/>
  <c r="H189" i="49"/>
  <c r="F189" i="49"/>
  <c r="L188" i="49"/>
  <c r="J188" i="49"/>
  <c r="H188" i="49"/>
  <c r="F188" i="49"/>
  <c r="L187" i="49"/>
  <c r="J187" i="49"/>
  <c r="H187" i="49"/>
  <c r="F187" i="49"/>
  <c r="L186" i="49"/>
  <c r="J186" i="49"/>
  <c r="H186" i="49"/>
  <c r="F186" i="49"/>
  <c r="L185" i="49"/>
  <c r="J185" i="49"/>
  <c r="H185" i="49"/>
  <c r="F185" i="49"/>
  <c r="H184" i="49"/>
  <c r="F184" i="49"/>
  <c r="D184" i="49"/>
  <c r="C183" i="49"/>
  <c r="B182" i="49"/>
  <c r="L175" i="49"/>
  <c r="J175" i="49"/>
  <c r="H175" i="49"/>
  <c r="F175" i="49"/>
  <c r="L174" i="49"/>
  <c r="J174" i="49"/>
  <c r="H174" i="49"/>
  <c r="F174" i="49"/>
  <c r="L173" i="49"/>
  <c r="J173" i="49"/>
  <c r="H173" i="49"/>
  <c r="F173" i="49"/>
  <c r="L172" i="49"/>
  <c r="J172" i="49"/>
  <c r="H172" i="49"/>
  <c r="F172" i="49"/>
  <c r="L171" i="49"/>
  <c r="J171" i="49"/>
  <c r="H171" i="49"/>
  <c r="F171" i="49"/>
  <c r="L170" i="49"/>
  <c r="J170" i="49"/>
  <c r="H170" i="49"/>
  <c r="F170" i="49"/>
  <c r="L169" i="49"/>
  <c r="J169" i="49"/>
  <c r="H169" i="49"/>
  <c r="F169" i="49"/>
  <c r="L168" i="49"/>
  <c r="J168" i="49"/>
  <c r="H168" i="49"/>
  <c r="F168" i="49"/>
  <c r="L167" i="49"/>
  <c r="J167" i="49"/>
  <c r="H167" i="49"/>
  <c r="F167" i="49"/>
  <c r="L166" i="49"/>
  <c r="J166" i="49"/>
  <c r="H166" i="49"/>
  <c r="F166" i="49"/>
  <c r="L165" i="49"/>
  <c r="J165" i="49"/>
  <c r="H165" i="49"/>
  <c r="F165" i="49"/>
  <c r="L164" i="49"/>
  <c r="J164" i="49"/>
  <c r="H164" i="49"/>
  <c r="F164" i="49"/>
  <c r="L163" i="49"/>
  <c r="J163" i="49"/>
  <c r="H163" i="49"/>
  <c r="F163" i="49"/>
  <c r="H162" i="49"/>
  <c r="F162" i="49"/>
  <c r="D162" i="49"/>
  <c r="C161" i="49"/>
  <c r="B160" i="49"/>
  <c r="L153" i="49"/>
  <c r="J153" i="49"/>
  <c r="H153" i="49"/>
  <c r="F153" i="49"/>
  <c r="L152" i="49"/>
  <c r="J152" i="49"/>
  <c r="H152" i="49"/>
  <c r="F152" i="49"/>
  <c r="L151" i="49"/>
  <c r="J151" i="49"/>
  <c r="H151" i="49"/>
  <c r="F151" i="49"/>
  <c r="L150" i="49"/>
  <c r="J150" i="49"/>
  <c r="H150" i="49"/>
  <c r="F150" i="49"/>
  <c r="L149" i="49"/>
  <c r="J149" i="49"/>
  <c r="H149" i="49"/>
  <c r="F149" i="49"/>
  <c r="L148" i="49"/>
  <c r="J148" i="49"/>
  <c r="H148" i="49"/>
  <c r="F148" i="49"/>
  <c r="L147" i="49"/>
  <c r="J147" i="49"/>
  <c r="H147" i="49"/>
  <c r="F147" i="49"/>
  <c r="L146" i="49"/>
  <c r="J146" i="49"/>
  <c r="H146" i="49"/>
  <c r="F146" i="49"/>
  <c r="L145" i="49"/>
  <c r="J145" i="49"/>
  <c r="H145" i="49"/>
  <c r="F145" i="49"/>
  <c r="L144" i="49"/>
  <c r="J144" i="49"/>
  <c r="H144" i="49"/>
  <c r="F144" i="49"/>
  <c r="L143" i="49"/>
  <c r="J143" i="49"/>
  <c r="H143" i="49"/>
  <c r="F143" i="49"/>
  <c r="L142" i="49"/>
  <c r="J142" i="49"/>
  <c r="H142" i="49"/>
  <c r="F142" i="49"/>
  <c r="L141" i="49"/>
  <c r="J141" i="49"/>
  <c r="H141" i="49"/>
  <c r="F141" i="49"/>
  <c r="H140" i="49"/>
  <c r="F140" i="49"/>
  <c r="C139" i="49"/>
  <c r="D140" i="49" s="1"/>
  <c r="B138" i="49"/>
  <c r="L131" i="49"/>
  <c r="J131" i="49"/>
  <c r="H131" i="49"/>
  <c r="F131" i="49"/>
  <c r="L130" i="49"/>
  <c r="J130" i="49"/>
  <c r="H130" i="49"/>
  <c r="F130" i="49"/>
  <c r="L129" i="49"/>
  <c r="J129" i="49"/>
  <c r="H129" i="49"/>
  <c r="F129" i="49"/>
  <c r="L128" i="49"/>
  <c r="J128" i="49"/>
  <c r="H128" i="49"/>
  <c r="F128" i="49"/>
  <c r="L127" i="49"/>
  <c r="J127" i="49"/>
  <c r="H127" i="49"/>
  <c r="F127" i="49"/>
  <c r="L126" i="49"/>
  <c r="J126" i="49"/>
  <c r="H126" i="49"/>
  <c r="F126" i="49"/>
  <c r="L125" i="49"/>
  <c r="J125" i="49"/>
  <c r="H125" i="49"/>
  <c r="F125" i="49"/>
  <c r="L124" i="49"/>
  <c r="J124" i="49"/>
  <c r="H124" i="49"/>
  <c r="F124" i="49"/>
  <c r="L123" i="49"/>
  <c r="J123" i="49"/>
  <c r="H123" i="49"/>
  <c r="F123" i="49"/>
  <c r="L122" i="49"/>
  <c r="J122" i="49"/>
  <c r="H122" i="49"/>
  <c r="F122" i="49"/>
  <c r="L121" i="49"/>
  <c r="J121" i="49"/>
  <c r="H121" i="49"/>
  <c r="F121" i="49"/>
  <c r="L120" i="49"/>
  <c r="J120" i="49"/>
  <c r="H120" i="49"/>
  <c r="F120" i="49"/>
  <c r="L119" i="49"/>
  <c r="J119" i="49"/>
  <c r="H119" i="49"/>
  <c r="F119" i="49"/>
  <c r="H118" i="49"/>
  <c r="F118" i="49"/>
  <c r="D118" i="49"/>
  <c r="C117" i="49"/>
  <c r="B116" i="49"/>
  <c r="L109" i="49"/>
  <c r="J109" i="49"/>
  <c r="H109" i="49"/>
  <c r="F109" i="49"/>
  <c r="L108" i="49"/>
  <c r="J108" i="49"/>
  <c r="H108" i="49"/>
  <c r="F108" i="49"/>
  <c r="L107" i="49"/>
  <c r="J107" i="49"/>
  <c r="H107" i="49"/>
  <c r="F107" i="49"/>
  <c r="L106" i="49"/>
  <c r="J106" i="49"/>
  <c r="H106" i="49"/>
  <c r="F106" i="49"/>
  <c r="L105" i="49"/>
  <c r="J105" i="49"/>
  <c r="H105" i="49"/>
  <c r="F105" i="49"/>
  <c r="L104" i="49"/>
  <c r="J104" i="49"/>
  <c r="H104" i="49"/>
  <c r="F104" i="49"/>
  <c r="L103" i="49"/>
  <c r="J103" i="49"/>
  <c r="H103" i="49"/>
  <c r="F103" i="49"/>
  <c r="L102" i="49"/>
  <c r="J102" i="49"/>
  <c r="H102" i="49"/>
  <c r="F102" i="49"/>
  <c r="L101" i="49"/>
  <c r="J101" i="49"/>
  <c r="H101" i="49"/>
  <c r="F101" i="49"/>
  <c r="L100" i="49"/>
  <c r="J100" i="49"/>
  <c r="H100" i="49"/>
  <c r="F100" i="49"/>
  <c r="L99" i="49"/>
  <c r="J99" i="49"/>
  <c r="H99" i="49"/>
  <c r="F99" i="49"/>
  <c r="L98" i="49"/>
  <c r="J98" i="49"/>
  <c r="H98" i="49"/>
  <c r="F98" i="49"/>
  <c r="L97" i="49"/>
  <c r="J97" i="49"/>
  <c r="H97" i="49"/>
  <c r="F97" i="49"/>
  <c r="H96" i="49"/>
  <c r="F96" i="49"/>
  <c r="C95" i="49"/>
  <c r="D96" i="49" s="1"/>
  <c r="L87" i="49"/>
  <c r="J87" i="49"/>
  <c r="H87" i="49"/>
  <c r="F87" i="49"/>
  <c r="L86" i="49"/>
  <c r="J86" i="49"/>
  <c r="H86" i="49"/>
  <c r="F86" i="49"/>
  <c r="L85" i="49"/>
  <c r="J85" i="49"/>
  <c r="H85" i="49"/>
  <c r="F85" i="49"/>
  <c r="L84" i="49"/>
  <c r="J84" i="49"/>
  <c r="H84" i="49"/>
  <c r="F84" i="49"/>
  <c r="L83" i="49"/>
  <c r="J83" i="49"/>
  <c r="H83" i="49"/>
  <c r="F83" i="49"/>
  <c r="L82" i="49"/>
  <c r="J82" i="49"/>
  <c r="H82" i="49"/>
  <c r="F82" i="49"/>
  <c r="L81" i="49"/>
  <c r="J81" i="49"/>
  <c r="H81" i="49"/>
  <c r="F81" i="49"/>
  <c r="L80" i="49"/>
  <c r="J80" i="49"/>
  <c r="H80" i="49"/>
  <c r="F80" i="49"/>
  <c r="L79" i="49"/>
  <c r="J79" i="49"/>
  <c r="H79" i="49"/>
  <c r="F79" i="49"/>
  <c r="L78" i="49"/>
  <c r="J78" i="49"/>
  <c r="H78" i="49"/>
  <c r="F78" i="49"/>
  <c r="L77" i="49"/>
  <c r="J77" i="49"/>
  <c r="H77" i="49"/>
  <c r="F77" i="49"/>
  <c r="L76" i="49"/>
  <c r="J76" i="49"/>
  <c r="H76" i="49"/>
  <c r="F76" i="49"/>
  <c r="L75" i="49"/>
  <c r="J75" i="49"/>
  <c r="H75" i="49"/>
  <c r="F75" i="49"/>
  <c r="H74" i="49"/>
  <c r="F74" i="49"/>
  <c r="C73" i="49"/>
  <c r="D74" i="49" s="1"/>
  <c r="L65" i="49"/>
  <c r="J65" i="49"/>
  <c r="H65" i="49"/>
  <c r="F65" i="49"/>
  <c r="L64" i="49"/>
  <c r="J64" i="49"/>
  <c r="H64" i="49"/>
  <c r="F64" i="49"/>
  <c r="L63" i="49"/>
  <c r="J63" i="49"/>
  <c r="H63" i="49"/>
  <c r="F63" i="49"/>
  <c r="L62" i="49"/>
  <c r="J62" i="49"/>
  <c r="H62" i="49"/>
  <c r="F62" i="49"/>
  <c r="L61" i="49"/>
  <c r="J61" i="49"/>
  <c r="H61" i="49"/>
  <c r="F61" i="49"/>
  <c r="L60" i="49"/>
  <c r="J60" i="49"/>
  <c r="H60" i="49"/>
  <c r="F60" i="49"/>
  <c r="L59" i="49"/>
  <c r="J59" i="49"/>
  <c r="H59" i="49"/>
  <c r="F59" i="49"/>
  <c r="L58" i="49"/>
  <c r="J58" i="49"/>
  <c r="H58" i="49"/>
  <c r="F58" i="49"/>
  <c r="L57" i="49"/>
  <c r="J57" i="49"/>
  <c r="H57" i="49"/>
  <c r="F57" i="49"/>
  <c r="L56" i="49"/>
  <c r="J56" i="49"/>
  <c r="H56" i="49"/>
  <c r="F56" i="49"/>
  <c r="L55" i="49"/>
  <c r="J55" i="49"/>
  <c r="H55" i="49"/>
  <c r="F55" i="49"/>
  <c r="L54" i="49"/>
  <c r="J54" i="49"/>
  <c r="H54" i="49"/>
  <c r="F54" i="49"/>
  <c r="L53" i="49"/>
  <c r="J53" i="49"/>
  <c r="H53" i="49"/>
  <c r="F53" i="49"/>
  <c r="H52" i="49"/>
  <c r="F52" i="49"/>
  <c r="C51" i="49"/>
  <c r="D52" i="49" s="1"/>
  <c r="L43" i="49"/>
  <c r="J43" i="49"/>
  <c r="H43" i="49"/>
  <c r="F43" i="49"/>
  <c r="L42" i="49"/>
  <c r="J42" i="49"/>
  <c r="H42" i="49"/>
  <c r="F42" i="49"/>
  <c r="L41" i="49"/>
  <c r="J41" i="49"/>
  <c r="H41" i="49"/>
  <c r="F41" i="49"/>
  <c r="L40" i="49"/>
  <c r="J40" i="49"/>
  <c r="H40" i="49"/>
  <c r="F40" i="49"/>
  <c r="L39" i="49"/>
  <c r="J39" i="49"/>
  <c r="H39" i="49"/>
  <c r="F39" i="49"/>
  <c r="L38" i="49"/>
  <c r="J38" i="49"/>
  <c r="H38" i="49"/>
  <c r="F38" i="49"/>
  <c r="L37" i="49"/>
  <c r="J37" i="49"/>
  <c r="H37" i="49"/>
  <c r="F37" i="49"/>
  <c r="L36" i="49"/>
  <c r="J36" i="49"/>
  <c r="H36" i="49"/>
  <c r="F36" i="49"/>
  <c r="L35" i="49"/>
  <c r="J35" i="49"/>
  <c r="H35" i="49"/>
  <c r="F35" i="49"/>
  <c r="L34" i="49"/>
  <c r="J34" i="49"/>
  <c r="H34" i="49"/>
  <c r="F34" i="49"/>
  <c r="L33" i="49"/>
  <c r="J33" i="49"/>
  <c r="H33" i="49"/>
  <c r="F33" i="49"/>
  <c r="L32" i="49"/>
  <c r="J32" i="49"/>
  <c r="H32" i="49"/>
  <c r="F32" i="49"/>
  <c r="L31" i="49"/>
  <c r="J31" i="49"/>
  <c r="H31" i="49"/>
  <c r="F31" i="49"/>
  <c r="H30" i="49"/>
  <c r="F30" i="49"/>
  <c r="C29" i="49"/>
  <c r="D30" i="49" s="1"/>
  <c r="L21" i="49"/>
  <c r="J21" i="49"/>
  <c r="H21" i="49"/>
  <c r="F21" i="49"/>
  <c r="L20" i="49"/>
  <c r="J20" i="49"/>
  <c r="H20" i="49"/>
  <c r="F20" i="49"/>
  <c r="L19" i="49"/>
  <c r="J19" i="49"/>
  <c r="H19" i="49"/>
  <c r="F19" i="49"/>
  <c r="L18" i="49"/>
  <c r="J18" i="49"/>
  <c r="H18" i="49"/>
  <c r="F18" i="49"/>
  <c r="L17" i="49"/>
  <c r="J17" i="49"/>
  <c r="H17" i="49"/>
  <c r="F17" i="49"/>
  <c r="L16" i="49"/>
  <c r="J16" i="49"/>
  <c r="H16" i="49"/>
  <c r="F16" i="49"/>
  <c r="L15" i="49"/>
  <c r="J15" i="49"/>
  <c r="H15" i="49"/>
  <c r="F15" i="49"/>
  <c r="L14" i="49"/>
  <c r="J14" i="49"/>
  <c r="H14" i="49"/>
  <c r="F14" i="49"/>
  <c r="L13" i="49"/>
  <c r="J13" i="49"/>
  <c r="H13" i="49"/>
  <c r="F13" i="49"/>
  <c r="L12" i="49"/>
  <c r="J12" i="49"/>
  <c r="H12" i="49"/>
  <c r="F12" i="49"/>
  <c r="L11" i="49"/>
  <c r="J11" i="49"/>
  <c r="H11" i="49"/>
  <c r="F11" i="49"/>
  <c r="L10" i="49"/>
  <c r="J10" i="49"/>
  <c r="H10" i="49"/>
  <c r="F10" i="49"/>
  <c r="L9" i="49"/>
  <c r="J9" i="49"/>
  <c r="H9" i="49"/>
  <c r="F9" i="49"/>
  <c r="L8" i="49"/>
  <c r="J8" i="49"/>
  <c r="H8" i="49"/>
  <c r="F8" i="49"/>
  <c r="D8" i="49"/>
  <c r="O108" i="48"/>
  <c r="N108" i="48"/>
  <c r="O107" i="48"/>
  <c r="N107" i="48"/>
  <c r="O106" i="48"/>
  <c r="N106" i="48"/>
  <c r="O105" i="48"/>
  <c r="N105" i="48"/>
  <c r="O104" i="48"/>
  <c r="N104" i="48"/>
  <c r="O103" i="48"/>
  <c r="N103" i="48"/>
  <c r="O102" i="48"/>
  <c r="N102" i="48"/>
  <c r="O101" i="48"/>
  <c r="N101" i="48"/>
  <c r="O100" i="48"/>
  <c r="N100" i="48"/>
  <c r="O99" i="48"/>
  <c r="N99" i="48"/>
  <c r="O98" i="48"/>
  <c r="N98" i="48"/>
  <c r="O97" i="48"/>
  <c r="N97" i="48"/>
  <c r="O96" i="48"/>
  <c r="N96" i="48"/>
  <c r="O86" i="48"/>
  <c r="N86" i="48"/>
  <c r="O85" i="48"/>
  <c r="N85" i="48"/>
  <c r="O84" i="48"/>
  <c r="N84" i="48"/>
  <c r="O83" i="48"/>
  <c r="N83" i="48"/>
  <c r="O82" i="48"/>
  <c r="N82" i="48"/>
  <c r="O81" i="48"/>
  <c r="N81" i="48"/>
  <c r="O80" i="48"/>
  <c r="N80" i="48"/>
  <c r="O79" i="48"/>
  <c r="N79" i="48"/>
  <c r="O78" i="48"/>
  <c r="N78" i="48"/>
  <c r="O77" i="48"/>
  <c r="N77" i="48"/>
  <c r="O76" i="48"/>
  <c r="N76" i="48"/>
  <c r="O75" i="48"/>
  <c r="N75" i="48"/>
  <c r="O74" i="48"/>
  <c r="N74" i="48"/>
  <c r="O64" i="48"/>
  <c r="N64" i="48"/>
  <c r="O63" i="48"/>
  <c r="N63" i="48"/>
  <c r="O62" i="48"/>
  <c r="N62" i="48"/>
  <c r="O61" i="48"/>
  <c r="N61" i="48"/>
  <c r="O60" i="48"/>
  <c r="N60" i="48"/>
  <c r="O59" i="48"/>
  <c r="N59" i="48"/>
  <c r="O58" i="48"/>
  <c r="N58" i="48"/>
  <c r="O57" i="48"/>
  <c r="N57" i="48"/>
  <c r="O56" i="48"/>
  <c r="N56" i="48"/>
  <c r="O55" i="48"/>
  <c r="N55" i="48"/>
  <c r="O54" i="48"/>
  <c r="N54" i="48"/>
  <c r="O53" i="48"/>
  <c r="N53" i="48"/>
  <c r="O52" i="48"/>
  <c r="N52" i="48"/>
  <c r="O42" i="48"/>
  <c r="N42" i="48"/>
  <c r="O41" i="48"/>
  <c r="N41" i="48"/>
  <c r="O40" i="48"/>
  <c r="N40" i="48"/>
  <c r="O39" i="48"/>
  <c r="N39" i="48"/>
  <c r="O38" i="48"/>
  <c r="N38" i="48"/>
  <c r="O37" i="48"/>
  <c r="N37" i="48"/>
  <c r="O36" i="48"/>
  <c r="N36" i="48"/>
  <c r="O35" i="48"/>
  <c r="N35" i="48"/>
  <c r="O34" i="48"/>
  <c r="N34" i="48"/>
  <c r="O33" i="48"/>
  <c r="N33" i="48"/>
  <c r="O32" i="48"/>
  <c r="N32" i="48"/>
  <c r="O31" i="48"/>
  <c r="N31" i="48"/>
  <c r="O30" i="48"/>
  <c r="N30" i="48"/>
  <c r="O20" i="48"/>
  <c r="N20" i="48"/>
  <c r="O19" i="48"/>
  <c r="N19" i="48"/>
  <c r="O18" i="48"/>
  <c r="N18" i="48"/>
  <c r="O17" i="48"/>
  <c r="N17" i="48"/>
  <c r="O16" i="48"/>
  <c r="N16" i="48"/>
  <c r="O15" i="48"/>
  <c r="N15" i="48"/>
  <c r="O14" i="48"/>
  <c r="N14" i="48"/>
  <c r="O13" i="48"/>
  <c r="N13" i="48"/>
  <c r="O12" i="48"/>
  <c r="N12" i="48"/>
  <c r="O11" i="48"/>
  <c r="N11" i="48"/>
  <c r="O10" i="48"/>
  <c r="N10" i="48"/>
  <c r="O9" i="48"/>
  <c r="N9" i="48"/>
  <c r="O8" i="48"/>
  <c r="N8" i="48"/>
  <c r="L87" i="48"/>
  <c r="J87" i="48"/>
  <c r="H87" i="48"/>
  <c r="F87" i="48"/>
  <c r="L86" i="48"/>
  <c r="J86" i="48"/>
  <c r="H86" i="48"/>
  <c r="F86" i="48"/>
  <c r="L85" i="48"/>
  <c r="J85" i="48"/>
  <c r="H85" i="48"/>
  <c r="F85" i="48"/>
  <c r="L84" i="48"/>
  <c r="J84" i="48"/>
  <c r="H84" i="48"/>
  <c r="F84" i="48"/>
  <c r="L83" i="48"/>
  <c r="J83" i="48"/>
  <c r="H83" i="48"/>
  <c r="F83" i="48"/>
  <c r="L82" i="48"/>
  <c r="J82" i="48"/>
  <c r="H82" i="48"/>
  <c r="F82" i="48"/>
  <c r="L81" i="48"/>
  <c r="J81" i="48"/>
  <c r="H81" i="48"/>
  <c r="F81" i="48"/>
  <c r="L80" i="48"/>
  <c r="J80" i="48"/>
  <c r="H80" i="48"/>
  <c r="F80" i="48"/>
  <c r="L79" i="48"/>
  <c r="J79" i="48"/>
  <c r="H79" i="48"/>
  <c r="F79" i="48"/>
  <c r="L78" i="48"/>
  <c r="J78" i="48"/>
  <c r="H78" i="48"/>
  <c r="F78" i="48"/>
  <c r="L77" i="48"/>
  <c r="J77" i="48"/>
  <c r="H77" i="48"/>
  <c r="F77" i="48"/>
  <c r="L76" i="48"/>
  <c r="J76" i="48"/>
  <c r="H76" i="48"/>
  <c r="F76" i="48"/>
  <c r="L75" i="48"/>
  <c r="J75" i="48"/>
  <c r="H75" i="48"/>
  <c r="F75" i="48"/>
  <c r="L74" i="48"/>
  <c r="J74" i="48"/>
  <c r="H74" i="48"/>
  <c r="F74" i="48"/>
  <c r="D74" i="48"/>
  <c r="C73" i="48"/>
  <c r="L65" i="48"/>
  <c r="J65" i="48"/>
  <c r="H65" i="48"/>
  <c r="F65" i="48"/>
  <c r="L64" i="48"/>
  <c r="J64" i="48"/>
  <c r="H64" i="48"/>
  <c r="F64" i="48"/>
  <c r="L63" i="48"/>
  <c r="J63" i="48"/>
  <c r="H63" i="48"/>
  <c r="F63" i="48"/>
  <c r="L62" i="48"/>
  <c r="J62" i="48"/>
  <c r="H62" i="48"/>
  <c r="F62" i="48"/>
  <c r="L61" i="48"/>
  <c r="J61" i="48"/>
  <c r="H61" i="48"/>
  <c r="F61" i="48"/>
  <c r="L60" i="48"/>
  <c r="J60" i="48"/>
  <c r="H60" i="48"/>
  <c r="F60" i="48"/>
  <c r="L59" i="48"/>
  <c r="J59" i="48"/>
  <c r="H59" i="48"/>
  <c r="F59" i="48"/>
  <c r="L58" i="48"/>
  <c r="J58" i="48"/>
  <c r="H58" i="48"/>
  <c r="F58" i="48"/>
  <c r="L57" i="48"/>
  <c r="J57" i="48"/>
  <c r="H57" i="48"/>
  <c r="F57" i="48"/>
  <c r="L56" i="48"/>
  <c r="J56" i="48"/>
  <c r="H56" i="48"/>
  <c r="F56" i="48"/>
  <c r="L55" i="48"/>
  <c r="J55" i="48"/>
  <c r="H55" i="48"/>
  <c r="F55" i="48"/>
  <c r="L54" i="48"/>
  <c r="J54" i="48"/>
  <c r="H54" i="48"/>
  <c r="F54" i="48"/>
  <c r="L53" i="48"/>
  <c r="J53" i="48"/>
  <c r="H53" i="48"/>
  <c r="F53" i="48"/>
  <c r="L52" i="48"/>
  <c r="J52" i="48"/>
  <c r="H52" i="48"/>
  <c r="F52" i="48"/>
  <c r="D52" i="48"/>
  <c r="C51" i="48"/>
  <c r="L43" i="48"/>
  <c r="J43" i="48"/>
  <c r="H43" i="48"/>
  <c r="F43" i="48"/>
  <c r="L42" i="48"/>
  <c r="J42" i="48"/>
  <c r="H42" i="48"/>
  <c r="F42" i="48"/>
  <c r="L41" i="48"/>
  <c r="J41" i="48"/>
  <c r="H41" i="48"/>
  <c r="F41" i="48"/>
  <c r="L40" i="48"/>
  <c r="J40" i="48"/>
  <c r="H40" i="48"/>
  <c r="F40" i="48"/>
  <c r="L39" i="48"/>
  <c r="J39" i="48"/>
  <c r="H39" i="48"/>
  <c r="F39" i="48"/>
  <c r="L38" i="48"/>
  <c r="J38" i="48"/>
  <c r="H38" i="48"/>
  <c r="F38" i="48"/>
  <c r="L37" i="48"/>
  <c r="J37" i="48"/>
  <c r="H37" i="48"/>
  <c r="F37" i="48"/>
  <c r="L36" i="48"/>
  <c r="J36" i="48"/>
  <c r="H36" i="48"/>
  <c r="F36" i="48"/>
  <c r="L35" i="48"/>
  <c r="J35" i="48"/>
  <c r="H35" i="48"/>
  <c r="F35" i="48"/>
  <c r="L34" i="48"/>
  <c r="J34" i="48"/>
  <c r="H34" i="48"/>
  <c r="F34" i="48"/>
  <c r="L33" i="48"/>
  <c r="J33" i="48"/>
  <c r="H33" i="48"/>
  <c r="F33" i="48"/>
  <c r="L32" i="48"/>
  <c r="J32" i="48"/>
  <c r="H32" i="48"/>
  <c r="F32" i="48"/>
  <c r="L31" i="48"/>
  <c r="J31" i="48"/>
  <c r="H31" i="48"/>
  <c r="F31" i="48"/>
  <c r="L30" i="48"/>
  <c r="J30" i="48"/>
  <c r="H30" i="48"/>
  <c r="F30" i="48"/>
  <c r="D30" i="48"/>
  <c r="C29" i="48"/>
  <c r="L21" i="48"/>
  <c r="J21" i="48"/>
  <c r="H21" i="48"/>
  <c r="F21" i="48"/>
  <c r="L20" i="48"/>
  <c r="J20" i="48"/>
  <c r="H20" i="48"/>
  <c r="F20" i="48"/>
  <c r="L19" i="48"/>
  <c r="J19" i="48"/>
  <c r="H19" i="48"/>
  <c r="F19" i="48"/>
  <c r="L18" i="48"/>
  <c r="J18" i="48"/>
  <c r="H18" i="48"/>
  <c r="F18" i="48"/>
  <c r="L17" i="48"/>
  <c r="J17" i="48"/>
  <c r="H17" i="48"/>
  <c r="F17" i="48"/>
  <c r="L16" i="48"/>
  <c r="J16" i="48"/>
  <c r="H16" i="48"/>
  <c r="F16" i="48"/>
  <c r="L15" i="48"/>
  <c r="J15" i="48"/>
  <c r="H15" i="48"/>
  <c r="F15" i="48"/>
  <c r="L14" i="48"/>
  <c r="J14" i="48"/>
  <c r="H14" i="48"/>
  <c r="F14" i="48"/>
  <c r="L13" i="48"/>
  <c r="J13" i="48"/>
  <c r="H13" i="48"/>
  <c r="F13" i="48"/>
  <c r="L12" i="48"/>
  <c r="J12" i="48"/>
  <c r="H12" i="48"/>
  <c r="F12" i="48"/>
  <c r="L11" i="48"/>
  <c r="J11" i="48"/>
  <c r="H11" i="48"/>
  <c r="F11" i="48"/>
  <c r="L10" i="48"/>
  <c r="J10" i="48"/>
  <c r="H10" i="48"/>
  <c r="F10" i="48"/>
  <c r="L9" i="48"/>
  <c r="J9" i="48"/>
  <c r="H9" i="48"/>
  <c r="F9" i="48"/>
  <c r="L8" i="48"/>
  <c r="J8" i="48"/>
  <c r="H8" i="48"/>
  <c r="F8" i="48"/>
  <c r="D8" i="48"/>
  <c r="C7" i="48"/>
  <c r="O284" i="47"/>
  <c r="N284" i="47"/>
  <c r="O283" i="47"/>
  <c r="N283" i="47"/>
  <c r="O282" i="47"/>
  <c r="N282" i="47"/>
  <c r="O281" i="47"/>
  <c r="N281" i="47"/>
  <c r="O280" i="47"/>
  <c r="N280" i="47"/>
  <c r="O279" i="47"/>
  <c r="N279" i="47"/>
  <c r="O278" i="47"/>
  <c r="N278" i="47"/>
  <c r="O277" i="47"/>
  <c r="N277" i="47"/>
  <c r="O276" i="47"/>
  <c r="N276" i="47"/>
  <c r="O275" i="47"/>
  <c r="N275" i="47"/>
  <c r="O274" i="47"/>
  <c r="N274" i="47"/>
  <c r="O273" i="47"/>
  <c r="N273" i="47"/>
  <c r="O272" i="47"/>
  <c r="N272" i="47"/>
  <c r="O262" i="47"/>
  <c r="N262" i="47"/>
  <c r="O261" i="47"/>
  <c r="N261" i="47"/>
  <c r="O260" i="47"/>
  <c r="N260" i="47"/>
  <c r="O259" i="47"/>
  <c r="N259" i="47"/>
  <c r="O258" i="47"/>
  <c r="N258" i="47"/>
  <c r="O257" i="47"/>
  <c r="N257" i="47"/>
  <c r="O256" i="47"/>
  <c r="N256" i="47"/>
  <c r="O255" i="47"/>
  <c r="N255" i="47"/>
  <c r="O254" i="47"/>
  <c r="N254" i="47"/>
  <c r="O253" i="47"/>
  <c r="N253" i="47"/>
  <c r="O252" i="47"/>
  <c r="N252" i="47"/>
  <c r="O251" i="47"/>
  <c r="N251" i="47"/>
  <c r="O250" i="47"/>
  <c r="N250" i="47"/>
  <c r="O240" i="47"/>
  <c r="N240" i="47"/>
  <c r="O239" i="47"/>
  <c r="N239" i="47"/>
  <c r="O238" i="47"/>
  <c r="N238" i="47"/>
  <c r="O237" i="47"/>
  <c r="N237" i="47"/>
  <c r="O236" i="47"/>
  <c r="N236" i="47"/>
  <c r="O235" i="47"/>
  <c r="N235" i="47"/>
  <c r="O234" i="47"/>
  <c r="N234" i="47"/>
  <c r="O233" i="47"/>
  <c r="N233" i="47"/>
  <c r="O232" i="47"/>
  <c r="N232" i="47"/>
  <c r="O231" i="47"/>
  <c r="N231" i="47"/>
  <c r="O230" i="47"/>
  <c r="N230" i="47"/>
  <c r="O229" i="47"/>
  <c r="N229" i="47"/>
  <c r="O228" i="47"/>
  <c r="N228" i="47"/>
  <c r="O218" i="47"/>
  <c r="N218" i="47"/>
  <c r="O217" i="47"/>
  <c r="N217" i="47"/>
  <c r="O216" i="47"/>
  <c r="N216" i="47"/>
  <c r="O215" i="47"/>
  <c r="N215" i="47"/>
  <c r="O214" i="47"/>
  <c r="N214" i="47"/>
  <c r="O213" i="47"/>
  <c r="N213" i="47"/>
  <c r="O212" i="47"/>
  <c r="N212" i="47"/>
  <c r="O211" i="47"/>
  <c r="N211" i="47"/>
  <c r="O210" i="47"/>
  <c r="N210" i="47"/>
  <c r="O209" i="47"/>
  <c r="N209" i="47"/>
  <c r="O208" i="47"/>
  <c r="N208" i="47"/>
  <c r="O207" i="47"/>
  <c r="N207" i="47"/>
  <c r="O206" i="47"/>
  <c r="N206" i="47"/>
  <c r="O196" i="47"/>
  <c r="N196" i="47"/>
  <c r="O195" i="47"/>
  <c r="N195" i="47"/>
  <c r="O194" i="47"/>
  <c r="N194" i="47"/>
  <c r="O193" i="47"/>
  <c r="N193" i="47"/>
  <c r="O192" i="47"/>
  <c r="N192" i="47"/>
  <c r="O191" i="47"/>
  <c r="N191" i="47"/>
  <c r="O190" i="47"/>
  <c r="N190" i="47"/>
  <c r="O189" i="47"/>
  <c r="N189" i="47"/>
  <c r="O188" i="47"/>
  <c r="N188" i="47"/>
  <c r="O187" i="47"/>
  <c r="N187" i="47"/>
  <c r="O186" i="47"/>
  <c r="N186" i="47"/>
  <c r="O185" i="47"/>
  <c r="N185" i="47"/>
  <c r="O184" i="47"/>
  <c r="N184" i="47"/>
  <c r="O174" i="47"/>
  <c r="N174" i="47"/>
  <c r="O173" i="47"/>
  <c r="N173" i="47"/>
  <c r="O172" i="47"/>
  <c r="N172" i="47"/>
  <c r="O171" i="47"/>
  <c r="N171" i="47"/>
  <c r="O170" i="47"/>
  <c r="N170" i="47"/>
  <c r="O169" i="47"/>
  <c r="N169" i="47"/>
  <c r="O168" i="47"/>
  <c r="N168" i="47"/>
  <c r="O167" i="47"/>
  <c r="N167" i="47"/>
  <c r="O166" i="47"/>
  <c r="N166" i="47"/>
  <c r="O165" i="47"/>
  <c r="N165" i="47"/>
  <c r="O164" i="47"/>
  <c r="N164" i="47"/>
  <c r="O163" i="47"/>
  <c r="N163" i="47"/>
  <c r="O162" i="47"/>
  <c r="N162" i="47"/>
  <c r="O152" i="47"/>
  <c r="N152" i="47"/>
  <c r="O151" i="47"/>
  <c r="N151" i="47"/>
  <c r="O150" i="47"/>
  <c r="N150" i="47"/>
  <c r="O149" i="47"/>
  <c r="N149" i="47"/>
  <c r="O148" i="47"/>
  <c r="N148" i="47"/>
  <c r="O147" i="47"/>
  <c r="N147" i="47"/>
  <c r="O146" i="47"/>
  <c r="N146" i="47"/>
  <c r="O145" i="47"/>
  <c r="N145" i="47"/>
  <c r="O144" i="47"/>
  <c r="N144" i="47"/>
  <c r="O143" i="47"/>
  <c r="N143" i="47"/>
  <c r="O142" i="47"/>
  <c r="N142" i="47"/>
  <c r="O141" i="47"/>
  <c r="N141" i="47"/>
  <c r="O140" i="47"/>
  <c r="N140" i="47"/>
  <c r="O130" i="47"/>
  <c r="N130" i="47"/>
  <c r="O129" i="47"/>
  <c r="N129" i="47"/>
  <c r="O128" i="47"/>
  <c r="N128" i="47"/>
  <c r="O127" i="47"/>
  <c r="N127" i="47"/>
  <c r="O126" i="47"/>
  <c r="N126" i="47"/>
  <c r="O125" i="47"/>
  <c r="N125" i="47"/>
  <c r="O124" i="47"/>
  <c r="N124" i="47"/>
  <c r="O123" i="47"/>
  <c r="N123" i="47"/>
  <c r="O122" i="47"/>
  <c r="N122" i="47"/>
  <c r="O121" i="47"/>
  <c r="N121" i="47"/>
  <c r="O120" i="47"/>
  <c r="N120" i="47"/>
  <c r="O119" i="47"/>
  <c r="N119" i="47"/>
  <c r="O118" i="47"/>
  <c r="N118" i="47"/>
  <c r="O108" i="47"/>
  <c r="N108" i="47"/>
  <c r="O107" i="47"/>
  <c r="N107" i="47"/>
  <c r="O106" i="47"/>
  <c r="N106" i="47"/>
  <c r="O105" i="47"/>
  <c r="N105" i="47"/>
  <c r="O104" i="47"/>
  <c r="N104" i="47"/>
  <c r="O103" i="47"/>
  <c r="N103" i="47"/>
  <c r="O102" i="47"/>
  <c r="N102" i="47"/>
  <c r="O101" i="47"/>
  <c r="N101" i="47"/>
  <c r="O100" i="47"/>
  <c r="N100" i="47"/>
  <c r="O99" i="47"/>
  <c r="N99" i="47"/>
  <c r="O98" i="47"/>
  <c r="N98" i="47"/>
  <c r="O97" i="47"/>
  <c r="N97" i="47"/>
  <c r="O96" i="47"/>
  <c r="N96" i="47"/>
  <c r="O86" i="47"/>
  <c r="N86" i="47"/>
  <c r="O85" i="47"/>
  <c r="N85" i="47"/>
  <c r="O84" i="47"/>
  <c r="N84" i="47"/>
  <c r="O83" i="47"/>
  <c r="N83" i="47"/>
  <c r="O82" i="47"/>
  <c r="N82" i="47"/>
  <c r="O81" i="47"/>
  <c r="N81" i="47"/>
  <c r="O80" i="47"/>
  <c r="N80" i="47"/>
  <c r="O79" i="47"/>
  <c r="N79" i="47"/>
  <c r="O78" i="47"/>
  <c r="N78" i="47"/>
  <c r="O77" i="47"/>
  <c r="N77" i="47"/>
  <c r="O76" i="47"/>
  <c r="N76" i="47"/>
  <c r="O75" i="47"/>
  <c r="N75" i="47"/>
  <c r="O74" i="47"/>
  <c r="N74" i="47"/>
  <c r="O64" i="47"/>
  <c r="N64" i="47"/>
  <c r="O63" i="47"/>
  <c r="N63" i="47"/>
  <c r="O62" i="47"/>
  <c r="N62" i="47"/>
  <c r="O61" i="47"/>
  <c r="N61" i="47"/>
  <c r="O60" i="47"/>
  <c r="N60" i="47"/>
  <c r="O59" i="47"/>
  <c r="N59" i="47"/>
  <c r="O58" i="47"/>
  <c r="N58" i="47"/>
  <c r="O57" i="47"/>
  <c r="N57" i="47"/>
  <c r="O56" i="47"/>
  <c r="N56" i="47"/>
  <c r="O55" i="47"/>
  <c r="N55" i="47"/>
  <c r="O54" i="47"/>
  <c r="N54" i="47"/>
  <c r="O53" i="47"/>
  <c r="N53" i="47"/>
  <c r="O52" i="47"/>
  <c r="N52" i="47"/>
  <c r="O42" i="47"/>
  <c r="N42" i="47"/>
  <c r="O41" i="47"/>
  <c r="N41" i="47"/>
  <c r="O40" i="47"/>
  <c r="N40" i="47"/>
  <c r="O39" i="47"/>
  <c r="N39" i="47"/>
  <c r="O38" i="47"/>
  <c r="N38" i="47"/>
  <c r="O37" i="47"/>
  <c r="N37" i="47"/>
  <c r="O36" i="47"/>
  <c r="N36" i="47"/>
  <c r="O35" i="47"/>
  <c r="N35" i="47"/>
  <c r="O34" i="47"/>
  <c r="N34" i="47"/>
  <c r="O33" i="47"/>
  <c r="N33" i="47"/>
  <c r="O32" i="47"/>
  <c r="N32" i="47"/>
  <c r="O31" i="47"/>
  <c r="N31" i="47"/>
  <c r="O30" i="47"/>
  <c r="N30" i="47"/>
  <c r="O20" i="47"/>
  <c r="N20" i="47"/>
  <c r="O19" i="47"/>
  <c r="N19" i="47"/>
  <c r="O18" i="47"/>
  <c r="N18" i="47"/>
  <c r="O17" i="47"/>
  <c r="N17" i="47"/>
  <c r="O16" i="47"/>
  <c r="N16" i="47"/>
  <c r="O15" i="47"/>
  <c r="N15" i="47"/>
  <c r="O14" i="47"/>
  <c r="N14" i="47"/>
  <c r="O13" i="47"/>
  <c r="N13" i="47"/>
  <c r="O12" i="47"/>
  <c r="N12" i="47"/>
  <c r="O11" i="47"/>
  <c r="N11" i="47"/>
  <c r="O10" i="47"/>
  <c r="N10" i="47"/>
  <c r="O9" i="47"/>
  <c r="N9" i="47"/>
  <c r="O8" i="47"/>
  <c r="N8" i="47"/>
  <c r="L285" i="47"/>
  <c r="J285" i="47"/>
  <c r="H285" i="47"/>
  <c r="F285" i="47"/>
  <c r="L284" i="47"/>
  <c r="J284" i="47"/>
  <c r="H284" i="47"/>
  <c r="F284" i="47"/>
  <c r="L283" i="47"/>
  <c r="J283" i="47"/>
  <c r="H283" i="47"/>
  <c r="F283" i="47"/>
  <c r="L282" i="47"/>
  <c r="J282" i="47"/>
  <c r="H282" i="47"/>
  <c r="F282" i="47"/>
  <c r="L281" i="47"/>
  <c r="J281" i="47"/>
  <c r="H281" i="47"/>
  <c r="F281" i="47"/>
  <c r="L280" i="47"/>
  <c r="J280" i="47"/>
  <c r="H280" i="47"/>
  <c r="F280" i="47"/>
  <c r="L279" i="47"/>
  <c r="J279" i="47"/>
  <c r="H279" i="47"/>
  <c r="F279" i="47"/>
  <c r="L278" i="47"/>
  <c r="J278" i="47"/>
  <c r="H278" i="47"/>
  <c r="F278" i="47"/>
  <c r="L277" i="47"/>
  <c r="J277" i="47"/>
  <c r="H277" i="47"/>
  <c r="F277" i="47"/>
  <c r="L276" i="47"/>
  <c r="J276" i="47"/>
  <c r="H276" i="47"/>
  <c r="F276" i="47"/>
  <c r="L275" i="47"/>
  <c r="J275" i="47"/>
  <c r="H275" i="47"/>
  <c r="F275" i="47"/>
  <c r="L274" i="47"/>
  <c r="J274" i="47"/>
  <c r="H274" i="47"/>
  <c r="F274" i="47"/>
  <c r="L273" i="47"/>
  <c r="J273" i="47"/>
  <c r="H273" i="47"/>
  <c r="F273" i="47"/>
  <c r="L272" i="47"/>
  <c r="J272" i="47"/>
  <c r="H272" i="47"/>
  <c r="F272" i="47"/>
  <c r="D272" i="47"/>
  <c r="C271" i="47"/>
  <c r="B270" i="47"/>
  <c r="L263" i="47"/>
  <c r="J263" i="47"/>
  <c r="H263" i="47"/>
  <c r="F263" i="47"/>
  <c r="L262" i="47"/>
  <c r="J262" i="47"/>
  <c r="H262" i="47"/>
  <c r="F262" i="47"/>
  <c r="L261" i="47"/>
  <c r="J261" i="47"/>
  <c r="H261" i="47"/>
  <c r="F261" i="47"/>
  <c r="L260" i="47"/>
  <c r="J260" i="47"/>
  <c r="H260" i="47"/>
  <c r="F260" i="47"/>
  <c r="L259" i="47"/>
  <c r="J259" i="47"/>
  <c r="H259" i="47"/>
  <c r="F259" i="47"/>
  <c r="L258" i="47"/>
  <c r="J258" i="47"/>
  <c r="H258" i="47"/>
  <c r="F258" i="47"/>
  <c r="L257" i="47"/>
  <c r="J257" i="47"/>
  <c r="H257" i="47"/>
  <c r="F257" i="47"/>
  <c r="L256" i="47"/>
  <c r="J256" i="47"/>
  <c r="H256" i="47"/>
  <c r="F256" i="47"/>
  <c r="L255" i="47"/>
  <c r="J255" i="47"/>
  <c r="H255" i="47"/>
  <c r="F255" i="47"/>
  <c r="L254" i="47"/>
  <c r="J254" i="47"/>
  <c r="H254" i="47"/>
  <c r="F254" i="47"/>
  <c r="L253" i="47"/>
  <c r="J253" i="47"/>
  <c r="H253" i="47"/>
  <c r="F253" i="47"/>
  <c r="L252" i="47"/>
  <c r="J252" i="47"/>
  <c r="H252" i="47"/>
  <c r="F252" i="47"/>
  <c r="L251" i="47"/>
  <c r="J251" i="47"/>
  <c r="H251" i="47"/>
  <c r="F251" i="47"/>
  <c r="L250" i="47"/>
  <c r="J250" i="47"/>
  <c r="H250" i="47"/>
  <c r="F250" i="47"/>
  <c r="D250" i="47"/>
  <c r="C249" i="47"/>
  <c r="B248" i="47"/>
  <c r="L241" i="47"/>
  <c r="J241" i="47"/>
  <c r="H241" i="47"/>
  <c r="F241" i="47"/>
  <c r="L240" i="47"/>
  <c r="J240" i="47"/>
  <c r="H240" i="47"/>
  <c r="F240" i="47"/>
  <c r="L239" i="47"/>
  <c r="J239" i="47"/>
  <c r="H239" i="47"/>
  <c r="F239" i="47"/>
  <c r="L238" i="47"/>
  <c r="J238" i="47"/>
  <c r="H238" i="47"/>
  <c r="F238" i="47"/>
  <c r="L237" i="47"/>
  <c r="J237" i="47"/>
  <c r="H237" i="47"/>
  <c r="F237" i="47"/>
  <c r="L236" i="47"/>
  <c r="J236" i="47"/>
  <c r="H236" i="47"/>
  <c r="F236" i="47"/>
  <c r="L235" i="47"/>
  <c r="J235" i="47"/>
  <c r="H235" i="47"/>
  <c r="F235" i="47"/>
  <c r="L234" i="47"/>
  <c r="J234" i="47"/>
  <c r="H234" i="47"/>
  <c r="F234" i="47"/>
  <c r="L233" i="47"/>
  <c r="J233" i="47"/>
  <c r="H233" i="47"/>
  <c r="F233" i="47"/>
  <c r="L232" i="47"/>
  <c r="J232" i="47"/>
  <c r="H232" i="47"/>
  <c r="F232" i="47"/>
  <c r="L231" i="47"/>
  <c r="J231" i="47"/>
  <c r="H231" i="47"/>
  <c r="F231" i="47"/>
  <c r="L230" i="47"/>
  <c r="J230" i="47"/>
  <c r="H230" i="47"/>
  <c r="F230" i="47"/>
  <c r="L229" i="47"/>
  <c r="J229" i="47"/>
  <c r="H229" i="47"/>
  <c r="F229" i="47"/>
  <c r="L228" i="47"/>
  <c r="J228" i="47"/>
  <c r="H228" i="47"/>
  <c r="F228" i="47"/>
  <c r="D228" i="47"/>
  <c r="C227" i="47"/>
  <c r="B226" i="47"/>
  <c r="L219" i="47"/>
  <c r="J219" i="47"/>
  <c r="H219" i="47"/>
  <c r="F219" i="47"/>
  <c r="L218" i="47"/>
  <c r="J218" i="47"/>
  <c r="H218" i="47"/>
  <c r="F218" i="47"/>
  <c r="L217" i="47"/>
  <c r="J217" i="47"/>
  <c r="H217" i="47"/>
  <c r="F217" i="47"/>
  <c r="L216" i="47"/>
  <c r="J216" i="47"/>
  <c r="H216" i="47"/>
  <c r="F216" i="47"/>
  <c r="L215" i="47"/>
  <c r="J215" i="47"/>
  <c r="H215" i="47"/>
  <c r="F215" i="47"/>
  <c r="L214" i="47"/>
  <c r="J214" i="47"/>
  <c r="H214" i="47"/>
  <c r="F214" i="47"/>
  <c r="L213" i="47"/>
  <c r="J213" i="47"/>
  <c r="H213" i="47"/>
  <c r="F213" i="47"/>
  <c r="L212" i="47"/>
  <c r="J212" i="47"/>
  <c r="H212" i="47"/>
  <c r="F212" i="47"/>
  <c r="L211" i="47"/>
  <c r="J211" i="47"/>
  <c r="H211" i="47"/>
  <c r="F211" i="47"/>
  <c r="L210" i="47"/>
  <c r="J210" i="47"/>
  <c r="H210" i="47"/>
  <c r="F210" i="47"/>
  <c r="L209" i="47"/>
  <c r="J209" i="47"/>
  <c r="H209" i="47"/>
  <c r="F209" i="47"/>
  <c r="L208" i="47"/>
  <c r="J208" i="47"/>
  <c r="H208" i="47"/>
  <c r="F208" i="47"/>
  <c r="L207" i="47"/>
  <c r="J207" i="47"/>
  <c r="H207" i="47"/>
  <c r="F207" i="47"/>
  <c r="L206" i="47"/>
  <c r="J206" i="47"/>
  <c r="H206" i="47"/>
  <c r="F206" i="47"/>
  <c r="D206" i="47"/>
  <c r="C205" i="47"/>
  <c r="B204" i="47"/>
  <c r="L197" i="47"/>
  <c r="J197" i="47"/>
  <c r="H197" i="47"/>
  <c r="F197" i="47"/>
  <c r="L196" i="47"/>
  <c r="J196" i="47"/>
  <c r="H196" i="47"/>
  <c r="F196" i="47"/>
  <c r="L195" i="47"/>
  <c r="J195" i="47"/>
  <c r="H195" i="47"/>
  <c r="F195" i="47"/>
  <c r="L194" i="47"/>
  <c r="J194" i="47"/>
  <c r="H194" i="47"/>
  <c r="F194" i="47"/>
  <c r="L193" i="47"/>
  <c r="J193" i="47"/>
  <c r="H193" i="47"/>
  <c r="F193" i="47"/>
  <c r="L192" i="47"/>
  <c r="J192" i="47"/>
  <c r="H192" i="47"/>
  <c r="F192" i="47"/>
  <c r="L191" i="47"/>
  <c r="J191" i="47"/>
  <c r="H191" i="47"/>
  <c r="F191" i="47"/>
  <c r="L190" i="47"/>
  <c r="J190" i="47"/>
  <c r="H190" i="47"/>
  <c r="F190" i="47"/>
  <c r="L189" i="47"/>
  <c r="J189" i="47"/>
  <c r="H189" i="47"/>
  <c r="F189" i="47"/>
  <c r="L188" i="47"/>
  <c r="J188" i="47"/>
  <c r="H188" i="47"/>
  <c r="F188" i="47"/>
  <c r="L187" i="47"/>
  <c r="J187" i="47"/>
  <c r="H187" i="47"/>
  <c r="F187" i="47"/>
  <c r="L186" i="47"/>
  <c r="J186" i="47"/>
  <c r="H186" i="47"/>
  <c r="F186" i="47"/>
  <c r="L185" i="47"/>
  <c r="J185" i="47"/>
  <c r="H185" i="47"/>
  <c r="F185" i="47"/>
  <c r="L184" i="47"/>
  <c r="J184" i="47"/>
  <c r="H184" i="47"/>
  <c r="F184" i="47"/>
  <c r="D184" i="47"/>
  <c r="C183" i="47"/>
  <c r="B182" i="47"/>
  <c r="L175" i="47"/>
  <c r="J175" i="47"/>
  <c r="H175" i="47"/>
  <c r="F175" i="47"/>
  <c r="L174" i="47"/>
  <c r="J174" i="47"/>
  <c r="H174" i="47"/>
  <c r="F174" i="47"/>
  <c r="L173" i="47"/>
  <c r="J173" i="47"/>
  <c r="H173" i="47"/>
  <c r="F173" i="47"/>
  <c r="L172" i="47"/>
  <c r="J172" i="47"/>
  <c r="H172" i="47"/>
  <c r="F172" i="47"/>
  <c r="L171" i="47"/>
  <c r="J171" i="47"/>
  <c r="H171" i="47"/>
  <c r="F171" i="47"/>
  <c r="L170" i="47"/>
  <c r="J170" i="47"/>
  <c r="H170" i="47"/>
  <c r="F170" i="47"/>
  <c r="L169" i="47"/>
  <c r="J169" i="47"/>
  <c r="H169" i="47"/>
  <c r="F169" i="47"/>
  <c r="L168" i="47"/>
  <c r="J168" i="47"/>
  <c r="H168" i="47"/>
  <c r="F168" i="47"/>
  <c r="L167" i="47"/>
  <c r="J167" i="47"/>
  <c r="H167" i="47"/>
  <c r="F167" i="47"/>
  <c r="L166" i="47"/>
  <c r="J166" i="47"/>
  <c r="H166" i="47"/>
  <c r="F166" i="47"/>
  <c r="L165" i="47"/>
  <c r="J165" i="47"/>
  <c r="H165" i="47"/>
  <c r="F165" i="47"/>
  <c r="L164" i="47"/>
  <c r="J164" i="47"/>
  <c r="H164" i="47"/>
  <c r="F164" i="47"/>
  <c r="L163" i="47"/>
  <c r="J163" i="47"/>
  <c r="H163" i="47"/>
  <c r="F163" i="47"/>
  <c r="L162" i="47"/>
  <c r="J162" i="47"/>
  <c r="H162" i="47"/>
  <c r="F162" i="47"/>
  <c r="D162" i="47"/>
  <c r="C161" i="47"/>
  <c r="B160" i="47"/>
  <c r="L153" i="47"/>
  <c r="J153" i="47"/>
  <c r="H153" i="47"/>
  <c r="F153" i="47"/>
  <c r="L152" i="47"/>
  <c r="J152" i="47"/>
  <c r="H152" i="47"/>
  <c r="F152" i="47"/>
  <c r="L151" i="47"/>
  <c r="J151" i="47"/>
  <c r="H151" i="47"/>
  <c r="F151" i="47"/>
  <c r="L150" i="47"/>
  <c r="J150" i="47"/>
  <c r="H150" i="47"/>
  <c r="F150" i="47"/>
  <c r="L149" i="47"/>
  <c r="J149" i="47"/>
  <c r="H149" i="47"/>
  <c r="F149" i="47"/>
  <c r="L148" i="47"/>
  <c r="J148" i="47"/>
  <c r="H148" i="47"/>
  <c r="F148" i="47"/>
  <c r="L147" i="47"/>
  <c r="J147" i="47"/>
  <c r="H147" i="47"/>
  <c r="F147" i="47"/>
  <c r="L146" i="47"/>
  <c r="J146" i="47"/>
  <c r="H146" i="47"/>
  <c r="F146" i="47"/>
  <c r="L145" i="47"/>
  <c r="J145" i="47"/>
  <c r="H145" i="47"/>
  <c r="F145" i="47"/>
  <c r="L144" i="47"/>
  <c r="J144" i="47"/>
  <c r="H144" i="47"/>
  <c r="F144" i="47"/>
  <c r="L143" i="47"/>
  <c r="J143" i="47"/>
  <c r="H143" i="47"/>
  <c r="F143" i="47"/>
  <c r="L142" i="47"/>
  <c r="J142" i="47"/>
  <c r="H142" i="47"/>
  <c r="F142" i="47"/>
  <c r="L141" i="47"/>
  <c r="J141" i="47"/>
  <c r="H141" i="47"/>
  <c r="F141" i="47"/>
  <c r="L140" i="47"/>
  <c r="J140" i="47"/>
  <c r="H140" i="47"/>
  <c r="F140" i="47"/>
  <c r="D140" i="47"/>
  <c r="C139" i="47"/>
  <c r="B138" i="47"/>
  <c r="L131" i="47"/>
  <c r="J131" i="47"/>
  <c r="H131" i="47"/>
  <c r="F131" i="47"/>
  <c r="L130" i="47"/>
  <c r="J130" i="47"/>
  <c r="H130" i="47"/>
  <c r="F130" i="47"/>
  <c r="L129" i="47"/>
  <c r="J129" i="47"/>
  <c r="H129" i="47"/>
  <c r="F129" i="47"/>
  <c r="L128" i="47"/>
  <c r="J128" i="47"/>
  <c r="H128" i="47"/>
  <c r="F128" i="47"/>
  <c r="L127" i="47"/>
  <c r="J127" i="47"/>
  <c r="H127" i="47"/>
  <c r="F127" i="47"/>
  <c r="L126" i="47"/>
  <c r="J126" i="47"/>
  <c r="H126" i="47"/>
  <c r="F126" i="47"/>
  <c r="L125" i="47"/>
  <c r="J125" i="47"/>
  <c r="H125" i="47"/>
  <c r="F125" i="47"/>
  <c r="L124" i="47"/>
  <c r="J124" i="47"/>
  <c r="H124" i="47"/>
  <c r="F124" i="47"/>
  <c r="L123" i="47"/>
  <c r="J123" i="47"/>
  <c r="H123" i="47"/>
  <c r="F123" i="47"/>
  <c r="L122" i="47"/>
  <c r="J122" i="47"/>
  <c r="H122" i="47"/>
  <c r="F122" i="47"/>
  <c r="L121" i="47"/>
  <c r="J121" i="47"/>
  <c r="H121" i="47"/>
  <c r="F121" i="47"/>
  <c r="L120" i="47"/>
  <c r="J120" i="47"/>
  <c r="H120" i="47"/>
  <c r="F120" i="47"/>
  <c r="L119" i="47"/>
  <c r="J119" i="47"/>
  <c r="H119" i="47"/>
  <c r="F119" i="47"/>
  <c r="L118" i="47"/>
  <c r="J118" i="47"/>
  <c r="H118" i="47"/>
  <c r="F118" i="47"/>
  <c r="D118" i="47"/>
  <c r="C117" i="47"/>
  <c r="B116" i="47"/>
  <c r="L109" i="47"/>
  <c r="J109" i="47"/>
  <c r="H109" i="47"/>
  <c r="F109" i="47"/>
  <c r="L108" i="47"/>
  <c r="J108" i="47"/>
  <c r="H108" i="47"/>
  <c r="F108" i="47"/>
  <c r="L107" i="47"/>
  <c r="J107" i="47"/>
  <c r="H107" i="47"/>
  <c r="F107" i="47"/>
  <c r="L106" i="47"/>
  <c r="J106" i="47"/>
  <c r="H106" i="47"/>
  <c r="F106" i="47"/>
  <c r="L105" i="47"/>
  <c r="J105" i="47"/>
  <c r="H105" i="47"/>
  <c r="F105" i="47"/>
  <c r="L104" i="47"/>
  <c r="J104" i="47"/>
  <c r="H104" i="47"/>
  <c r="F104" i="47"/>
  <c r="L103" i="47"/>
  <c r="J103" i="47"/>
  <c r="H103" i="47"/>
  <c r="F103" i="47"/>
  <c r="L102" i="47"/>
  <c r="J102" i="47"/>
  <c r="H102" i="47"/>
  <c r="F102" i="47"/>
  <c r="L101" i="47"/>
  <c r="J101" i="47"/>
  <c r="H101" i="47"/>
  <c r="F101" i="47"/>
  <c r="L100" i="47"/>
  <c r="J100" i="47"/>
  <c r="H100" i="47"/>
  <c r="F100" i="47"/>
  <c r="L99" i="47"/>
  <c r="J99" i="47"/>
  <c r="H99" i="47"/>
  <c r="F99" i="47"/>
  <c r="L98" i="47"/>
  <c r="J98" i="47"/>
  <c r="H98" i="47"/>
  <c r="F98" i="47"/>
  <c r="L97" i="47"/>
  <c r="J97" i="47"/>
  <c r="H97" i="47"/>
  <c r="F97" i="47"/>
  <c r="L96" i="47"/>
  <c r="J96" i="47"/>
  <c r="H96" i="47"/>
  <c r="F96" i="47"/>
  <c r="D96" i="47"/>
  <c r="C95" i="47"/>
  <c r="L87" i="47"/>
  <c r="J87" i="47"/>
  <c r="H87" i="47"/>
  <c r="F87" i="47"/>
  <c r="L86" i="47"/>
  <c r="J86" i="47"/>
  <c r="H86" i="47"/>
  <c r="F86" i="47"/>
  <c r="L85" i="47"/>
  <c r="J85" i="47"/>
  <c r="H85" i="47"/>
  <c r="F85" i="47"/>
  <c r="L84" i="47"/>
  <c r="J84" i="47"/>
  <c r="H84" i="47"/>
  <c r="F84" i="47"/>
  <c r="L83" i="47"/>
  <c r="J83" i="47"/>
  <c r="H83" i="47"/>
  <c r="F83" i="47"/>
  <c r="L82" i="47"/>
  <c r="J82" i="47"/>
  <c r="H82" i="47"/>
  <c r="F82" i="47"/>
  <c r="L81" i="47"/>
  <c r="J81" i="47"/>
  <c r="H81" i="47"/>
  <c r="F81" i="47"/>
  <c r="L80" i="47"/>
  <c r="J80" i="47"/>
  <c r="H80" i="47"/>
  <c r="F80" i="47"/>
  <c r="L79" i="47"/>
  <c r="J79" i="47"/>
  <c r="H79" i="47"/>
  <c r="F79" i="47"/>
  <c r="L78" i="47"/>
  <c r="J78" i="47"/>
  <c r="H78" i="47"/>
  <c r="F78" i="47"/>
  <c r="L77" i="47"/>
  <c r="J77" i="47"/>
  <c r="H77" i="47"/>
  <c r="F77" i="47"/>
  <c r="L76" i="47"/>
  <c r="J76" i="47"/>
  <c r="H76" i="47"/>
  <c r="F76" i="47"/>
  <c r="L75" i="47"/>
  <c r="J75" i="47"/>
  <c r="H75" i="47"/>
  <c r="F75" i="47"/>
  <c r="L74" i="47"/>
  <c r="J74" i="47"/>
  <c r="H74" i="47"/>
  <c r="F74" i="47"/>
  <c r="D74" i="47"/>
  <c r="C73" i="47"/>
  <c r="L65" i="47"/>
  <c r="J65" i="47"/>
  <c r="H65" i="47"/>
  <c r="F65" i="47"/>
  <c r="L64" i="47"/>
  <c r="J64" i="47"/>
  <c r="H64" i="47"/>
  <c r="F64" i="47"/>
  <c r="L63" i="47"/>
  <c r="J63" i="47"/>
  <c r="H63" i="47"/>
  <c r="F63" i="47"/>
  <c r="L62" i="47"/>
  <c r="J62" i="47"/>
  <c r="H62" i="47"/>
  <c r="F62" i="47"/>
  <c r="L61" i="47"/>
  <c r="J61" i="47"/>
  <c r="H61" i="47"/>
  <c r="F61" i="47"/>
  <c r="L60" i="47"/>
  <c r="J60" i="47"/>
  <c r="H60" i="47"/>
  <c r="F60" i="47"/>
  <c r="L59" i="47"/>
  <c r="J59" i="47"/>
  <c r="H59" i="47"/>
  <c r="F59" i="47"/>
  <c r="L58" i="47"/>
  <c r="J58" i="47"/>
  <c r="H58" i="47"/>
  <c r="F58" i="47"/>
  <c r="L57" i="47"/>
  <c r="J57" i="47"/>
  <c r="H57" i="47"/>
  <c r="F57" i="47"/>
  <c r="L56" i="47"/>
  <c r="J56" i="47"/>
  <c r="H56" i="47"/>
  <c r="F56" i="47"/>
  <c r="L55" i="47"/>
  <c r="J55" i="47"/>
  <c r="H55" i="47"/>
  <c r="F55" i="47"/>
  <c r="L54" i="47"/>
  <c r="J54" i="47"/>
  <c r="H54" i="47"/>
  <c r="F54" i="47"/>
  <c r="L53" i="47"/>
  <c r="J53" i="47"/>
  <c r="H53" i="47"/>
  <c r="F53" i="47"/>
  <c r="L52" i="47"/>
  <c r="J52" i="47"/>
  <c r="H52" i="47"/>
  <c r="F52" i="47"/>
  <c r="D52" i="47"/>
  <c r="C51" i="47"/>
  <c r="L43" i="47"/>
  <c r="J43" i="47"/>
  <c r="H43" i="47"/>
  <c r="F43" i="47"/>
  <c r="L42" i="47"/>
  <c r="J42" i="47"/>
  <c r="H42" i="47"/>
  <c r="F42" i="47"/>
  <c r="L41" i="47"/>
  <c r="J41" i="47"/>
  <c r="H41" i="47"/>
  <c r="F41" i="47"/>
  <c r="L40" i="47"/>
  <c r="J40" i="47"/>
  <c r="H40" i="47"/>
  <c r="F40" i="47"/>
  <c r="L39" i="47"/>
  <c r="J39" i="47"/>
  <c r="H39" i="47"/>
  <c r="F39" i="47"/>
  <c r="L38" i="47"/>
  <c r="J38" i="47"/>
  <c r="H38" i="47"/>
  <c r="F38" i="47"/>
  <c r="L37" i="47"/>
  <c r="J37" i="47"/>
  <c r="H37" i="47"/>
  <c r="F37" i="47"/>
  <c r="L36" i="47"/>
  <c r="J36" i="47"/>
  <c r="H36" i="47"/>
  <c r="F36" i="47"/>
  <c r="L35" i="47"/>
  <c r="J35" i="47"/>
  <c r="H35" i="47"/>
  <c r="F35" i="47"/>
  <c r="L34" i="47"/>
  <c r="J34" i="47"/>
  <c r="H34" i="47"/>
  <c r="F34" i="47"/>
  <c r="L33" i="47"/>
  <c r="J33" i="47"/>
  <c r="H33" i="47"/>
  <c r="F33" i="47"/>
  <c r="L32" i="47"/>
  <c r="J32" i="47"/>
  <c r="H32" i="47"/>
  <c r="F32" i="47"/>
  <c r="L31" i="47"/>
  <c r="J31" i="47"/>
  <c r="H31" i="47"/>
  <c r="F31" i="47"/>
  <c r="L30" i="47"/>
  <c r="J30" i="47"/>
  <c r="H30" i="47"/>
  <c r="F30" i="47"/>
  <c r="D30" i="47"/>
  <c r="C29" i="47"/>
  <c r="L21" i="47"/>
  <c r="J21" i="47"/>
  <c r="H21" i="47"/>
  <c r="F21" i="47"/>
  <c r="L20" i="47"/>
  <c r="J20" i="47"/>
  <c r="H20" i="47"/>
  <c r="F20" i="47"/>
  <c r="L19" i="47"/>
  <c r="J19" i="47"/>
  <c r="H19" i="47"/>
  <c r="F19" i="47"/>
  <c r="L18" i="47"/>
  <c r="J18" i="47"/>
  <c r="H18" i="47"/>
  <c r="F18" i="47"/>
  <c r="L17" i="47"/>
  <c r="J17" i="47"/>
  <c r="H17" i="47"/>
  <c r="F17" i="47"/>
  <c r="L16" i="47"/>
  <c r="J16" i="47"/>
  <c r="H16" i="47"/>
  <c r="F16" i="47"/>
  <c r="L15" i="47"/>
  <c r="J15" i="47"/>
  <c r="H15" i="47"/>
  <c r="F15" i="47"/>
  <c r="L14" i="47"/>
  <c r="J14" i="47"/>
  <c r="H14" i="47"/>
  <c r="F14" i="47"/>
  <c r="L13" i="47"/>
  <c r="J13" i="47"/>
  <c r="H13" i="47"/>
  <c r="F13" i="47"/>
  <c r="L12" i="47"/>
  <c r="J12" i="47"/>
  <c r="H12" i="47"/>
  <c r="F12" i="47"/>
  <c r="L11" i="47"/>
  <c r="J11" i="47"/>
  <c r="H11" i="47"/>
  <c r="F11" i="47"/>
  <c r="L10" i="47"/>
  <c r="J10" i="47"/>
  <c r="H10" i="47"/>
  <c r="F10" i="47"/>
  <c r="L9" i="47"/>
  <c r="J9" i="47"/>
  <c r="H9" i="47"/>
  <c r="F9" i="47"/>
  <c r="L8" i="47"/>
  <c r="J8" i="47"/>
  <c r="H8" i="47"/>
  <c r="F8" i="47"/>
  <c r="D8" i="47"/>
  <c r="C7" i="47"/>
  <c r="L135" i="43" l="1"/>
  <c r="I135" i="43"/>
  <c r="T5" i="43"/>
  <c r="S5" i="43"/>
  <c r="R5" i="43"/>
  <c r="J5" i="43"/>
  <c r="M135" i="42"/>
  <c r="K135" i="42"/>
  <c r="I135" i="42"/>
  <c r="T5" i="42"/>
  <c r="P5" i="42"/>
  <c r="R5" i="42"/>
  <c r="J5" i="42"/>
  <c r="F5" i="42"/>
  <c r="H5" i="42"/>
  <c r="S5" i="42"/>
  <c r="O135" i="41"/>
  <c r="M135" i="41"/>
  <c r="L135" i="41"/>
  <c r="K135" i="41"/>
  <c r="I135" i="41"/>
  <c r="R5" i="41"/>
  <c r="Q5" i="41"/>
  <c r="P5" i="41"/>
  <c r="M5" i="41"/>
  <c r="J5" i="41"/>
  <c r="H5" i="41"/>
  <c r="O133" i="40"/>
  <c r="N133" i="40"/>
  <c r="K133" i="40"/>
  <c r="L133" i="40"/>
  <c r="F5" i="40"/>
  <c r="O133" i="39"/>
  <c r="N133" i="39"/>
  <c r="T5" i="39"/>
  <c r="Q5" i="39"/>
  <c r="P5" i="39"/>
  <c r="M5" i="39"/>
  <c r="L5" i="39"/>
  <c r="I5" i="39"/>
  <c r="H5" i="39"/>
  <c r="L133" i="38"/>
  <c r="K133" i="38"/>
  <c r="M133" i="38"/>
  <c r="H133" i="38"/>
  <c r="G133" i="38"/>
  <c r="I133" i="38"/>
  <c r="T5" i="38"/>
  <c r="R5" i="38"/>
  <c r="P5" i="38"/>
  <c r="N5" i="38"/>
  <c r="Q5" i="38"/>
  <c r="J5" i="38"/>
  <c r="F5" i="38"/>
  <c r="I123" i="37"/>
  <c r="H123" i="37"/>
  <c r="G123" i="37"/>
  <c r="T5" i="37"/>
  <c r="S5" i="37"/>
  <c r="P5" i="37"/>
  <c r="O5" i="37"/>
  <c r="R5" i="37"/>
  <c r="M5" i="37"/>
  <c r="L5" i="37"/>
  <c r="K5" i="37"/>
  <c r="I5" i="37"/>
  <c r="I29" i="35"/>
  <c r="BB7" i="35"/>
  <c r="AY7" i="35"/>
  <c r="AX7" i="35"/>
  <c r="BA7" i="35"/>
  <c r="Y7" i="35"/>
  <c r="X7" i="35"/>
  <c r="N52" i="33"/>
  <c r="H96" i="31"/>
  <c r="J96" i="31"/>
  <c r="N74" i="31"/>
  <c r="L74" i="31"/>
  <c r="D74" i="31"/>
  <c r="O74" i="31"/>
  <c r="H74" i="31"/>
  <c r="F74" i="31"/>
  <c r="J52" i="31"/>
  <c r="L52" i="31"/>
  <c r="F52" i="31"/>
  <c r="D52" i="31"/>
  <c r="L30" i="31"/>
  <c r="D30" i="31"/>
  <c r="J8" i="31"/>
  <c r="L8" i="31"/>
  <c r="H8" i="31"/>
  <c r="O272" i="30"/>
  <c r="H272" i="30"/>
  <c r="D272" i="30"/>
  <c r="J272" i="30"/>
  <c r="C271" i="30"/>
  <c r="F272" i="30" s="1"/>
  <c r="B270" i="30"/>
  <c r="O250" i="30"/>
  <c r="N250" i="30"/>
  <c r="H250" i="30"/>
  <c r="F250" i="30"/>
  <c r="D250" i="30"/>
  <c r="J250" i="30"/>
  <c r="C249" i="30"/>
  <c r="B248" i="30"/>
  <c r="H228" i="30"/>
  <c r="D228" i="30"/>
  <c r="L228" i="30"/>
  <c r="C227" i="30"/>
  <c r="B226" i="30"/>
  <c r="O206" i="30"/>
  <c r="N206" i="30"/>
  <c r="L206" i="30"/>
  <c r="F206" i="30"/>
  <c r="D206" i="30"/>
  <c r="J206" i="30"/>
  <c r="H206" i="30"/>
  <c r="C205" i="30"/>
  <c r="B204" i="30"/>
  <c r="O184" i="30"/>
  <c r="N184" i="30"/>
  <c r="L184" i="30"/>
  <c r="F184" i="30"/>
  <c r="D184" i="30"/>
  <c r="J184" i="30"/>
  <c r="H184" i="30"/>
  <c r="C183" i="30"/>
  <c r="B182" i="30"/>
  <c r="O162" i="30"/>
  <c r="N162" i="30"/>
  <c r="L162" i="30"/>
  <c r="F162" i="30"/>
  <c r="D162" i="30"/>
  <c r="J162" i="30"/>
  <c r="H162" i="30"/>
  <c r="C161" i="30"/>
  <c r="B160" i="30"/>
  <c r="O140" i="30"/>
  <c r="N140" i="30"/>
  <c r="L140" i="30"/>
  <c r="F140" i="30"/>
  <c r="D140" i="30"/>
  <c r="H140" i="30"/>
  <c r="C139" i="30"/>
  <c r="B138" i="30"/>
  <c r="O118" i="30"/>
  <c r="N118" i="30"/>
  <c r="F118" i="30"/>
  <c r="D118" i="30"/>
  <c r="H118" i="30"/>
  <c r="C117" i="30"/>
  <c r="B116" i="30"/>
  <c r="O96" i="30"/>
  <c r="F96" i="30"/>
  <c r="D96" i="30"/>
  <c r="J96" i="30"/>
  <c r="H96" i="30"/>
  <c r="C95" i="30"/>
  <c r="L74" i="30"/>
  <c r="D74" i="30"/>
  <c r="F74" i="30"/>
  <c r="C73" i="30"/>
  <c r="O52" i="30"/>
  <c r="J52" i="30"/>
  <c r="D52" i="30"/>
  <c r="C51" i="30"/>
  <c r="N30" i="30"/>
  <c r="H30" i="30"/>
  <c r="D30" i="30"/>
  <c r="J30" i="30"/>
  <c r="C29" i="30"/>
  <c r="F30" i="30" s="1"/>
  <c r="N8" i="30"/>
  <c r="L8" i="30"/>
  <c r="F8" i="30"/>
  <c r="D8" i="30"/>
  <c r="O8" i="30"/>
  <c r="H8" i="30"/>
  <c r="C7" i="30"/>
  <c r="M6" i="28"/>
  <c r="K6" i="28"/>
  <c r="I6" i="28"/>
  <c r="B4" i="28"/>
  <c r="K6" i="27"/>
  <c r="J6" i="27"/>
  <c r="I6" i="27"/>
  <c r="M6" i="27"/>
  <c r="B3" i="27"/>
  <c r="M6" i="26"/>
  <c r="L6" i="26"/>
  <c r="B4" i="26"/>
  <c r="AB7" i="22"/>
  <c r="Y7" i="22"/>
  <c r="X7" i="22"/>
  <c r="J7" i="22"/>
  <c r="B4" i="22"/>
  <c r="H8" i="21"/>
  <c r="B5" i="21"/>
  <c r="B4" i="19"/>
  <c r="AB6" i="18"/>
  <c r="Z6" i="18"/>
  <c r="AA6" i="18"/>
  <c r="T6" i="18"/>
  <c r="R6" i="18"/>
  <c r="S6" i="18"/>
  <c r="K6" i="18"/>
  <c r="B3" i="18"/>
  <c r="K7" i="17"/>
  <c r="J7" i="17"/>
  <c r="I7" i="17"/>
  <c r="B4" i="17"/>
  <c r="M7" i="16"/>
  <c r="K7" i="16"/>
  <c r="J7" i="16"/>
  <c r="I7" i="16"/>
  <c r="L7" i="16"/>
  <c r="B4" i="16"/>
  <c r="AA7" i="15"/>
  <c r="Z7" i="15"/>
  <c r="Y7" i="15"/>
  <c r="X7" i="15"/>
  <c r="B4" i="15"/>
  <c r="V9" i="14"/>
  <c r="T9" i="14"/>
  <c r="K9" i="14"/>
  <c r="I9" i="14"/>
  <c r="B6" i="14"/>
  <c r="L6" i="13"/>
  <c r="K6" i="13"/>
  <c r="J6" i="13"/>
  <c r="B3" i="13"/>
  <c r="X5" i="12"/>
  <c r="W5" i="12"/>
  <c r="I5" i="12"/>
  <c r="S8" i="9"/>
  <c r="P8" i="9"/>
  <c r="W6" i="6"/>
  <c r="V6" i="6"/>
  <c r="T6" i="6"/>
  <c r="S6" i="6"/>
  <c r="M6" i="6"/>
  <c r="L6" i="6"/>
  <c r="K6" i="6"/>
  <c r="B3" i="6"/>
  <c r="W6" i="5"/>
  <c r="T6" i="5"/>
  <c r="S6" i="5"/>
  <c r="L6" i="5"/>
  <c r="K6" i="5"/>
  <c r="I6" i="5"/>
  <c r="B3" i="5"/>
  <c r="N152" i="3"/>
  <c r="L152" i="3"/>
  <c r="K152" i="3"/>
  <c r="J152" i="3"/>
  <c r="N79" i="3"/>
  <c r="L79" i="3"/>
  <c r="K79" i="3"/>
  <c r="J79" i="3"/>
  <c r="N6" i="3"/>
  <c r="L6" i="3"/>
  <c r="K6" i="3"/>
  <c r="J6" i="3"/>
  <c r="M6" i="3"/>
  <c r="N56" i="2"/>
  <c r="M56" i="2"/>
  <c r="B39" i="1"/>
  <c r="B38" i="1"/>
  <c r="B37" i="1"/>
  <c r="M2" i="1"/>
  <c r="F100" i="31"/>
  <c r="H77" i="31"/>
  <c r="H57" i="31"/>
  <c r="J43" i="31"/>
  <c r="L21" i="31"/>
  <c r="F18" i="31"/>
  <c r="F12" i="31"/>
  <c r="H9" i="31"/>
  <c r="J273" i="30"/>
  <c r="F260" i="30"/>
  <c r="L239" i="30"/>
  <c r="J232" i="30"/>
  <c r="H143" i="30"/>
  <c r="L83" i="31"/>
  <c r="L62" i="31"/>
  <c r="H36" i="31"/>
  <c r="L108" i="31"/>
  <c r="J14" i="31"/>
  <c r="L262" i="30"/>
  <c r="F257" i="30"/>
  <c r="J239" i="30"/>
  <c r="L236" i="30"/>
  <c r="H232" i="30"/>
  <c r="J152" i="30"/>
  <c r="F149" i="30"/>
  <c r="J144" i="30"/>
  <c r="F108" i="30"/>
  <c r="J85" i="30"/>
  <c r="J78" i="30"/>
  <c r="L42" i="31"/>
  <c r="L32" i="31"/>
  <c r="L20" i="31"/>
  <c r="H17" i="31"/>
  <c r="H283" i="30"/>
  <c r="L259" i="30"/>
  <c r="L150" i="30"/>
  <c r="H147" i="30"/>
  <c r="F109" i="30"/>
  <c r="H83" i="30"/>
  <c r="H63" i="30"/>
  <c r="H55" i="30"/>
  <c r="J42" i="30"/>
  <c r="L40" i="30"/>
  <c r="F38" i="30"/>
  <c r="H36" i="30"/>
  <c r="J34" i="30"/>
  <c r="L32" i="30"/>
  <c r="L21" i="30"/>
  <c r="F19" i="30"/>
  <c r="H17" i="30"/>
  <c r="J15" i="30"/>
  <c r="L13" i="30"/>
  <c r="F11" i="30"/>
  <c r="H9" i="30"/>
  <c r="H35" i="31"/>
  <c r="H43" i="31"/>
  <c r="L13" i="31"/>
  <c r="F11" i="31"/>
  <c r="H280" i="30"/>
  <c r="F285" i="30"/>
  <c r="F259" i="30"/>
  <c r="J241" i="30"/>
  <c r="L231" i="30"/>
  <c r="J229" i="30"/>
  <c r="L106" i="30"/>
  <c r="L103" i="30"/>
  <c r="L102" i="30"/>
  <c r="L100" i="30"/>
  <c r="L99" i="30"/>
  <c r="L43" i="30"/>
  <c r="F41" i="30"/>
  <c r="H39" i="30"/>
  <c r="J37" i="30"/>
  <c r="L35" i="30"/>
  <c r="F33" i="30"/>
  <c r="H31" i="30"/>
  <c r="H20" i="30"/>
  <c r="J18" i="30"/>
  <c r="L16" i="30"/>
  <c r="F14" i="30"/>
  <c r="H12" i="30"/>
  <c r="J10" i="30"/>
  <c r="H277" i="30"/>
  <c r="L261" i="30"/>
  <c r="F215" i="30"/>
  <c r="L208" i="30"/>
  <c r="J102" i="30"/>
  <c r="J97" i="30"/>
  <c r="H81" i="30"/>
  <c r="J79" i="30"/>
  <c r="J77" i="30"/>
  <c r="H61" i="30"/>
  <c r="J40" i="30"/>
  <c r="H34" i="30"/>
  <c r="L19" i="30"/>
  <c r="F17" i="30"/>
  <c r="J13" i="30"/>
  <c r="J41" i="31"/>
  <c r="H10" i="31"/>
  <c r="F207" i="30"/>
  <c r="J148" i="30"/>
  <c r="L142" i="30"/>
  <c r="L107" i="30"/>
  <c r="J62" i="30"/>
  <c r="H56" i="30"/>
  <c r="L41" i="30"/>
  <c r="F39" i="30"/>
  <c r="J35" i="30"/>
  <c r="H18" i="30"/>
  <c r="L14" i="30"/>
  <c r="F12" i="30"/>
  <c r="F38" i="31"/>
  <c r="L258" i="30"/>
  <c r="F219" i="30"/>
  <c r="F163" i="30"/>
  <c r="H104" i="30"/>
  <c r="J101" i="30"/>
  <c r="J58" i="30"/>
  <c r="H41" i="30"/>
  <c r="L37" i="30"/>
  <c r="F35" i="30"/>
  <c r="J31" i="30"/>
  <c r="J20" i="30"/>
  <c r="H14" i="30"/>
  <c r="L10" i="30"/>
  <c r="F256" i="30"/>
  <c r="L98" i="30"/>
  <c r="H82" i="30"/>
  <c r="H80" i="30"/>
  <c r="J59" i="30"/>
  <c r="H53" i="30"/>
  <c r="H42" i="30"/>
  <c r="L38" i="30"/>
  <c r="F36" i="30"/>
  <c r="J32" i="30"/>
  <c r="J21" i="30"/>
  <c r="H15" i="30"/>
  <c r="L11" i="30"/>
  <c r="F9" i="30"/>
  <c r="J34" i="31"/>
  <c r="H13" i="31"/>
  <c r="L240" i="30"/>
  <c r="J219" i="30"/>
  <c r="J174" i="30"/>
  <c r="H150" i="30"/>
  <c r="H103" i="30"/>
  <c r="H87" i="30"/>
  <c r="H65" i="30"/>
  <c r="J55" i="30"/>
  <c r="H38" i="30"/>
  <c r="L34" i="30"/>
  <c r="F32" i="30"/>
  <c r="F21" i="30"/>
  <c r="J17" i="30"/>
  <c r="H11" i="30"/>
  <c r="J87" i="31"/>
  <c r="L31" i="31"/>
  <c r="F97" i="31"/>
  <c r="H253" i="30"/>
  <c r="J238" i="30"/>
  <c r="F229" i="30"/>
  <c r="J192" i="30"/>
  <c r="J166" i="30"/>
  <c r="H129" i="30"/>
  <c r="J119" i="30"/>
  <c r="J105" i="30"/>
  <c r="J100" i="30"/>
  <c r="J231" i="30"/>
  <c r="L164" i="30"/>
  <c r="F20" i="30"/>
  <c r="H10" i="30"/>
  <c r="F130" i="30"/>
  <c r="F31" i="30"/>
  <c r="J16" i="30"/>
  <c r="F13" i="30"/>
  <c r="C160" i="27"/>
  <c r="G104" i="27"/>
  <c r="F90" i="27"/>
  <c r="E76" i="27"/>
  <c r="D62" i="27"/>
  <c r="C48" i="27"/>
  <c r="J141" i="30"/>
  <c r="L81" i="30"/>
  <c r="H37" i="30"/>
  <c r="H19" i="30"/>
  <c r="F16" i="30"/>
  <c r="J9" i="30"/>
  <c r="G118" i="27"/>
  <c r="F104" i="27"/>
  <c r="E90" i="27"/>
  <c r="D76" i="27"/>
  <c r="C62" i="27"/>
  <c r="C160" i="26"/>
  <c r="L124" i="30"/>
  <c r="J109" i="30"/>
  <c r="H64" i="30"/>
  <c r="J54" i="30"/>
  <c r="L61" i="30"/>
  <c r="F43" i="30"/>
  <c r="J36" i="30"/>
  <c r="H33" i="30"/>
  <c r="L18" i="30"/>
  <c r="G146" i="27"/>
  <c r="F132" i="27"/>
  <c r="E118" i="27"/>
  <c r="D104" i="27"/>
  <c r="C90" i="27"/>
  <c r="G34" i="27"/>
  <c r="F20" i="27"/>
  <c r="G132" i="26"/>
  <c r="F118" i="26"/>
  <c r="J210" i="30"/>
  <c r="L79" i="30"/>
  <c r="H75" i="30"/>
  <c r="L60" i="30"/>
  <c r="H57" i="30"/>
  <c r="J82" i="30"/>
  <c r="L42" i="30"/>
  <c r="J39" i="30"/>
  <c r="G90" i="28"/>
  <c r="F76" i="28"/>
  <c r="J60" i="31"/>
  <c r="J43" i="30"/>
  <c r="G160" i="27"/>
  <c r="C104" i="27"/>
  <c r="G90" i="27"/>
  <c r="C34" i="27"/>
  <c r="D20" i="27"/>
  <c r="C146" i="26"/>
  <c r="F132" i="26"/>
  <c r="G62" i="26"/>
  <c r="F48" i="26"/>
  <c r="E34" i="26"/>
  <c r="D20" i="26"/>
  <c r="L33" i="30"/>
  <c r="D34" i="28"/>
  <c r="F160" i="27"/>
  <c r="D90" i="27"/>
  <c r="G76" i="27"/>
  <c r="C20" i="27"/>
  <c r="G160" i="26"/>
  <c r="E132" i="26"/>
  <c r="G76" i="26"/>
  <c r="F62" i="26"/>
  <c r="E48" i="26"/>
  <c r="D34" i="26"/>
  <c r="C20" i="26"/>
  <c r="L56" i="30"/>
  <c r="F20" i="28"/>
  <c r="E160" i="27"/>
  <c r="F146" i="27"/>
  <c r="F76" i="27"/>
  <c r="G62" i="27"/>
  <c r="F160" i="26"/>
  <c r="D132" i="26"/>
  <c r="G90" i="26"/>
  <c r="F76" i="26"/>
  <c r="E62" i="26"/>
  <c r="D48" i="26"/>
  <c r="C34" i="26"/>
  <c r="J83" i="30"/>
  <c r="J63" i="30"/>
  <c r="F40" i="30"/>
  <c r="L15" i="30"/>
  <c r="D104" i="28"/>
  <c r="D20" i="28"/>
  <c r="D160" i="27"/>
  <c r="E146" i="27"/>
  <c r="G132" i="27"/>
  <c r="C76" i="27"/>
  <c r="F62" i="27"/>
  <c r="G48" i="27"/>
  <c r="E160" i="26"/>
  <c r="H106" i="30"/>
  <c r="L53" i="30"/>
  <c r="D146" i="27"/>
  <c r="E132" i="27"/>
  <c r="E62" i="27"/>
  <c r="F48" i="27"/>
  <c r="D160" i="26"/>
  <c r="G146" i="26"/>
  <c r="G118" i="26"/>
  <c r="F104" i="26"/>
  <c r="E90" i="26"/>
  <c r="D76" i="26"/>
  <c r="C62" i="26"/>
  <c r="L235" i="30"/>
  <c r="J153" i="30"/>
  <c r="H60" i="30"/>
  <c r="J12" i="30"/>
  <c r="C90" i="28"/>
  <c r="C132" i="27"/>
  <c r="D118" i="27"/>
  <c r="D48" i="27"/>
  <c r="E34" i="27"/>
  <c r="D90" i="28"/>
  <c r="E104" i="28"/>
  <c r="C146" i="27"/>
  <c r="C132" i="26"/>
  <c r="G104" i="26"/>
  <c r="F90" i="26"/>
  <c r="E76" i="26"/>
  <c r="D62" i="26"/>
  <c r="C48" i="26"/>
  <c r="J104" i="30"/>
  <c r="F146" i="26"/>
  <c r="E104" i="26"/>
  <c r="D90" i="26"/>
  <c r="C76" i="26"/>
  <c r="F34" i="27"/>
  <c r="E146" i="26"/>
  <c r="D104" i="26"/>
  <c r="C90" i="26"/>
  <c r="F118" i="28"/>
  <c r="E104" i="27"/>
  <c r="D34" i="27"/>
  <c r="D146" i="26"/>
  <c r="C104" i="26"/>
  <c r="H120" i="30"/>
  <c r="F118" i="27"/>
  <c r="E48" i="27"/>
  <c r="H194" i="30"/>
  <c r="L151" i="30"/>
  <c r="H76" i="30"/>
  <c r="C118" i="27"/>
  <c r="G20" i="27"/>
  <c r="E118" i="26"/>
  <c r="G20" i="26"/>
  <c r="E20" i="26"/>
  <c r="E161" i="22"/>
  <c r="E133" i="22"/>
  <c r="E105" i="22"/>
  <c r="E77" i="22"/>
  <c r="E49" i="22"/>
  <c r="E20" i="27"/>
  <c r="D161" i="22"/>
  <c r="H147" i="22"/>
  <c r="D133" i="22"/>
  <c r="H119" i="22"/>
  <c r="D105" i="22"/>
  <c r="H91" i="22"/>
  <c r="D77" i="22"/>
  <c r="H63" i="22"/>
  <c r="D49" i="22"/>
  <c r="H35" i="22"/>
  <c r="G21" i="22"/>
  <c r="E162" i="21"/>
  <c r="E148" i="21"/>
  <c r="C161" i="22"/>
  <c r="G147" i="22"/>
  <c r="C133" i="22"/>
  <c r="G119" i="22"/>
  <c r="C105" i="22"/>
  <c r="G91" i="22"/>
  <c r="C77" i="22"/>
  <c r="G63" i="22"/>
  <c r="C49" i="22"/>
  <c r="D132" i="27"/>
  <c r="D118" i="26"/>
  <c r="C118" i="26"/>
  <c r="G48" i="26"/>
  <c r="E147" i="22"/>
  <c r="E119" i="22"/>
  <c r="E91" i="22"/>
  <c r="E63" i="22"/>
  <c r="E35" i="22"/>
  <c r="D21" i="22"/>
  <c r="F171" i="30"/>
  <c r="G34" i="26"/>
  <c r="H161" i="22"/>
  <c r="D147" i="22"/>
  <c r="H133" i="22"/>
  <c r="D119" i="22"/>
  <c r="H105" i="22"/>
  <c r="D91" i="22"/>
  <c r="H77" i="22"/>
  <c r="D63" i="22"/>
  <c r="H49" i="22"/>
  <c r="D35" i="22"/>
  <c r="C21" i="22"/>
  <c r="F133" i="22"/>
  <c r="C91" i="22"/>
  <c r="D134" i="21"/>
  <c r="F92" i="21"/>
  <c r="D78" i="21"/>
  <c r="F20" i="26"/>
  <c r="G77" i="22"/>
  <c r="C134" i="21"/>
  <c r="E92" i="21"/>
  <c r="C78" i="21"/>
  <c r="F36" i="21"/>
  <c r="F161" i="22"/>
  <c r="C119" i="22"/>
  <c r="D162" i="21"/>
  <c r="F148" i="21"/>
  <c r="E106" i="21"/>
  <c r="C92" i="21"/>
  <c r="F34" i="26"/>
  <c r="G105" i="22"/>
  <c r="F63" i="22"/>
  <c r="H21" i="22"/>
  <c r="C162" i="21"/>
  <c r="D148" i="21"/>
  <c r="F120" i="21"/>
  <c r="D106" i="21"/>
  <c r="F64" i="21"/>
  <c r="D50" i="21"/>
  <c r="C36" i="21"/>
  <c r="E22" i="21"/>
  <c r="F147" i="22"/>
  <c r="F105" i="22"/>
  <c r="C63" i="22"/>
  <c r="G35" i="22"/>
  <c r="F21" i="22"/>
  <c r="C148" i="21"/>
  <c r="E120" i="21"/>
  <c r="C106" i="21"/>
  <c r="E64" i="21"/>
  <c r="C50" i="21"/>
  <c r="D22" i="21"/>
  <c r="F134" i="21"/>
  <c r="E78" i="21"/>
  <c r="C64" i="21"/>
  <c r="X148" i="18"/>
  <c r="P148" i="18"/>
  <c r="L146" i="18"/>
  <c r="D146" i="18"/>
  <c r="V132" i="18"/>
  <c r="N132" i="18"/>
  <c r="F132" i="18"/>
  <c r="L120" i="18"/>
  <c r="D120" i="18"/>
  <c r="X118" i="18"/>
  <c r="P118" i="18"/>
  <c r="V106" i="18"/>
  <c r="N106" i="18"/>
  <c r="F106" i="18"/>
  <c r="X92" i="18"/>
  <c r="P92" i="18"/>
  <c r="L90" i="18"/>
  <c r="D90" i="18"/>
  <c r="V76" i="18"/>
  <c r="N76" i="18"/>
  <c r="F76" i="18"/>
  <c r="L64" i="18"/>
  <c r="D64" i="18"/>
  <c r="X62" i="18"/>
  <c r="P62" i="18"/>
  <c r="V50" i="18"/>
  <c r="N50" i="18"/>
  <c r="F50" i="18"/>
  <c r="F119" i="22"/>
  <c r="F35" i="22"/>
  <c r="E134" i="21"/>
  <c r="D92" i="21"/>
  <c r="E36" i="21"/>
  <c r="W148" i="18"/>
  <c r="O148" i="18"/>
  <c r="G148" i="18"/>
  <c r="C146" i="18"/>
  <c r="U132" i="18"/>
  <c r="M132" i="18"/>
  <c r="E132" i="18"/>
  <c r="C120" i="18"/>
  <c r="W118" i="18"/>
  <c r="O118" i="18"/>
  <c r="G118" i="18"/>
  <c r="U106" i="18"/>
  <c r="M106" i="18"/>
  <c r="E106" i="18"/>
  <c r="W92" i="18"/>
  <c r="O92" i="18"/>
  <c r="G92" i="18"/>
  <c r="C90" i="18"/>
  <c r="U76" i="18"/>
  <c r="M76" i="18"/>
  <c r="E76" i="18"/>
  <c r="C64" i="18"/>
  <c r="W62" i="18"/>
  <c r="O62" i="18"/>
  <c r="G62" i="18"/>
  <c r="U50" i="18"/>
  <c r="M50" i="18"/>
  <c r="E50" i="18"/>
  <c r="C35" i="22"/>
  <c r="T21" i="22"/>
  <c r="D36" i="21"/>
  <c r="F22" i="21"/>
  <c r="X160" i="18"/>
  <c r="P160" i="18"/>
  <c r="V148" i="18"/>
  <c r="N148" i="18"/>
  <c r="F148" i="18"/>
  <c r="X134" i="18"/>
  <c r="P134" i="18"/>
  <c r="L132" i="18"/>
  <c r="D132" i="18"/>
  <c r="V118" i="18"/>
  <c r="N118" i="18"/>
  <c r="F118" i="18"/>
  <c r="L106" i="18"/>
  <c r="D106" i="18"/>
  <c r="X104" i="18"/>
  <c r="P104" i="18"/>
  <c r="V92" i="18"/>
  <c r="N92" i="18"/>
  <c r="F92" i="18"/>
  <c r="X78" i="18"/>
  <c r="P78" i="18"/>
  <c r="L76" i="18"/>
  <c r="D76" i="18"/>
  <c r="V62" i="18"/>
  <c r="N62" i="18"/>
  <c r="F62" i="18"/>
  <c r="L50" i="18"/>
  <c r="D50" i="18"/>
  <c r="X48" i="18"/>
  <c r="P48" i="18"/>
  <c r="V160" i="18"/>
  <c r="N160" i="18"/>
  <c r="F160" i="18"/>
  <c r="L148" i="18"/>
  <c r="D148" i="18"/>
  <c r="X146" i="18"/>
  <c r="P146" i="18"/>
  <c r="V134" i="18"/>
  <c r="N134" i="18"/>
  <c r="F134" i="18"/>
  <c r="X120" i="18"/>
  <c r="P120" i="18"/>
  <c r="L118" i="18"/>
  <c r="D118" i="18"/>
  <c r="V104" i="18"/>
  <c r="N104" i="18"/>
  <c r="F104" i="18"/>
  <c r="L92" i="18"/>
  <c r="D92" i="18"/>
  <c r="X90" i="18"/>
  <c r="P90" i="18"/>
  <c r="V78" i="18"/>
  <c r="N78" i="18"/>
  <c r="F78" i="18"/>
  <c r="X64" i="18"/>
  <c r="P64" i="18"/>
  <c r="L62" i="18"/>
  <c r="D62" i="18"/>
  <c r="V48" i="18"/>
  <c r="N48" i="18"/>
  <c r="F48" i="18"/>
  <c r="C147" i="22"/>
  <c r="F91" i="22"/>
  <c r="E21" i="22"/>
  <c r="F50" i="21"/>
  <c r="U160" i="18"/>
  <c r="M160" i="18"/>
  <c r="E160" i="18"/>
  <c r="C148" i="18"/>
  <c r="W146" i="18"/>
  <c r="O146" i="18"/>
  <c r="G146" i="18"/>
  <c r="U134" i="18"/>
  <c r="M134" i="18"/>
  <c r="E134" i="18"/>
  <c r="W120" i="18"/>
  <c r="O120" i="18"/>
  <c r="G120" i="18"/>
  <c r="C118" i="18"/>
  <c r="U104" i="18"/>
  <c r="M104" i="18"/>
  <c r="E104" i="18"/>
  <c r="C92" i="18"/>
  <c r="W90" i="18"/>
  <c r="O90" i="18"/>
  <c r="G90" i="18"/>
  <c r="U78" i="18"/>
  <c r="M78" i="18"/>
  <c r="E78" i="18"/>
  <c r="W64" i="18"/>
  <c r="O64" i="18"/>
  <c r="G64" i="18"/>
  <c r="C62" i="18"/>
  <c r="U48" i="18"/>
  <c r="M48" i="18"/>
  <c r="E48" i="18"/>
  <c r="C36" i="18"/>
  <c r="G161" i="22"/>
  <c r="G133" i="22"/>
  <c r="E50" i="21"/>
  <c r="M148" i="18"/>
  <c r="O132" i="18"/>
  <c r="F120" i="18"/>
  <c r="X106" i="18"/>
  <c r="C106" i="18"/>
  <c r="G104" i="18"/>
  <c r="U92" i="18"/>
  <c r="E90" i="18"/>
  <c r="W76" i="18"/>
  <c r="N64" i="18"/>
  <c r="F77" i="22"/>
  <c r="G49" i="22"/>
  <c r="S21" i="22"/>
  <c r="D120" i="21"/>
  <c r="N146" i="18"/>
  <c r="G134" i="18"/>
  <c r="E120" i="18"/>
  <c r="W106" i="18"/>
  <c r="D104" i="18"/>
  <c r="V90" i="18"/>
  <c r="O78" i="18"/>
  <c r="M64" i="18"/>
  <c r="F49" i="22"/>
  <c r="C120" i="21"/>
  <c r="D64" i="21"/>
  <c r="O160" i="18"/>
  <c r="M146" i="18"/>
  <c r="D134" i="18"/>
  <c r="V120" i="18"/>
  <c r="E118" i="18"/>
  <c r="W104" i="18"/>
  <c r="C104" i="18"/>
  <c r="U90" i="18"/>
  <c r="L78" i="18"/>
  <c r="F78" i="21"/>
  <c r="F162" i="21"/>
  <c r="F106" i="21"/>
  <c r="F146" i="18"/>
  <c r="X132" i="18"/>
  <c r="C132" i="18"/>
  <c r="U118" i="18"/>
  <c r="O106" i="18"/>
  <c r="N90" i="18"/>
  <c r="G78" i="18"/>
  <c r="E64" i="18"/>
  <c r="W50" i="18"/>
  <c r="O48" i="18"/>
  <c r="M22" i="21"/>
  <c r="D160" i="18"/>
  <c r="V146" i="18"/>
  <c r="O134" i="18"/>
  <c r="C22" i="21"/>
  <c r="C50" i="18"/>
  <c r="G48" i="18"/>
  <c r="X36" i="18"/>
  <c r="O36" i="18"/>
  <c r="F36" i="18"/>
  <c r="V34" i="18"/>
  <c r="N34" i="18"/>
  <c r="F34" i="18"/>
  <c r="L22" i="18"/>
  <c r="D22" i="18"/>
  <c r="X20" i="18"/>
  <c r="P20" i="18"/>
  <c r="V8" i="18"/>
  <c r="N8" i="18"/>
  <c r="F8" i="18"/>
  <c r="F49" i="17"/>
  <c r="G37" i="17"/>
  <c r="E35" i="17"/>
  <c r="F23" i="17"/>
  <c r="G21" i="17"/>
  <c r="C161" i="16"/>
  <c r="W160" i="18"/>
  <c r="U146" i="18"/>
  <c r="U120" i="18"/>
  <c r="P106" i="18"/>
  <c r="M92" i="18"/>
  <c r="X76" i="18"/>
  <c r="X50" i="18"/>
  <c r="W48" i="18"/>
  <c r="D48" i="18"/>
  <c r="W36" i="18"/>
  <c r="N36" i="18"/>
  <c r="E36" i="18"/>
  <c r="U34" i="18"/>
  <c r="M34" i="18"/>
  <c r="E34" i="18"/>
  <c r="C22" i="18"/>
  <c r="W20" i="18"/>
  <c r="O20" i="18"/>
  <c r="G20" i="18"/>
  <c r="U8" i="18"/>
  <c r="M8" i="18"/>
  <c r="E8" i="18"/>
  <c r="E49" i="17"/>
  <c r="F37" i="17"/>
  <c r="D35" i="17"/>
  <c r="E23" i="17"/>
  <c r="F21" i="17"/>
  <c r="L160" i="18"/>
  <c r="W132" i="18"/>
  <c r="N120" i="18"/>
  <c r="O104" i="18"/>
  <c r="M90" i="18"/>
  <c r="D78" i="18"/>
  <c r="P76" i="18"/>
  <c r="U62" i="18"/>
  <c r="C48" i="18"/>
  <c r="V36" i="18"/>
  <c r="M36" i="18"/>
  <c r="D36" i="18"/>
  <c r="L34" i="18"/>
  <c r="D34" i="18"/>
  <c r="V20" i="18"/>
  <c r="N20" i="18"/>
  <c r="F20" i="18"/>
  <c r="L8" i="18"/>
  <c r="D8" i="18"/>
  <c r="D49" i="17"/>
  <c r="E37" i="17"/>
  <c r="G160" i="18"/>
  <c r="E146" i="18"/>
  <c r="W134" i="18"/>
  <c r="M120" i="18"/>
  <c r="L104" i="18"/>
  <c r="E92" i="18"/>
  <c r="C78" i="18"/>
  <c r="O76" i="18"/>
  <c r="V64" i="18"/>
  <c r="P50" i="18"/>
  <c r="U36" i="18"/>
  <c r="L36" i="18"/>
  <c r="C34" i="18"/>
  <c r="U20" i="18"/>
  <c r="M20" i="18"/>
  <c r="E20" i="18"/>
  <c r="C8" i="18"/>
  <c r="E51" i="17"/>
  <c r="C49" i="17"/>
  <c r="C160" i="18"/>
  <c r="U148" i="18"/>
  <c r="G132" i="18"/>
  <c r="G76" i="18"/>
  <c r="W22" i="18"/>
  <c r="G22" i="18"/>
  <c r="F35" i="17"/>
  <c r="G23" i="17"/>
  <c r="D9" i="17"/>
  <c r="E161" i="16"/>
  <c r="G147" i="16"/>
  <c r="F133" i="16"/>
  <c r="G121" i="16"/>
  <c r="E119" i="16"/>
  <c r="F107" i="16"/>
  <c r="D105" i="16"/>
  <c r="E93" i="16"/>
  <c r="C91" i="16"/>
  <c r="D79" i="16"/>
  <c r="C65" i="16"/>
  <c r="G35" i="16"/>
  <c r="C9" i="16"/>
  <c r="E161" i="15"/>
  <c r="D147" i="15"/>
  <c r="C133" i="15"/>
  <c r="G77" i="15"/>
  <c r="F63" i="15"/>
  <c r="E49" i="15"/>
  <c r="D35" i="15"/>
  <c r="F21" i="15"/>
  <c r="E149" i="14"/>
  <c r="G121" i="14"/>
  <c r="D107" i="14"/>
  <c r="F79" i="14"/>
  <c r="C65" i="14"/>
  <c r="C76" i="18"/>
  <c r="X34" i="18"/>
  <c r="V22" i="18"/>
  <c r="F22" i="18"/>
  <c r="X8" i="18"/>
  <c r="C35" i="17"/>
  <c r="D23" i="17"/>
  <c r="C9" i="17"/>
  <c r="D161" i="16"/>
  <c r="F147" i="16"/>
  <c r="G135" i="16"/>
  <c r="E133" i="16"/>
  <c r="F121" i="16"/>
  <c r="D119" i="16"/>
  <c r="E107" i="16"/>
  <c r="C105" i="16"/>
  <c r="D93" i="16"/>
  <c r="C79" i="16"/>
  <c r="G49" i="16"/>
  <c r="F35" i="16"/>
  <c r="G23" i="16"/>
  <c r="D161" i="15"/>
  <c r="C147" i="15"/>
  <c r="G91" i="15"/>
  <c r="F77" i="15"/>
  <c r="E63" i="15"/>
  <c r="D49" i="15"/>
  <c r="C35" i="15"/>
  <c r="E21" i="15"/>
  <c r="G163" i="14"/>
  <c r="D149" i="14"/>
  <c r="F121" i="14"/>
  <c r="C107" i="14"/>
  <c r="E79" i="14"/>
  <c r="G51" i="14"/>
  <c r="D37" i="14"/>
  <c r="F64" i="18"/>
  <c r="G50" i="18"/>
  <c r="G36" i="18"/>
  <c r="W34" i="18"/>
  <c r="G34" i="18"/>
  <c r="U22" i="18"/>
  <c r="E22" i="18"/>
  <c r="W8" i="18"/>
  <c r="G8" i="18"/>
  <c r="C23" i="17"/>
  <c r="F161" i="17"/>
  <c r="G149" i="16"/>
  <c r="E147" i="16"/>
  <c r="F135" i="16"/>
  <c r="D133" i="16"/>
  <c r="E121" i="16"/>
  <c r="C119" i="16"/>
  <c r="D107" i="16"/>
  <c r="C93" i="16"/>
  <c r="G63" i="16"/>
  <c r="F49" i="16"/>
  <c r="G37" i="16"/>
  <c r="E35" i="16"/>
  <c r="F23" i="16"/>
  <c r="G21" i="16"/>
  <c r="C161" i="15"/>
  <c r="G105" i="15"/>
  <c r="F91" i="15"/>
  <c r="E77" i="15"/>
  <c r="D63" i="15"/>
  <c r="C49" i="15"/>
  <c r="D21" i="15"/>
  <c r="F163" i="14"/>
  <c r="C149" i="14"/>
  <c r="E121" i="14"/>
  <c r="G93" i="14"/>
  <c r="D79" i="14"/>
  <c r="F51" i="14"/>
  <c r="M62" i="18"/>
  <c r="P22" i="18"/>
  <c r="D20" i="18"/>
  <c r="G49" i="17"/>
  <c r="F149" i="16"/>
  <c r="D147" i="16"/>
  <c r="E135" i="16"/>
  <c r="C133" i="16"/>
  <c r="D121" i="16"/>
  <c r="C107" i="16"/>
  <c r="G77" i="16"/>
  <c r="F63" i="16"/>
  <c r="G51" i="16"/>
  <c r="E49" i="16"/>
  <c r="F37" i="16"/>
  <c r="D35" i="16"/>
  <c r="E23" i="16"/>
  <c r="F21" i="16"/>
  <c r="G119" i="15"/>
  <c r="F105" i="15"/>
  <c r="E91" i="15"/>
  <c r="D77" i="15"/>
  <c r="C63" i="15"/>
  <c r="C21" i="15"/>
  <c r="E163" i="14"/>
  <c r="G135" i="14"/>
  <c r="D121" i="14"/>
  <c r="L134" i="18"/>
  <c r="L48" i="18"/>
  <c r="O22" i="18"/>
  <c r="C20" i="18"/>
  <c r="F105" i="17"/>
  <c r="E91" i="17"/>
  <c r="F79" i="17"/>
  <c r="E65" i="17"/>
  <c r="E149" i="16"/>
  <c r="C147" i="16"/>
  <c r="D135" i="16"/>
  <c r="C121" i="16"/>
  <c r="G91" i="16"/>
  <c r="F77" i="16"/>
  <c r="G65" i="16"/>
  <c r="E63" i="16"/>
  <c r="F51" i="16"/>
  <c r="D49" i="16"/>
  <c r="E37" i="16"/>
  <c r="C35" i="16"/>
  <c r="D23" i="16"/>
  <c r="E21" i="16"/>
  <c r="G9" i="16"/>
  <c r="G133" i="15"/>
  <c r="F119" i="15"/>
  <c r="E105" i="15"/>
  <c r="D91" i="15"/>
  <c r="C77" i="15"/>
  <c r="D163" i="14"/>
  <c r="F135" i="14"/>
  <c r="C121" i="14"/>
  <c r="E93" i="14"/>
  <c r="G65" i="14"/>
  <c r="D51" i="14"/>
  <c r="P22" i="21"/>
  <c r="W78" i="18"/>
  <c r="P36" i="18"/>
  <c r="O34" i="18"/>
  <c r="M22" i="18"/>
  <c r="O8" i="18"/>
  <c r="E148" i="18"/>
  <c r="E133" i="17"/>
  <c r="F107" i="17"/>
  <c r="D65" i="17"/>
  <c r="C21" i="17"/>
  <c r="G9" i="17"/>
  <c r="D149" i="16"/>
  <c r="E91" i="16"/>
  <c r="D51" i="16"/>
  <c r="E147" i="15"/>
  <c r="D105" i="15"/>
  <c r="E135" i="14"/>
  <c r="C93" i="14"/>
  <c r="F23" i="14"/>
  <c r="D107" i="11"/>
  <c r="D103" i="11"/>
  <c r="D99" i="11"/>
  <c r="D83" i="11"/>
  <c r="D79" i="11"/>
  <c r="D75" i="11"/>
  <c r="O50" i="18"/>
  <c r="F119" i="17"/>
  <c r="E107" i="17"/>
  <c r="F9" i="17"/>
  <c r="C149" i="16"/>
  <c r="G107" i="16"/>
  <c r="G105" i="16"/>
  <c r="D91" i="16"/>
  <c r="F65" i="16"/>
  <c r="C51" i="16"/>
  <c r="C49" i="16"/>
  <c r="D21" i="16"/>
  <c r="F9" i="16"/>
  <c r="G161" i="15"/>
  <c r="C105" i="15"/>
  <c r="G63" i="15"/>
  <c r="C163" i="14"/>
  <c r="D135" i="14"/>
  <c r="G79" i="14"/>
  <c r="G37" i="14"/>
  <c r="P23" i="14"/>
  <c r="E23" i="14"/>
  <c r="D62" i="11"/>
  <c r="D58" i="11"/>
  <c r="D54" i="11"/>
  <c r="D42" i="11"/>
  <c r="D38" i="11"/>
  <c r="D34" i="11"/>
  <c r="D30" i="11"/>
  <c r="D18" i="11"/>
  <c r="D14" i="11"/>
  <c r="D10" i="11"/>
  <c r="P34" i="18"/>
  <c r="G161" i="17"/>
  <c r="E119" i="17"/>
  <c r="F93" i="17"/>
  <c r="E9" i="17"/>
  <c r="F105" i="16"/>
  <c r="E65" i="16"/>
  <c r="C21" i="16"/>
  <c r="E9" i="16"/>
  <c r="F161" i="15"/>
  <c r="E119" i="15"/>
  <c r="T21" i="15"/>
  <c r="C135" i="14"/>
  <c r="C79" i="14"/>
  <c r="F37" i="14"/>
  <c r="O23" i="14"/>
  <c r="D23" i="14"/>
  <c r="D106" i="11"/>
  <c r="D102" i="11"/>
  <c r="D98" i="11"/>
  <c r="D86" i="11"/>
  <c r="D82" i="11"/>
  <c r="D78" i="11"/>
  <c r="D74" i="11"/>
  <c r="P132" i="18"/>
  <c r="M118" i="18"/>
  <c r="F90" i="18"/>
  <c r="X22" i="18"/>
  <c r="G135" i="17"/>
  <c r="D119" i="17"/>
  <c r="E93" i="17"/>
  <c r="C51" i="17"/>
  <c r="G35" i="17"/>
  <c r="T21" i="17"/>
  <c r="E105" i="16"/>
  <c r="G79" i="16"/>
  <c r="D65" i="16"/>
  <c r="D63" i="16"/>
  <c r="C23" i="16"/>
  <c r="D9" i="16"/>
  <c r="D119" i="15"/>
  <c r="G35" i="15"/>
  <c r="S21" i="15"/>
  <c r="N22" i="18"/>
  <c r="G147" i="17"/>
  <c r="E105" i="17"/>
  <c r="D93" i="17"/>
  <c r="S21" i="17"/>
  <c r="G119" i="16"/>
  <c r="F79" i="16"/>
  <c r="C63" i="16"/>
  <c r="F133" i="15"/>
  <c r="C119" i="15"/>
  <c r="F35" i="15"/>
  <c r="R21" i="15"/>
  <c r="G149" i="14"/>
  <c r="F107" i="14"/>
  <c r="E65" i="14"/>
  <c r="C37" i="14"/>
  <c r="D105" i="11"/>
  <c r="D101" i="11"/>
  <c r="D97" i="11"/>
  <c r="D85" i="11"/>
  <c r="D81" i="11"/>
  <c r="D77" i="11"/>
  <c r="C134" i="18"/>
  <c r="E62" i="18"/>
  <c r="P8" i="18"/>
  <c r="G133" i="17"/>
  <c r="F121" i="17"/>
  <c r="C105" i="17"/>
  <c r="D79" i="17"/>
  <c r="D37" i="17"/>
  <c r="E21" i="17"/>
  <c r="U9" i="17"/>
  <c r="F161" i="16"/>
  <c r="C135" i="16"/>
  <c r="G93" i="16"/>
  <c r="D77" i="16"/>
  <c r="C37" i="16"/>
  <c r="Q9" i="16"/>
  <c r="G147" i="15"/>
  <c r="D133" i="15"/>
  <c r="C91" i="15"/>
  <c r="G49" i="15"/>
  <c r="F147" i="17"/>
  <c r="G121" i="17"/>
  <c r="G161" i="16"/>
  <c r="F119" i="16"/>
  <c r="E77" i="16"/>
  <c r="F149" i="14"/>
  <c r="G107" i="14"/>
  <c r="F65" i="14"/>
  <c r="C23" i="14"/>
  <c r="G90" i="13"/>
  <c r="E62" i="13"/>
  <c r="E20" i="13"/>
  <c r="W56" i="12"/>
  <c r="W48" i="12"/>
  <c r="W40" i="12"/>
  <c r="W32" i="12"/>
  <c r="W24" i="12"/>
  <c r="W16" i="12"/>
  <c r="D61" i="11"/>
  <c r="D53" i="11"/>
  <c r="D37" i="11"/>
  <c r="D15" i="11"/>
  <c r="I21" i="9"/>
  <c r="M17" i="9"/>
  <c r="E17" i="9"/>
  <c r="G15" i="9"/>
  <c r="I13" i="9"/>
  <c r="M9" i="9"/>
  <c r="E9" i="9"/>
  <c r="C37" i="17"/>
  <c r="D21" i="17"/>
  <c r="F93" i="16"/>
  <c r="C77" i="16"/>
  <c r="E51" i="16"/>
  <c r="F147" i="15"/>
  <c r="E107" i="14"/>
  <c r="D65" i="14"/>
  <c r="G104" i="13"/>
  <c r="E76" i="13"/>
  <c r="F55" i="12"/>
  <c r="W6" i="12"/>
  <c r="D60" i="11"/>
  <c r="D52" i="11"/>
  <c r="D36" i="11"/>
  <c r="D13" i="11"/>
  <c r="I20" i="9"/>
  <c r="M16" i="9"/>
  <c r="E16" i="9"/>
  <c r="G14" i="9"/>
  <c r="I12" i="9"/>
  <c r="I19" i="9"/>
  <c r="M15" i="9"/>
  <c r="I11" i="9"/>
  <c r="G118" i="13"/>
  <c r="E90" i="13"/>
  <c r="C62" i="13"/>
  <c r="C20" i="13"/>
  <c r="W53" i="12"/>
  <c r="W45" i="12"/>
  <c r="W37" i="12"/>
  <c r="W29" i="12"/>
  <c r="W21" i="12"/>
  <c r="W11" i="12"/>
  <c r="E55" i="12"/>
  <c r="D108" i="11"/>
  <c r="D100" i="11"/>
  <c r="D84" i="11"/>
  <c r="D76" i="11"/>
  <c r="D20" i="11"/>
  <c r="D12" i="11"/>
  <c r="G21" i="9"/>
  <c r="E15" i="9"/>
  <c r="G13" i="9"/>
  <c r="U64" i="18"/>
  <c r="D91" i="17"/>
  <c r="G133" i="16"/>
  <c r="F91" i="16"/>
  <c r="G21" i="15"/>
  <c r="R23" i="14"/>
  <c r="E146" i="13"/>
  <c r="R20" i="13"/>
  <c r="W55" i="12"/>
  <c r="W47" i="12"/>
  <c r="W39" i="12"/>
  <c r="W31" i="12"/>
  <c r="W23" i="12"/>
  <c r="W15" i="12"/>
  <c r="D59" i="11"/>
  <c r="D35" i="11"/>
  <c r="G20" i="9"/>
  <c r="I18" i="9"/>
  <c r="M14" i="9"/>
  <c r="E14" i="9"/>
  <c r="G12" i="9"/>
  <c r="I10" i="9"/>
  <c r="D105" i="17"/>
  <c r="E79" i="17"/>
  <c r="E35" i="15"/>
  <c r="E37" i="14"/>
  <c r="W52" i="12"/>
  <c r="W44" i="12"/>
  <c r="W36" i="12"/>
  <c r="W28" i="12"/>
  <c r="W20" i="12"/>
  <c r="E54" i="12"/>
  <c r="D57" i="11"/>
  <c r="D41" i="11"/>
  <c r="D33" i="11"/>
  <c r="D19" i="11"/>
  <c r="D11" i="11"/>
  <c r="M21" i="9"/>
  <c r="E21" i="9"/>
  <c r="G19" i="9"/>
  <c r="I17" i="9"/>
  <c r="M13" i="9"/>
  <c r="E13" i="9"/>
  <c r="G11" i="9"/>
  <c r="I9" i="9"/>
  <c r="G106" i="18"/>
  <c r="L20" i="18"/>
  <c r="C79" i="17"/>
  <c r="R9" i="17"/>
  <c r="C160" i="13"/>
  <c r="F49" i="15"/>
  <c r="D93" i="14"/>
  <c r="G23" i="14"/>
  <c r="W43" i="12"/>
  <c r="W41" i="12"/>
  <c r="W10" i="12"/>
  <c r="C56" i="12"/>
  <c r="C54" i="12"/>
  <c r="F56" i="12"/>
  <c r="D96" i="11"/>
  <c r="D56" i="11"/>
  <c r="E10" i="9"/>
  <c r="H17" i="2"/>
  <c r="G20" i="13"/>
  <c r="W35" i="12"/>
  <c r="W33" i="12"/>
  <c r="W12" i="12"/>
  <c r="D31" i="11"/>
  <c r="G16" i="9"/>
  <c r="E11" i="9"/>
  <c r="H18" i="2"/>
  <c r="G18" i="2"/>
  <c r="E79" i="16"/>
  <c r="W27" i="12"/>
  <c r="W25" i="12"/>
  <c r="D55" i="11"/>
  <c r="M18" i="9"/>
  <c r="G17" i="9"/>
  <c r="E12" i="9"/>
  <c r="D37" i="16"/>
  <c r="U21" i="16"/>
  <c r="E34" i="13"/>
  <c r="E53" i="12"/>
  <c r="E57" i="12" s="1"/>
  <c r="D40" i="11"/>
  <c r="D16" i="11"/>
  <c r="M20" i="9"/>
  <c r="C51" i="14"/>
  <c r="G62" i="13"/>
  <c r="W57" i="12"/>
  <c r="D39" i="11"/>
  <c r="I15" i="9"/>
  <c r="M11" i="9"/>
  <c r="G107" i="17"/>
  <c r="C77" i="17"/>
  <c r="E51" i="14"/>
  <c r="D104" i="11"/>
  <c r="D64" i="11"/>
  <c r="E18" i="9"/>
  <c r="I14" i="9"/>
  <c r="M10" i="9"/>
  <c r="G9" i="9"/>
  <c r="D9" i="11"/>
  <c r="E19" i="9"/>
  <c r="G10" i="9"/>
  <c r="W17" i="12"/>
  <c r="E20" i="9"/>
  <c r="W49" i="12"/>
  <c r="G56" i="12"/>
  <c r="D32" i="11"/>
  <c r="M19" i="9"/>
  <c r="G18" i="9"/>
  <c r="D63" i="11"/>
  <c r="E133" i="15"/>
  <c r="F93" i="14"/>
  <c r="D54" i="12"/>
  <c r="D17" i="11"/>
  <c r="D8" i="11"/>
  <c r="M12" i="9"/>
  <c r="I16" i="9"/>
  <c r="F133" i="17"/>
  <c r="W51" i="12"/>
  <c r="W19" i="12"/>
  <c r="D80" i="11"/>
  <c r="F10" i="30" l="1"/>
  <c r="L12" i="30"/>
  <c r="J14" i="30"/>
  <c r="H16" i="30"/>
  <c r="F18" i="30"/>
  <c r="L20" i="30"/>
  <c r="L31" i="30"/>
  <c r="J33" i="30"/>
  <c r="H35" i="30"/>
  <c r="F37" i="30"/>
  <c r="L39" i="30"/>
  <c r="J41" i="30"/>
  <c r="H43" i="30"/>
  <c r="F97" i="30"/>
  <c r="F98" i="30"/>
  <c r="F100" i="30"/>
  <c r="F101" i="30"/>
  <c r="F104" i="30"/>
  <c r="J108" i="30"/>
  <c r="H261" i="30"/>
  <c r="F263" i="30"/>
  <c r="H276" i="30"/>
  <c r="H12" i="31"/>
  <c r="J15" i="31"/>
  <c r="K12" i="2"/>
  <c r="J12" i="2"/>
  <c r="N12" i="2"/>
  <c r="M12" i="2"/>
  <c r="L12" i="2"/>
  <c r="K36" i="2"/>
  <c r="J36" i="2"/>
  <c r="N36" i="2"/>
  <c r="M36" i="2"/>
  <c r="L36" i="2"/>
  <c r="N112" i="3"/>
  <c r="K112" i="3"/>
  <c r="I123" i="3"/>
  <c r="M112" i="3"/>
  <c r="L112" i="3"/>
  <c r="J112" i="3"/>
  <c r="N185" i="3"/>
  <c r="K185" i="3"/>
  <c r="I196" i="3"/>
  <c r="M185" i="3"/>
  <c r="L185" i="3"/>
  <c r="J185" i="3"/>
  <c r="U7" i="5"/>
  <c r="V7" i="5"/>
  <c r="T7" i="5"/>
  <c r="S7" i="5"/>
  <c r="W7" i="5"/>
  <c r="W52" i="5"/>
  <c r="V52" i="5"/>
  <c r="S52" i="5"/>
  <c r="U52" i="5"/>
  <c r="T52" i="5"/>
  <c r="I17" i="2"/>
  <c r="N14" i="2"/>
  <c r="K14" i="2"/>
  <c r="M14" i="2"/>
  <c r="L14" i="2"/>
  <c r="J14" i="2"/>
  <c r="N39" i="3"/>
  <c r="K39" i="3"/>
  <c r="M39" i="3"/>
  <c r="L39" i="3"/>
  <c r="J39" i="3"/>
  <c r="H113" i="3"/>
  <c r="G193" i="3"/>
  <c r="K218" i="3"/>
  <c r="J218" i="3"/>
  <c r="M218" i="3"/>
  <c r="L218" i="3"/>
  <c r="N218" i="3"/>
  <c r="K19" i="6"/>
  <c r="L19" i="6"/>
  <c r="J19" i="6"/>
  <c r="M19" i="6"/>
  <c r="I19" i="6"/>
  <c r="E42" i="2"/>
  <c r="K58" i="3"/>
  <c r="J58" i="3"/>
  <c r="M58" i="3"/>
  <c r="L58" i="3"/>
  <c r="K72" i="3"/>
  <c r="J72" i="3"/>
  <c r="M72" i="3"/>
  <c r="L72" i="3"/>
  <c r="N72" i="3"/>
  <c r="F117" i="3"/>
  <c r="K145" i="3"/>
  <c r="J145" i="3"/>
  <c r="M145" i="3"/>
  <c r="L145" i="3"/>
  <c r="N145" i="3"/>
  <c r="F190" i="3"/>
  <c r="M22" i="5"/>
  <c r="L22" i="5"/>
  <c r="I22" i="5"/>
  <c r="K22" i="5"/>
  <c r="J22" i="5"/>
  <c r="U14" i="6"/>
  <c r="V14" i="6"/>
  <c r="T14" i="6"/>
  <c r="S14" i="6"/>
  <c r="W14" i="6"/>
  <c r="U17" i="6"/>
  <c r="V17" i="6"/>
  <c r="T17" i="6"/>
  <c r="S17" i="6"/>
  <c r="W17" i="6"/>
  <c r="U45" i="6"/>
  <c r="T45" i="6"/>
  <c r="W45" i="6"/>
  <c r="V45" i="6"/>
  <c r="S45" i="6"/>
  <c r="X12" i="12"/>
  <c r="V12" i="12"/>
  <c r="U12" i="12"/>
  <c r="L61" i="3"/>
  <c r="M61" i="3"/>
  <c r="K61" i="3"/>
  <c r="J61" i="3"/>
  <c r="M25" i="5"/>
  <c r="J25" i="5"/>
  <c r="L25" i="5"/>
  <c r="K25" i="5"/>
  <c r="I25" i="5"/>
  <c r="T7" i="6"/>
  <c r="S7" i="6"/>
  <c r="V7" i="6"/>
  <c r="U7" i="6"/>
  <c r="W7" i="6"/>
  <c r="P10" i="9"/>
  <c r="O10" i="9"/>
  <c r="K34" i="12"/>
  <c r="J34" i="12"/>
  <c r="I34" i="12"/>
  <c r="N34" i="12"/>
  <c r="M34" i="12"/>
  <c r="L34" i="12"/>
  <c r="K66" i="2"/>
  <c r="L66" i="2"/>
  <c r="J66" i="2"/>
  <c r="M66" i="2"/>
  <c r="W23" i="5"/>
  <c r="T23" i="5"/>
  <c r="V23" i="5"/>
  <c r="U23" i="5"/>
  <c r="S23" i="5"/>
  <c r="K16" i="6"/>
  <c r="L16" i="6"/>
  <c r="J16" i="6"/>
  <c r="M16" i="6"/>
  <c r="I16" i="6"/>
  <c r="K27" i="6"/>
  <c r="M27" i="6"/>
  <c r="J27" i="6"/>
  <c r="I27" i="6"/>
  <c r="L27" i="6"/>
  <c r="K60" i="2"/>
  <c r="J60" i="2"/>
  <c r="N60" i="2"/>
  <c r="M60" i="2"/>
  <c r="L60" i="2"/>
  <c r="K74" i="2"/>
  <c r="J74" i="2"/>
  <c r="M74" i="2"/>
  <c r="L74" i="2"/>
  <c r="N74" i="2"/>
  <c r="N96" i="3"/>
  <c r="K96" i="3"/>
  <c r="M96" i="3"/>
  <c r="L96" i="3"/>
  <c r="J96" i="3"/>
  <c r="E121" i="3"/>
  <c r="N169" i="3"/>
  <c r="K169" i="3"/>
  <c r="M169" i="3"/>
  <c r="L169" i="3"/>
  <c r="J169" i="3"/>
  <c r="E194" i="3"/>
  <c r="U30" i="5"/>
  <c r="T30" i="5"/>
  <c r="W30" i="5"/>
  <c r="V30" i="5"/>
  <c r="S30" i="5"/>
  <c r="K32" i="5"/>
  <c r="J32" i="5"/>
  <c r="M32" i="5"/>
  <c r="L32" i="5"/>
  <c r="I32" i="5"/>
  <c r="U38" i="5"/>
  <c r="T38" i="5"/>
  <c r="V38" i="5"/>
  <c r="S38" i="5"/>
  <c r="W38" i="5"/>
  <c r="T51" i="5"/>
  <c r="S51" i="5"/>
  <c r="W51" i="5"/>
  <c r="V51" i="5"/>
  <c r="U51" i="5"/>
  <c r="M13" i="6"/>
  <c r="J13" i="6"/>
  <c r="K13" i="6"/>
  <c r="I13" i="6"/>
  <c r="L13" i="6"/>
  <c r="W27" i="6"/>
  <c r="V27" i="6"/>
  <c r="S27" i="6"/>
  <c r="U27" i="6"/>
  <c r="T27" i="6"/>
  <c r="M29" i="6"/>
  <c r="L29" i="6"/>
  <c r="I29" i="6"/>
  <c r="K29" i="6"/>
  <c r="J29" i="6"/>
  <c r="J36" i="6"/>
  <c r="I36" i="6"/>
  <c r="M36" i="6"/>
  <c r="L36" i="6"/>
  <c r="K36" i="6"/>
  <c r="W38" i="6"/>
  <c r="T38" i="6"/>
  <c r="V38" i="6"/>
  <c r="U38" i="6"/>
  <c r="S38" i="6"/>
  <c r="P17" i="9"/>
  <c r="O17" i="9"/>
  <c r="AA8" i="13"/>
  <c r="Y8" i="13"/>
  <c r="Z8" i="13"/>
  <c r="X8" i="13"/>
  <c r="W8" i="13"/>
  <c r="L145" i="16"/>
  <c r="K145" i="16"/>
  <c r="J145" i="16"/>
  <c r="I145" i="16"/>
  <c r="M64" i="13"/>
  <c r="K64" i="13"/>
  <c r="L64" i="13"/>
  <c r="J64" i="13"/>
  <c r="I64" i="13"/>
  <c r="N49" i="2"/>
  <c r="K49" i="2"/>
  <c r="L49" i="2"/>
  <c r="J49" i="2"/>
  <c r="M49" i="2"/>
  <c r="N11" i="3"/>
  <c r="K11" i="3"/>
  <c r="L11" i="3"/>
  <c r="J11" i="3"/>
  <c r="M11" i="3"/>
  <c r="K46" i="3"/>
  <c r="M46" i="3"/>
  <c r="L46" i="3"/>
  <c r="J46" i="3"/>
  <c r="K68" i="3"/>
  <c r="J68" i="3"/>
  <c r="N68" i="3"/>
  <c r="M68" i="3"/>
  <c r="L68" i="3"/>
  <c r="K98" i="3"/>
  <c r="J98" i="3"/>
  <c r="M98" i="3"/>
  <c r="L98" i="3"/>
  <c r="N98" i="3"/>
  <c r="F186" i="3"/>
  <c r="K9" i="5"/>
  <c r="L9" i="5"/>
  <c r="J9" i="5"/>
  <c r="I9" i="5"/>
  <c r="M9" i="5"/>
  <c r="W44" i="5"/>
  <c r="V44" i="5"/>
  <c r="S44" i="5"/>
  <c r="U44" i="5"/>
  <c r="T44" i="5"/>
  <c r="M21" i="2"/>
  <c r="J21" i="2"/>
  <c r="L21" i="2"/>
  <c r="K21" i="2"/>
  <c r="K25" i="3"/>
  <c r="J25" i="3"/>
  <c r="M25" i="3"/>
  <c r="L25" i="3"/>
  <c r="N25" i="3"/>
  <c r="E117" i="3"/>
  <c r="H67" i="2"/>
  <c r="N23" i="3"/>
  <c r="K23" i="3"/>
  <c r="M23" i="3"/>
  <c r="L23" i="3"/>
  <c r="J23" i="3"/>
  <c r="G118" i="3"/>
  <c r="K183" i="3"/>
  <c r="J183" i="3"/>
  <c r="I194" i="3"/>
  <c r="N183" i="3"/>
  <c r="M183" i="3"/>
  <c r="L183" i="3"/>
  <c r="K13" i="5"/>
  <c r="J13" i="5"/>
  <c r="L13" i="5"/>
  <c r="I13" i="5"/>
  <c r="M13" i="5"/>
  <c r="K51" i="6"/>
  <c r="L51" i="6"/>
  <c r="J51" i="6"/>
  <c r="I51" i="6"/>
  <c r="M51" i="6"/>
  <c r="K37" i="3"/>
  <c r="J37" i="3"/>
  <c r="N37" i="3"/>
  <c r="M37" i="3"/>
  <c r="L37" i="3"/>
  <c r="N70" i="3"/>
  <c r="K70" i="3"/>
  <c r="M70" i="3"/>
  <c r="L70" i="3"/>
  <c r="J70" i="3"/>
  <c r="N80" i="3"/>
  <c r="K80" i="3"/>
  <c r="M80" i="3"/>
  <c r="L80" i="3"/>
  <c r="J80" i="3"/>
  <c r="E115" i="3"/>
  <c r="F122" i="3"/>
  <c r="N143" i="3"/>
  <c r="K143" i="3"/>
  <c r="M143" i="3"/>
  <c r="L143" i="3"/>
  <c r="J143" i="3"/>
  <c r="N153" i="3"/>
  <c r="K153" i="3"/>
  <c r="M153" i="3"/>
  <c r="L153" i="3"/>
  <c r="J153" i="3"/>
  <c r="E188" i="3"/>
  <c r="F195" i="3"/>
  <c r="T19" i="5"/>
  <c r="S19" i="5"/>
  <c r="W19" i="5"/>
  <c r="V19" i="5"/>
  <c r="U19" i="5"/>
  <c r="J21" i="5"/>
  <c r="I21" i="5"/>
  <c r="M21" i="5"/>
  <c r="L21" i="5"/>
  <c r="K21" i="5"/>
  <c r="T27" i="5"/>
  <c r="S27" i="5"/>
  <c r="V27" i="5"/>
  <c r="U27" i="5"/>
  <c r="W27" i="5"/>
  <c r="X46" i="12"/>
  <c r="V46" i="12"/>
  <c r="U46" i="12"/>
  <c r="Y10" i="13"/>
  <c r="X10" i="13"/>
  <c r="W10" i="13"/>
  <c r="AA10" i="13"/>
  <c r="Z10" i="13"/>
  <c r="M18" i="13"/>
  <c r="L18" i="13"/>
  <c r="J18" i="13"/>
  <c r="K18" i="13"/>
  <c r="I18" i="13"/>
  <c r="F113" i="3"/>
  <c r="K141" i="3"/>
  <c r="J141" i="3"/>
  <c r="N141" i="3"/>
  <c r="M141" i="3"/>
  <c r="L141" i="3"/>
  <c r="H189" i="3"/>
  <c r="M33" i="5"/>
  <c r="J33" i="5"/>
  <c r="K33" i="5"/>
  <c r="I33" i="5"/>
  <c r="L33" i="5"/>
  <c r="F42" i="2"/>
  <c r="E190" i="3"/>
  <c r="F67" i="2"/>
  <c r="K110" i="3"/>
  <c r="J110" i="3"/>
  <c r="I121" i="3"/>
  <c r="N110" i="3"/>
  <c r="M110" i="3"/>
  <c r="L110" i="3"/>
  <c r="G191" i="3"/>
  <c r="N216" i="3"/>
  <c r="K216" i="3"/>
  <c r="M216" i="3"/>
  <c r="L216" i="3"/>
  <c r="J216" i="3"/>
  <c r="H68" i="2"/>
  <c r="N72" i="2"/>
  <c r="K72" i="2"/>
  <c r="M72" i="2"/>
  <c r="L72" i="2"/>
  <c r="J72" i="2"/>
  <c r="K94" i="3"/>
  <c r="J94" i="3"/>
  <c r="N94" i="3"/>
  <c r="M94" i="3"/>
  <c r="L94" i="3"/>
  <c r="G122" i="3"/>
  <c r="G189" i="3"/>
  <c r="K167" i="3"/>
  <c r="J167" i="3"/>
  <c r="N167" i="3"/>
  <c r="M167" i="3"/>
  <c r="L167" i="3"/>
  <c r="G195" i="3"/>
  <c r="K36" i="5"/>
  <c r="L36" i="5"/>
  <c r="J36" i="5"/>
  <c r="I36" i="5"/>
  <c r="M36" i="5"/>
  <c r="K44" i="5"/>
  <c r="M44" i="5"/>
  <c r="J44" i="5"/>
  <c r="I44" i="5"/>
  <c r="L44" i="5"/>
  <c r="U10" i="6"/>
  <c r="T10" i="6"/>
  <c r="W10" i="6"/>
  <c r="V10" i="6"/>
  <c r="S10" i="6"/>
  <c r="K12" i="6"/>
  <c r="J12" i="6"/>
  <c r="M12" i="6"/>
  <c r="L12" i="6"/>
  <c r="I12" i="6"/>
  <c r="U21" i="6"/>
  <c r="T21" i="6"/>
  <c r="V21" i="6"/>
  <c r="S21" i="6"/>
  <c r="W21" i="6"/>
  <c r="T34" i="6"/>
  <c r="S34" i="6"/>
  <c r="W34" i="6"/>
  <c r="V34" i="6"/>
  <c r="U34" i="6"/>
  <c r="V16" i="12"/>
  <c r="U16" i="12"/>
  <c r="X16" i="12"/>
  <c r="N32" i="12"/>
  <c r="M32" i="12"/>
  <c r="K32" i="12"/>
  <c r="L32" i="12"/>
  <c r="J32" i="12"/>
  <c r="I32" i="12"/>
  <c r="K68" i="13"/>
  <c r="J68" i="13"/>
  <c r="I68" i="13"/>
  <c r="H76" i="13"/>
  <c r="M68" i="13"/>
  <c r="L68" i="13"/>
  <c r="M84" i="13"/>
  <c r="L84" i="13"/>
  <c r="J84" i="13"/>
  <c r="K84" i="13"/>
  <c r="I84" i="13"/>
  <c r="J15" i="14"/>
  <c r="H23" i="14"/>
  <c r="K15" i="14"/>
  <c r="I15" i="14"/>
  <c r="K100" i="14"/>
  <c r="J100" i="14"/>
  <c r="I100" i="14"/>
  <c r="M142" i="3"/>
  <c r="K142" i="3"/>
  <c r="J142" i="3"/>
  <c r="N142" i="3"/>
  <c r="L142" i="3"/>
  <c r="H116" i="3"/>
  <c r="M215" i="3"/>
  <c r="K215" i="3"/>
  <c r="J215" i="3"/>
  <c r="N215" i="3"/>
  <c r="L215" i="3"/>
  <c r="K171" i="3"/>
  <c r="J171" i="3"/>
  <c r="M171" i="3"/>
  <c r="L171" i="3"/>
  <c r="N171" i="3"/>
  <c r="U15" i="5"/>
  <c r="W15" i="5"/>
  <c r="T15" i="5"/>
  <c r="S15" i="5"/>
  <c r="V15" i="5"/>
  <c r="M46" i="5"/>
  <c r="L46" i="5"/>
  <c r="I46" i="5"/>
  <c r="K46" i="5"/>
  <c r="J46" i="5"/>
  <c r="M40" i="6"/>
  <c r="J40" i="6"/>
  <c r="L40" i="6"/>
  <c r="K40" i="6"/>
  <c r="I40" i="6"/>
  <c r="G120" i="3"/>
  <c r="H186" i="3"/>
  <c r="K52" i="5"/>
  <c r="M52" i="5"/>
  <c r="L52" i="5"/>
  <c r="I52" i="5"/>
  <c r="J52" i="5"/>
  <c r="H43" i="2"/>
  <c r="F68" i="2"/>
  <c r="N7" i="3"/>
  <c r="K7" i="3"/>
  <c r="M7" i="3"/>
  <c r="L7" i="3"/>
  <c r="J7" i="3"/>
  <c r="L41" i="3"/>
  <c r="K41" i="3"/>
  <c r="M41" i="3"/>
  <c r="J41" i="3"/>
  <c r="N62" i="2"/>
  <c r="K62" i="2"/>
  <c r="M62" i="2"/>
  <c r="L62" i="2"/>
  <c r="J62" i="2"/>
  <c r="K21" i="3"/>
  <c r="J21" i="3"/>
  <c r="N21" i="3"/>
  <c r="M21" i="3"/>
  <c r="L21" i="3"/>
  <c r="L49" i="3"/>
  <c r="K49" i="3"/>
  <c r="M49" i="3"/>
  <c r="J49" i="3"/>
  <c r="N84" i="3"/>
  <c r="K84" i="3"/>
  <c r="L84" i="3"/>
  <c r="J84" i="3"/>
  <c r="M84" i="3"/>
  <c r="N157" i="3"/>
  <c r="K157" i="3"/>
  <c r="L157" i="3"/>
  <c r="J157" i="3"/>
  <c r="M157" i="3"/>
  <c r="K214" i="3"/>
  <c r="J214" i="3"/>
  <c r="N214" i="3"/>
  <c r="M214" i="3"/>
  <c r="L214" i="3"/>
  <c r="U34" i="5"/>
  <c r="V34" i="5"/>
  <c r="T34" i="5"/>
  <c r="S34" i="5"/>
  <c r="W34" i="5"/>
  <c r="W43" i="6"/>
  <c r="V43" i="6"/>
  <c r="S43" i="6"/>
  <c r="T43" i="6"/>
  <c r="U43" i="6"/>
  <c r="K47" i="6"/>
  <c r="J47" i="6"/>
  <c r="M47" i="6"/>
  <c r="L47" i="6"/>
  <c r="I47" i="6"/>
  <c r="U49" i="6"/>
  <c r="V49" i="6"/>
  <c r="T49" i="6"/>
  <c r="S49" i="6"/>
  <c r="W49" i="6"/>
  <c r="V48" i="12"/>
  <c r="U48" i="12"/>
  <c r="X48" i="12"/>
  <c r="M41" i="15"/>
  <c r="L41" i="15"/>
  <c r="K41" i="15"/>
  <c r="J41" i="15"/>
  <c r="I41" i="15"/>
  <c r="H49" i="15"/>
  <c r="J44" i="6"/>
  <c r="I44" i="6"/>
  <c r="L44" i="6"/>
  <c r="K44" i="6"/>
  <c r="M44" i="6"/>
  <c r="W46" i="6"/>
  <c r="T46" i="6"/>
  <c r="U46" i="6"/>
  <c r="S46" i="6"/>
  <c r="V46" i="6"/>
  <c r="P16" i="9"/>
  <c r="O16" i="9"/>
  <c r="M51" i="12"/>
  <c r="L51" i="12"/>
  <c r="K51" i="12"/>
  <c r="I51" i="12"/>
  <c r="N51" i="12"/>
  <c r="J51" i="12"/>
  <c r="N9" i="12"/>
  <c r="M9" i="12"/>
  <c r="L9" i="12"/>
  <c r="J9" i="12"/>
  <c r="K9" i="12"/>
  <c r="I9" i="12"/>
  <c r="H56" i="12"/>
  <c r="X22" i="12"/>
  <c r="V22" i="12"/>
  <c r="U22" i="12"/>
  <c r="N40" i="12"/>
  <c r="M40" i="12"/>
  <c r="K40" i="12"/>
  <c r="L40" i="12"/>
  <c r="J40" i="12"/>
  <c r="I40" i="12"/>
  <c r="Y18" i="13"/>
  <c r="X18" i="13"/>
  <c r="W18" i="13"/>
  <c r="AA18" i="13"/>
  <c r="Z18" i="13"/>
  <c r="K104" i="14"/>
  <c r="J104" i="14"/>
  <c r="I104" i="14"/>
  <c r="E43" i="2"/>
  <c r="N15" i="3"/>
  <c r="K15" i="3"/>
  <c r="M15" i="3"/>
  <c r="J15" i="3"/>
  <c r="L15" i="3"/>
  <c r="K29" i="3"/>
  <c r="J29" i="3"/>
  <c r="N29" i="3"/>
  <c r="L29" i="3"/>
  <c r="M29" i="3"/>
  <c r="K42" i="3"/>
  <c r="J42" i="3"/>
  <c r="L42" i="3"/>
  <c r="M42" i="3"/>
  <c r="L45" i="3"/>
  <c r="M45" i="3"/>
  <c r="J45" i="3"/>
  <c r="K45" i="3"/>
  <c r="N62" i="3"/>
  <c r="K62" i="3"/>
  <c r="M62" i="3"/>
  <c r="J62" i="3"/>
  <c r="L62" i="3"/>
  <c r="N88" i="3"/>
  <c r="K88" i="3"/>
  <c r="M88" i="3"/>
  <c r="J88" i="3"/>
  <c r="L88" i="3"/>
  <c r="K102" i="3"/>
  <c r="J102" i="3"/>
  <c r="I113" i="3"/>
  <c r="N102" i="3"/>
  <c r="L102" i="3"/>
  <c r="M102" i="3"/>
  <c r="F116" i="3"/>
  <c r="H117" i="3"/>
  <c r="F121" i="3"/>
  <c r="N135" i="3"/>
  <c r="K135" i="3"/>
  <c r="M135" i="3"/>
  <c r="J135" i="3"/>
  <c r="L135" i="3"/>
  <c r="N161" i="3"/>
  <c r="K161" i="3"/>
  <c r="M161" i="3"/>
  <c r="J161" i="3"/>
  <c r="L161" i="3"/>
  <c r="K175" i="3"/>
  <c r="J175" i="3"/>
  <c r="I186" i="3"/>
  <c r="N175" i="3"/>
  <c r="L175" i="3"/>
  <c r="M175" i="3"/>
  <c r="H190" i="3"/>
  <c r="N208" i="3"/>
  <c r="K208" i="3"/>
  <c r="M208" i="3"/>
  <c r="J208" i="3"/>
  <c r="L208" i="3"/>
  <c r="W12" i="5"/>
  <c r="T12" i="5"/>
  <c r="V12" i="5"/>
  <c r="S12" i="5"/>
  <c r="U12" i="5"/>
  <c r="U18" i="5"/>
  <c r="W18" i="5"/>
  <c r="V18" i="5"/>
  <c r="S18" i="5"/>
  <c r="T18" i="5"/>
  <c r="T35" i="5"/>
  <c r="S35" i="5"/>
  <c r="W35" i="5"/>
  <c r="U35" i="5"/>
  <c r="V35" i="5"/>
  <c r="U46" i="5"/>
  <c r="T46" i="5"/>
  <c r="W46" i="5"/>
  <c r="S46" i="5"/>
  <c r="V46" i="5"/>
  <c r="L46" i="6"/>
  <c r="M46" i="6"/>
  <c r="K46" i="6"/>
  <c r="I46" i="6"/>
  <c r="J46" i="6"/>
  <c r="M10" i="6"/>
  <c r="L10" i="6"/>
  <c r="I10" i="6"/>
  <c r="J10" i="6"/>
  <c r="K10" i="6"/>
  <c r="M24" i="6"/>
  <c r="J24" i="6"/>
  <c r="L24" i="6"/>
  <c r="I24" i="6"/>
  <c r="K24" i="6"/>
  <c r="K35" i="6"/>
  <c r="M35" i="6"/>
  <c r="L35" i="6"/>
  <c r="I35" i="6"/>
  <c r="J35" i="6"/>
  <c r="J52" i="6"/>
  <c r="I52" i="6"/>
  <c r="M52" i="6"/>
  <c r="K52" i="6"/>
  <c r="L52" i="6"/>
  <c r="X30" i="12"/>
  <c r="V30" i="12"/>
  <c r="U30" i="12"/>
  <c r="V32" i="12"/>
  <c r="U32" i="12"/>
  <c r="X32" i="12"/>
  <c r="N48" i="12"/>
  <c r="M48" i="12"/>
  <c r="K48" i="12"/>
  <c r="L48" i="12"/>
  <c r="J48" i="12"/>
  <c r="I48" i="12"/>
  <c r="K50" i="12"/>
  <c r="J50" i="12"/>
  <c r="I50" i="12"/>
  <c r="N50" i="12"/>
  <c r="L50" i="12"/>
  <c r="M50" i="12"/>
  <c r="M29" i="13"/>
  <c r="K29" i="13"/>
  <c r="L29" i="13"/>
  <c r="J29" i="13"/>
  <c r="I29" i="13"/>
  <c r="K33" i="13"/>
  <c r="J33" i="13"/>
  <c r="I33" i="13"/>
  <c r="L33" i="13"/>
  <c r="M33" i="13"/>
  <c r="M50" i="13"/>
  <c r="L50" i="13"/>
  <c r="J50" i="13"/>
  <c r="K50" i="13"/>
  <c r="I50" i="13"/>
  <c r="M150" i="13"/>
  <c r="K150" i="13"/>
  <c r="L150" i="13"/>
  <c r="J150" i="13"/>
  <c r="I150" i="13"/>
  <c r="M150" i="15"/>
  <c r="L150" i="15"/>
  <c r="K150" i="15"/>
  <c r="J150" i="15"/>
  <c r="I150" i="15"/>
  <c r="W35" i="6"/>
  <c r="V35" i="6"/>
  <c r="S35" i="6"/>
  <c r="U35" i="6"/>
  <c r="T35" i="6"/>
  <c r="K13" i="12"/>
  <c r="J13" i="12"/>
  <c r="I13" i="12"/>
  <c r="N13" i="12"/>
  <c r="M13" i="12"/>
  <c r="L13" i="12"/>
  <c r="V24" i="12"/>
  <c r="U24" i="12"/>
  <c r="X24" i="12"/>
  <c r="K42" i="12"/>
  <c r="J42" i="12"/>
  <c r="I42" i="12"/>
  <c r="N42" i="12"/>
  <c r="M42" i="12"/>
  <c r="L42" i="12"/>
  <c r="AA16" i="13"/>
  <c r="Y16" i="13"/>
  <c r="Z16" i="13"/>
  <c r="X16" i="13"/>
  <c r="W16" i="13"/>
  <c r="M32" i="13"/>
  <c r="L32" i="13"/>
  <c r="J32" i="13"/>
  <c r="K32" i="13"/>
  <c r="I32" i="13"/>
  <c r="K137" i="13"/>
  <c r="J137" i="13"/>
  <c r="I137" i="13"/>
  <c r="M137" i="13"/>
  <c r="L137" i="13"/>
  <c r="F43" i="2"/>
  <c r="N19" i="3"/>
  <c r="K19" i="3"/>
  <c r="M19" i="3"/>
  <c r="L19" i="3"/>
  <c r="J19" i="3"/>
  <c r="K33" i="3"/>
  <c r="J33" i="3"/>
  <c r="N33" i="3"/>
  <c r="M33" i="3"/>
  <c r="L33" i="3"/>
  <c r="M55" i="3"/>
  <c r="J55" i="3"/>
  <c r="L55" i="3"/>
  <c r="K55" i="3"/>
  <c r="N66" i="3"/>
  <c r="K66" i="3"/>
  <c r="M66" i="3"/>
  <c r="L66" i="3"/>
  <c r="J66" i="3"/>
  <c r="N92" i="3"/>
  <c r="K92" i="3"/>
  <c r="M92" i="3"/>
  <c r="L92" i="3"/>
  <c r="J92" i="3"/>
  <c r="G116" i="3"/>
  <c r="I117" i="3"/>
  <c r="K106" i="3"/>
  <c r="J106" i="3"/>
  <c r="N106" i="3"/>
  <c r="M106" i="3"/>
  <c r="L106" i="3"/>
  <c r="F120" i="3"/>
  <c r="H121" i="3"/>
  <c r="N139" i="3"/>
  <c r="K139" i="3"/>
  <c r="M139" i="3"/>
  <c r="L139" i="3"/>
  <c r="J139" i="3"/>
  <c r="N165" i="3"/>
  <c r="K165" i="3"/>
  <c r="M165" i="3"/>
  <c r="L165" i="3"/>
  <c r="J165" i="3"/>
  <c r="I190" i="3"/>
  <c r="K179" i="3"/>
  <c r="J179" i="3"/>
  <c r="N179" i="3"/>
  <c r="M179" i="3"/>
  <c r="L179" i="3"/>
  <c r="H194" i="3"/>
  <c r="N212" i="3"/>
  <c r="K212" i="3"/>
  <c r="M212" i="3"/>
  <c r="L212" i="3"/>
  <c r="J212" i="3"/>
  <c r="V45" i="5"/>
  <c r="U45" i="5"/>
  <c r="T45" i="5"/>
  <c r="S45" i="5"/>
  <c r="W45" i="5"/>
  <c r="W9" i="5"/>
  <c r="V9" i="5"/>
  <c r="S9" i="5"/>
  <c r="U9" i="5"/>
  <c r="T9" i="5"/>
  <c r="U26" i="5"/>
  <c r="W26" i="5"/>
  <c r="V26" i="5"/>
  <c r="T26" i="5"/>
  <c r="S26" i="5"/>
  <c r="T43" i="5"/>
  <c r="S43" i="5"/>
  <c r="W43" i="5"/>
  <c r="V43" i="5"/>
  <c r="U43" i="5"/>
  <c r="M32" i="6"/>
  <c r="J32" i="6"/>
  <c r="L32" i="6"/>
  <c r="K32" i="6"/>
  <c r="I32" i="6"/>
  <c r="K43" i="6"/>
  <c r="M43" i="6"/>
  <c r="L43" i="6"/>
  <c r="J43" i="6"/>
  <c r="I43" i="6"/>
  <c r="X7" i="12"/>
  <c r="V7" i="12"/>
  <c r="U7" i="12"/>
  <c r="X38" i="12"/>
  <c r="V38" i="12"/>
  <c r="U38" i="12"/>
  <c r="V40" i="12"/>
  <c r="U40" i="12"/>
  <c r="X40" i="12"/>
  <c r="Y14" i="13"/>
  <c r="X14" i="13"/>
  <c r="W14" i="13"/>
  <c r="AA14" i="13"/>
  <c r="Z14" i="13"/>
  <c r="M46" i="13"/>
  <c r="K46" i="13"/>
  <c r="L46" i="13"/>
  <c r="J46" i="13"/>
  <c r="I46" i="13"/>
  <c r="K51" i="13"/>
  <c r="J51" i="13"/>
  <c r="I51" i="13"/>
  <c r="M51" i="13"/>
  <c r="L51" i="13"/>
  <c r="M67" i="13"/>
  <c r="L67" i="13"/>
  <c r="J67" i="13"/>
  <c r="K67" i="13"/>
  <c r="I67" i="13"/>
  <c r="K46" i="14"/>
  <c r="I46" i="14"/>
  <c r="J46" i="14"/>
  <c r="M24" i="15"/>
  <c r="L24" i="15"/>
  <c r="K24" i="15"/>
  <c r="J24" i="15"/>
  <c r="I24" i="15"/>
  <c r="L104" i="16"/>
  <c r="K104" i="16"/>
  <c r="J104" i="16"/>
  <c r="I104" i="16"/>
  <c r="K155" i="3"/>
  <c r="J155" i="3"/>
  <c r="M155" i="3"/>
  <c r="L155" i="3"/>
  <c r="N155" i="3"/>
  <c r="N173" i="3"/>
  <c r="K173" i="3"/>
  <c r="L173" i="3"/>
  <c r="J173" i="3"/>
  <c r="M173" i="3"/>
  <c r="H188" i="3"/>
  <c r="E192" i="3"/>
  <c r="H193" i="3"/>
  <c r="U11" i="5"/>
  <c r="T11" i="5"/>
  <c r="V11" i="5"/>
  <c r="S11" i="5"/>
  <c r="W11" i="5"/>
  <c r="W20" i="5"/>
  <c r="V20" i="5"/>
  <c r="S20" i="5"/>
  <c r="U20" i="5"/>
  <c r="T20" i="5"/>
  <c r="J29" i="5"/>
  <c r="I29" i="5"/>
  <c r="L29" i="5"/>
  <c r="K29" i="5"/>
  <c r="M29" i="5"/>
  <c r="W31" i="5"/>
  <c r="T31" i="5"/>
  <c r="U31" i="5"/>
  <c r="S31" i="5"/>
  <c r="V31" i="5"/>
  <c r="K40" i="5"/>
  <c r="J40" i="5"/>
  <c r="L40" i="5"/>
  <c r="I40" i="5"/>
  <c r="M40" i="5"/>
  <c r="U42" i="5"/>
  <c r="T42" i="5"/>
  <c r="S42" i="5"/>
  <c r="V42" i="5"/>
  <c r="W42" i="5"/>
  <c r="J9" i="6"/>
  <c r="I9" i="6"/>
  <c r="L9" i="6"/>
  <c r="K9" i="6"/>
  <c r="M9" i="6"/>
  <c r="W11" i="6"/>
  <c r="T11" i="6"/>
  <c r="U11" i="6"/>
  <c r="S11" i="6"/>
  <c r="V11" i="6"/>
  <c r="K23" i="6"/>
  <c r="J23" i="6"/>
  <c r="L23" i="6"/>
  <c r="I23" i="6"/>
  <c r="M23" i="6"/>
  <c r="U25" i="6"/>
  <c r="T25" i="6"/>
  <c r="S25" i="6"/>
  <c r="W25" i="6"/>
  <c r="V25" i="6"/>
  <c r="M37" i="6"/>
  <c r="L37" i="6"/>
  <c r="I37" i="6"/>
  <c r="K37" i="6"/>
  <c r="J37" i="6"/>
  <c r="T42" i="6"/>
  <c r="S42" i="6"/>
  <c r="V42" i="6"/>
  <c r="U42" i="6"/>
  <c r="W42" i="6"/>
  <c r="M48" i="6"/>
  <c r="J48" i="6"/>
  <c r="K48" i="6"/>
  <c r="I48" i="6"/>
  <c r="L48" i="6"/>
  <c r="P9" i="9"/>
  <c r="O9" i="9"/>
  <c r="S15" i="9"/>
  <c r="R15" i="9"/>
  <c r="X54" i="12"/>
  <c r="V54" i="12"/>
  <c r="U54" i="12"/>
  <c r="V56" i="12"/>
  <c r="U56" i="12"/>
  <c r="X56" i="12"/>
  <c r="M81" i="13"/>
  <c r="K81" i="13"/>
  <c r="L81" i="13"/>
  <c r="J81" i="13"/>
  <c r="I81" i="13"/>
  <c r="K85" i="13"/>
  <c r="J85" i="13"/>
  <c r="I85" i="13"/>
  <c r="M85" i="13"/>
  <c r="L85" i="13"/>
  <c r="M101" i="13"/>
  <c r="L101" i="13"/>
  <c r="J101" i="13"/>
  <c r="K101" i="13"/>
  <c r="I101" i="13"/>
  <c r="K14" i="14"/>
  <c r="J14" i="14"/>
  <c r="I14" i="14"/>
  <c r="K81" i="14"/>
  <c r="I81" i="14"/>
  <c r="J81" i="14"/>
  <c r="M132" i="15"/>
  <c r="L132" i="15"/>
  <c r="K132" i="15"/>
  <c r="J132" i="15"/>
  <c r="I132" i="15"/>
  <c r="K64" i="2"/>
  <c r="J64" i="2"/>
  <c r="I67" i="2"/>
  <c r="M64" i="2"/>
  <c r="L64" i="2"/>
  <c r="N64" i="2"/>
  <c r="K9" i="3"/>
  <c r="J9" i="3"/>
  <c r="M9" i="3"/>
  <c r="L9" i="3"/>
  <c r="N9" i="3"/>
  <c r="K82" i="3"/>
  <c r="J82" i="3"/>
  <c r="M82" i="3"/>
  <c r="L82" i="3"/>
  <c r="N82" i="3"/>
  <c r="H115" i="3"/>
  <c r="E119" i="3"/>
  <c r="H42" i="2"/>
  <c r="N177" i="3"/>
  <c r="K177" i="3"/>
  <c r="J177" i="3"/>
  <c r="I188" i="3"/>
  <c r="M177" i="3"/>
  <c r="L177" i="3"/>
  <c r="H192" i="3"/>
  <c r="E196" i="3"/>
  <c r="T8" i="5"/>
  <c r="S8" i="5"/>
  <c r="U8" i="5"/>
  <c r="W8" i="5"/>
  <c r="V8" i="5"/>
  <c r="M14" i="5"/>
  <c r="J14" i="5"/>
  <c r="I14" i="5"/>
  <c r="L14" i="5"/>
  <c r="K14" i="5"/>
  <c r="K20" i="5"/>
  <c r="I20" i="5"/>
  <c r="M20" i="5"/>
  <c r="L20" i="5"/>
  <c r="J20" i="5"/>
  <c r="W28" i="5"/>
  <c r="V28" i="5"/>
  <c r="S28" i="5"/>
  <c r="T28" i="5"/>
  <c r="U28" i="5"/>
  <c r="J37" i="5"/>
  <c r="I37" i="5"/>
  <c r="K37" i="5"/>
  <c r="M37" i="5"/>
  <c r="L37" i="5"/>
  <c r="W39" i="5"/>
  <c r="T39" i="5"/>
  <c r="S39" i="5"/>
  <c r="U39" i="5"/>
  <c r="V39" i="5"/>
  <c r="K48" i="5"/>
  <c r="J48" i="5"/>
  <c r="I48" i="5"/>
  <c r="M48" i="5"/>
  <c r="L48" i="5"/>
  <c r="U50" i="5"/>
  <c r="S50" i="5"/>
  <c r="W50" i="5"/>
  <c r="V50" i="5"/>
  <c r="T50" i="5"/>
  <c r="W8" i="6"/>
  <c r="V8" i="6"/>
  <c r="S8" i="6"/>
  <c r="T8" i="6"/>
  <c r="U8" i="6"/>
  <c r="J20" i="6"/>
  <c r="I20" i="6"/>
  <c r="K20" i="6"/>
  <c r="L20" i="6"/>
  <c r="M20" i="6"/>
  <c r="W22" i="6"/>
  <c r="T22" i="6"/>
  <c r="S22" i="6"/>
  <c r="V22" i="6"/>
  <c r="U22" i="6"/>
  <c r="K31" i="6"/>
  <c r="J31" i="6"/>
  <c r="I31" i="6"/>
  <c r="M31" i="6"/>
  <c r="L31" i="6"/>
  <c r="U33" i="6"/>
  <c r="S33" i="6"/>
  <c r="W33" i="6"/>
  <c r="V33" i="6"/>
  <c r="T33" i="6"/>
  <c r="M45" i="6"/>
  <c r="L45" i="6"/>
  <c r="I45" i="6"/>
  <c r="J45" i="6"/>
  <c r="K45" i="6"/>
  <c r="T50" i="6"/>
  <c r="S50" i="6"/>
  <c r="U50" i="6"/>
  <c r="W50" i="6"/>
  <c r="V50" i="6"/>
  <c r="S14" i="9"/>
  <c r="R14" i="9"/>
  <c r="N16" i="12"/>
  <c r="M16" i="12"/>
  <c r="K16" i="12"/>
  <c r="L16" i="12"/>
  <c r="J16" i="12"/>
  <c r="I16" i="12"/>
  <c r="K18" i="12"/>
  <c r="J18" i="12"/>
  <c r="I18" i="12"/>
  <c r="N18" i="12"/>
  <c r="L18" i="12"/>
  <c r="M18" i="12"/>
  <c r="M98" i="13"/>
  <c r="K98" i="13"/>
  <c r="L98" i="13"/>
  <c r="J98" i="13"/>
  <c r="I98" i="13"/>
  <c r="K102" i="13"/>
  <c r="J102" i="13"/>
  <c r="I102" i="13"/>
  <c r="L102" i="13"/>
  <c r="M102" i="13"/>
  <c r="L87" i="16"/>
  <c r="K87" i="16"/>
  <c r="I87" i="16"/>
  <c r="J87" i="16"/>
  <c r="G42" i="2"/>
  <c r="N27" i="3"/>
  <c r="K27" i="3"/>
  <c r="L27" i="3"/>
  <c r="J27" i="3"/>
  <c r="M27" i="3"/>
  <c r="K54" i="3"/>
  <c r="L54" i="3"/>
  <c r="J54" i="3"/>
  <c r="M54" i="3"/>
  <c r="N100" i="3"/>
  <c r="K100" i="3"/>
  <c r="L100" i="3"/>
  <c r="J100" i="3"/>
  <c r="M100" i="3"/>
  <c r="H120" i="3"/>
  <c r="K13" i="3"/>
  <c r="J13" i="3"/>
  <c r="L13" i="3"/>
  <c r="N13" i="3"/>
  <c r="M13" i="3"/>
  <c r="N31" i="3"/>
  <c r="K31" i="3"/>
  <c r="J31" i="3"/>
  <c r="L31" i="3"/>
  <c r="M31" i="3"/>
  <c r="M47" i="3"/>
  <c r="J47" i="3"/>
  <c r="K47" i="3"/>
  <c r="L47" i="3"/>
  <c r="L57" i="3"/>
  <c r="K57" i="3"/>
  <c r="J57" i="3"/>
  <c r="M57" i="3"/>
  <c r="K86" i="3"/>
  <c r="J86" i="3"/>
  <c r="L86" i="3"/>
  <c r="N86" i="3"/>
  <c r="M86" i="3"/>
  <c r="F114" i="3"/>
  <c r="N104" i="3"/>
  <c r="K104" i="3"/>
  <c r="J104" i="3"/>
  <c r="I115" i="3"/>
  <c r="M104" i="3"/>
  <c r="L104" i="3"/>
  <c r="H119" i="3"/>
  <c r="E123" i="3"/>
  <c r="K159" i="3"/>
  <c r="J159" i="3"/>
  <c r="L159" i="3"/>
  <c r="N159" i="3"/>
  <c r="M159" i="3"/>
  <c r="N58" i="2"/>
  <c r="K58" i="2"/>
  <c r="M58" i="2"/>
  <c r="L58" i="2"/>
  <c r="J58" i="2"/>
  <c r="K17" i="3"/>
  <c r="J17" i="3"/>
  <c r="N17" i="3"/>
  <c r="M17" i="3"/>
  <c r="L17" i="3"/>
  <c r="N35" i="3"/>
  <c r="K35" i="3"/>
  <c r="M35" i="3"/>
  <c r="J35" i="3"/>
  <c r="L35" i="3"/>
  <c r="K50" i="3"/>
  <c r="J50" i="3"/>
  <c r="L50" i="3"/>
  <c r="M50" i="3"/>
  <c r="L53" i="3"/>
  <c r="M53" i="3"/>
  <c r="J53" i="3"/>
  <c r="K53" i="3"/>
  <c r="K64" i="3"/>
  <c r="J64" i="3"/>
  <c r="N64" i="3"/>
  <c r="L64" i="3"/>
  <c r="M64" i="3"/>
  <c r="K90" i="3"/>
  <c r="J90" i="3"/>
  <c r="N90" i="3"/>
  <c r="M90" i="3"/>
  <c r="L90" i="3"/>
  <c r="E113" i="3"/>
  <c r="G114" i="3"/>
  <c r="F118" i="3"/>
  <c r="N108" i="3"/>
  <c r="K108" i="3"/>
  <c r="M108" i="3"/>
  <c r="I119" i="3"/>
  <c r="J108" i="3"/>
  <c r="L108" i="3"/>
  <c r="H123" i="3"/>
  <c r="K137" i="3"/>
  <c r="J137" i="3"/>
  <c r="N137" i="3"/>
  <c r="M137" i="3"/>
  <c r="L137" i="3"/>
  <c r="K163" i="3"/>
  <c r="J163" i="3"/>
  <c r="N163" i="3"/>
  <c r="M163" i="3"/>
  <c r="L163" i="3"/>
  <c r="E186" i="3"/>
  <c r="N181" i="3"/>
  <c r="K181" i="3"/>
  <c r="M181" i="3"/>
  <c r="I192" i="3"/>
  <c r="J181" i="3"/>
  <c r="L181" i="3"/>
  <c r="H196" i="3"/>
  <c r="K210" i="3"/>
  <c r="J210" i="3"/>
  <c r="N210" i="3"/>
  <c r="M210" i="3"/>
  <c r="L210" i="3"/>
  <c r="M11" i="5"/>
  <c r="L11" i="5"/>
  <c r="I11" i="5"/>
  <c r="K11" i="5"/>
  <c r="J11" i="5"/>
  <c r="T16" i="5"/>
  <c r="S16" i="5"/>
  <c r="W16" i="5"/>
  <c r="V16" i="5"/>
  <c r="U16" i="5"/>
  <c r="M17" i="5"/>
  <c r="J17" i="5"/>
  <c r="L17" i="5"/>
  <c r="I17" i="5"/>
  <c r="K17" i="5"/>
  <c r="U22" i="5"/>
  <c r="T22" i="5"/>
  <c r="W22" i="5"/>
  <c r="S22" i="5"/>
  <c r="V22" i="5"/>
  <c r="K28" i="5"/>
  <c r="M28" i="5"/>
  <c r="L28" i="5"/>
  <c r="I28" i="5"/>
  <c r="J28" i="5"/>
  <c r="W36" i="5"/>
  <c r="V36" i="5"/>
  <c r="S36" i="5"/>
  <c r="T36" i="5"/>
  <c r="U36" i="5"/>
  <c r="J45" i="5"/>
  <c r="I45" i="5"/>
  <c r="M45" i="5"/>
  <c r="L45" i="5"/>
  <c r="K45" i="5"/>
  <c r="W47" i="5"/>
  <c r="T47" i="5"/>
  <c r="V47" i="5"/>
  <c r="S47" i="5"/>
  <c r="U47" i="5"/>
  <c r="K8" i="6"/>
  <c r="M8" i="6"/>
  <c r="L8" i="6"/>
  <c r="J8" i="6"/>
  <c r="I8" i="6"/>
  <c r="W16" i="6"/>
  <c r="V16" i="6"/>
  <c r="S16" i="6"/>
  <c r="U16" i="6"/>
  <c r="T16" i="6"/>
  <c r="W19" i="6"/>
  <c r="V19" i="6"/>
  <c r="S19" i="6"/>
  <c r="U19" i="6"/>
  <c r="T19" i="6"/>
  <c r="J28" i="6"/>
  <c r="I28" i="6"/>
  <c r="M28" i="6"/>
  <c r="L28" i="6"/>
  <c r="K28" i="6"/>
  <c r="W30" i="6"/>
  <c r="T30" i="6"/>
  <c r="V30" i="6"/>
  <c r="U30" i="6"/>
  <c r="S30" i="6"/>
  <c r="K39" i="6"/>
  <c r="J39" i="6"/>
  <c r="L39" i="6"/>
  <c r="M39" i="6"/>
  <c r="I39" i="6"/>
  <c r="U41" i="6"/>
  <c r="W41" i="6"/>
  <c r="V41" i="6"/>
  <c r="T41" i="6"/>
  <c r="S41" i="6"/>
  <c r="S13" i="9"/>
  <c r="R13" i="9"/>
  <c r="P18" i="9"/>
  <c r="O18" i="9"/>
  <c r="N24" i="12"/>
  <c r="M24" i="12"/>
  <c r="K24" i="12"/>
  <c r="L24" i="12"/>
  <c r="J24" i="12"/>
  <c r="I24" i="12"/>
  <c r="K26" i="12"/>
  <c r="J26" i="12"/>
  <c r="I26" i="12"/>
  <c r="N26" i="12"/>
  <c r="M26" i="12"/>
  <c r="L26" i="12"/>
  <c r="M10" i="13"/>
  <c r="L10" i="13"/>
  <c r="J10" i="13"/>
  <c r="K10" i="13"/>
  <c r="I10" i="13"/>
  <c r="M115" i="13"/>
  <c r="K115" i="13"/>
  <c r="L115" i="13"/>
  <c r="J115" i="13"/>
  <c r="I115" i="13"/>
  <c r="K120" i="13"/>
  <c r="J120" i="13"/>
  <c r="I120" i="13"/>
  <c r="M120" i="13"/>
  <c r="L120" i="13"/>
  <c r="K154" i="13"/>
  <c r="J154" i="13"/>
  <c r="I154" i="13"/>
  <c r="M154" i="13"/>
  <c r="L154" i="13"/>
  <c r="V22" i="14"/>
  <c r="U22" i="14"/>
  <c r="T22" i="14"/>
  <c r="M136" i="13"/>
  <c r="L136" i="13"/>
  <c r="J136" i="13"/>
  <c r="K136" i="13"/>
  <c r="I136" i="13"/>
  <c r="M153" i="13"/>
  <c r="L153" i="13"/>
  <c r="J153" i="13"/>
  <c r="K153" i="13"/>
  <c r="I153" i="13"/>
  <c r="K16" i="14"/>
  <c r="I16" i="14"/>
  <c r="J16" i="14"/>
  <c r="K70" i="14"/>
  <c r="I70" i="14"/>
  <c r="J70" i="14"/>
  <c r="M34" i="15"/>
  <c r="L34" i="15"/>
  <c r="K34" i="15"/>
  <c r="I34" i="15"/>
  <c r="J34" i="15"/>
  <c r="M93" i="15"/>
  <c r="L93" i="15"/>
  <c r="K93" i="15"/>
  <c r="J93" i="15"/>
  <c r="I93" i="15"/>
  <c r="L47" i="16"/>
  <c r="K47" i="16"/>
  <c r="J47" i="16"/>
  <c r="I47" i="16"/>
  <c r="J23" i="18"/>
  <c r="I23" i="18"/>
  <c r="H22" i="18"/>
  <c r="M8" i="3"/>
  <c r="L8" i="3"/>
  <c r="J8" i="3"/>
  <c r="N8" i="3"/>
  <c r="K8" i="3"/>
  <c r="M12" i="3"/>
  <c r="L12" i="3"/>
  <c r="N12" i="3"/>
  <c r="K12" i="3"/>
  <c r="J12" i="3"/>
  <c r="M16" i="3"/>
  <c r="L16" i="3"/>
  <c r="N16" i="3"/>
  <c r="K16" i="3"/>
  <c r="J16" i="3"/>
  <c r="M20" i="3"/>
  <c r="L20" i="3"/>
  <c r="K20" i="3"/>
  <c r="J20" i="3"/>
  <c r="N20" i="3"/>
  <c r="M24" i="3"/>
  <c r="L24" i="3"/>
  <c r="N24" i="3"/>
  <c r="J24" i="3"/>
  <c r="K24" i="3"/>
  <c r="M28" i="3"/>
  <c r="L28" i="3"/>
  <c r="N28" i="3"/>
  <c r="K28" i="3"/>
  <c r="J28" i="3"/>
  <c r="M32" i="3"/>
  <c r="L32" i="3"/>
  <c r="N32" i="3"/>
  <c r="K32" i="3"/>
  <c r="J32" i="3"/>
  <c r="M36" i="3"/>
  <c r="L36" i="3"/>
  <c r="K36" i="3"/>
  <c r="J36" i="3"/>
  <c r="N36" i="3"/>
  <c r="M40" i="3"/>
  <c r="L40" i="3"/>
  <c r="J40" i="3"/>
  <c r="K40" i="3"/>
  <c r="M48" i="3"/>
  <c r="L48" i="3"/>
  <c r="K48" i="3"/>
  <c r="J48" i="3"/>
  <c r="M56" i="3"/>
  <c r="L56" i="3"/>
  <c r="K56" i="3"/>
  <c r="J56" i="3"/>
  <c r="M63" i="3"/>
  <c r="L63" i="3"/>
  <c r="N63" i="3"/>
  <c r="K63" i="3"/>
  <c r="J63" i="3"/>
  <c r="M67" i="3"/>
  <c r="L67" i="3"/>
  <c r="K67" i="3"/>
  <c r="J67" i="3"/>
  <c r="N67" i="3"/>
  <c r="M71" i="3"/>
  <c r="L71" i="3"/>
  <c r="N71" i="3"/>
  <c r="J71" i="3"/>
  <c r="K71" i="3"/>
  <c r="M81" i="3"/>
  <c r="L81" i="3"/>
  <c r="J81" i="3"/>
  <c r="N81" i="3"/>
  <c r="K81" i="3"/>
  <c r="M85" i="3"/>
  <c r="L85" i="3"/>
  <c r="N85" i="3"/>
  <c r="J85" i="3"/>
  <c r="K85" i="3"/>
  <c r="M89" i="3"/>
  <c r="L89" i="3"/>
  <c r="N89" i="3"/>
  <c r="K89" i="3"/>
  <c r="J89" i="3"/>
  <c r="M93" i="3"/>
  <c r="L93" i="3"/>
  <c r="K93" i="3"/>
  <c r="J93" i="3"/>
  <c r="N93" i="3"/>
  <c r="M97" i="3"/>
  <c r="L97" i="3"/>
  <c r="N97" i="3"/>
  <c r="J97" i="3"/>
  <c r="K97" i="3"/>
  <c r="M101" i="3"/>
  <c r="L101" i="3"/>
  <c r="N101" i="3"/>
  <c r="K101" i="3"/>
  <c r="J101" i="3"/>
  <c r="G113" i="3"/>
  <c r="E114" i="3"/>
  <c r="M105" i="3"/>
  <c r="I116" i="3"/>
  <c r="L105" i="3"/>
  <c r="N105" i="3"/>
  <c r="K105" i="3"/>
  <c r="J105" i="3"/>
  <c r="G117" i="3"/>
  <c r="E118" i="3"/>
  <c r="M109" i="3"/>
  <c r="L109" i="3"/>
  <c r="K109" i="3"/>
  <c r="I120" i="3"/>
  <c r="J109" i="3"/>
  <c r="N109" i="3"/>
  <c r="G121" i="3"/>
  <c r="E122" i="3"/>
  <c r="M136" i="3"/>
  <c r="L136" i="3"/>
  <c r="N136" i="3"/>
  <c r="K136" i="3"/>
  <c r="J136" i="3"/>
  <c r="M140" i="3"/>
  <c r="L140" i="3"/>
  <c r="K140" i="3"/>
  <c r="J140" i="3"/>
  <c r="N140" i="3"/>
  <c r="M144" i="3"/>
  <c r="L144" i="3"/>
  <c r="N144" i="3"/>
  <c r="J144" i="3"/>
  <c r="K144" i="3"/>
  <c r="M154" i="3"/>
  <c r="L154" i="3"/>
  <c r="J154" i="3"/>
  <c r="K154" i="3"/>
  <c r="N154" i="3"/>
  <c r="M158" i="3"/>
  <c r="L158" i="3"/>
  <c r="N158" i="3"/>
  <c r="J158" i="3"/>
  <c r="K158" i="3"/>
  <c r="M162" i="3"/>
  <c r="L162" i="3"/>
  <c r="N162" i="3"/>
  <c r="K162" i="3"/>
  <c r="J162" i="3"/>
  <c r="M166" i="3"/>
  <c r="L166" i="3"/>
  <c r="K166" i="3"/>
  <c r="J166" i="3"/>
  <c r="N166" i="3"/>
  <c r="M170" i="3"/>
  <c r="L170" i="3"/>
  <c r="N170" i="3"/>
  <c r="J170" i="3"/>
  <c r="K170" i="3"/>
  <c r="M174" i="3"/>
  <c r="L174" i="3"/>
  <c r="N174" i="3"/>
  <c r="K174" i="3"/>
  <c r="J174" i="3"/>
  <c r="M178" i="3"/>
  <c r="I189" i="3"/>
  <c r="L178" i="3"/>
  <c r="N178" i="3"/>
  <c r="K178" i="3"/>
  <c r="J178" i="3"/>
  <c r="M182" i="3"/>
  <c r="L182" i="3"/>
  <c r="K182" i="3"/>
  <c r="I193" i="3"/>
  <c r="J182" i="3"/>
  <c r="N182" i="3"/>
  <c r="M209" i="3"/>
  <c r="L209" i="3"/>
  <c r="N209" i="3"/>
  <c r="K209" i="3"/>
  <c r="J209" i="3"/>
  <c r="M213" i="3"/>
  <c r="L213" i="3"/>
  <c r="K213" i="3"/>
  <c r="J213" i="3"/>
  <c r="N213" i="3"/>
  <c r="M217" i="3"/>
  <c r="L217" i="3"/>
  <c r="N217" i="3"/>
  <c r="J217" i="3"/>
  <c r="K217" i="3"/>
  <c r="L7" i="6"/>
  <c r="K7" i="6"/>
  <c r="M7" i="6"/>
  <c r="I7" i="6"/>
  <c r="J7" i="6"/>
  <c r="L15" i="6"/>
  <c r="K15" i="6"/>
  <c r="M15" i="6"/>
  <c r="J15" i="6"/>
  <c r="I15" i="6"/>
  <c r="L26" i="6"/>
  <c r="K26" i="6"/>
  <c r="M26" i="6"/>
  <c r="J26" i="6"/>
  <c r="I26" i="6"/>
  <c r="L34" i="6"/>
  <c r="K34" i="6"/>
  <c r="J34" i="6"/>
  <c r="I34" i="6"/>
  <c r="M34" i="6"/>
  <c r="L42" i="6"/>
  <c r="K42" i="6"/>
  <c r="I42" i="6"/>
  <c r="M42" i="6"/>
  <c r="J42" i="6"/>
  <c r="L50" i="6"/>
  <c r="K50" i="6"/>
  <c r="M50" i="6"/>
  <c r="J50" i="6"/>
  <c r="I50" i="6"/>
  <c r="P11" i="9"/>
  <c r="O11" i="9"/>
  <c r="S16" i="9"/>
  <c r="R16" i="9"/>
  <c r="P19" i="9"/>
  <c r="O19" i="9"/>
  <c r="X17" i="12"/>
  <c r="U17" i="12"/>
  <c r="V17" i="12"/>
  <c r="X25" i="12"/>
  <c r="U25" i="12"/>
  <c r="V25" i="12"/>
  <c r="X33" i="12"/>
  <c r="U33" i="12"/>
  <c r="V33" i="12"/>
  <c r="X41" i="12"/>
  <c r="U41" i="12"/>
  <c r="V41" i="12"/>
  <c r="X49" i="12"/>
  <c r="U49" i="12"/>
  <c r="V49" i="12"/>
  <c r="X57" i="12"/>
  <c r="U57" i="12"/>
  <c r="V57" i="12"/>
  <c r="M36" i="13"/>
  <c r="L36" i="13"/>
  <c r="K36" i="13"/>
  <c r="I36" i="13"/>
  <c r="J36" i="13"/>
  <c r="M53" i="13"/>
  <c r="L53" i="13"/>
  <c r="K53" i="13"/>
  <c r="I53" i="13"/>
  <c r="J53" i="13"/>
  <c r="M70" i="13"/>
  <c r="L70" i="13"/>
  <c r="K70" i="13"/>
  <c r="I70" i="13"/>
  <c r="J70" i="13"/>
  <c r="M87" i="13"/>
  <c r="L87" i="13"/>
  <c r="K87" i="13"/>
  <c r="I87" i="13"/>
  <c r="J87" i="13"/>
  <c r="M122" i="13"/>
  <c r="L122" i="13"/>
  <c r="K122" i="13"/>
  <c r="I122" i="13"/>
  <c r="J122" i="13"/>
  <c r="M139" i="13"/>
  <c r="L139" i="13"/>
  <c r="K139" i="13"/>
  <c r="I139" i="13"/>
  <c r="J139" i="13"/>
  <c r="M156" i="13"/>
  <c r="L156" i="13"/>
  <c r="K156" i="13"/>
  <c r="I156" i="13"/>
  <c r="J156" i="13"/>
  <c r="K18" i="14"/>
  <c r="J18" i="14"/>
  <c r="I18" i="14"/>
  <c r="K55" i="14"/>
  <c r="I55" i="14"/>
  <c r="J55" i="14"/>
  <c r="K89" i="14"/>
  <c r="I89" i="14"/>
  <c r="J89" i="14"/>
  <c r="K105" i="14"/>
  <c r="J105" i="14"/>
  <c r="I105" i="14"/>
  <c r="K123" i="14"/>
  <c r="J123" i="14"/>
  <c r="I123" i="14"/>
  <c r="K156" i="14"/>
  <c r="J156" i="14"/>
  <c r="I156" i="14"/>
  <c r="M52" i="15"/>
  <c r="L52" i="15"/>
  <c r="K52" i="15"/>
  <c r="J52" i="15"/>
  <c r="I52" i="15"/>
  <c r="M110" i="15"/>
  <c r="L110" i="15"/>
  <c r="K110" i="15"/>
  <c r="J110" i="15"/>
  <c r="I110" i="15"/>
  <c r="Z10" i="17"/>
  <c r="Y10" i="17"/>
  <c r="X10" i="17"/>
  <c r="W10" i="17"/>
  <c r="V9" i="17"/>
  <c r="AA10" i="17" s="1"/>
  <c r="J14" i="18"/>
  <c r="I14" i="18"/>
  <c r="S9" i="9"/>
  <c r="R9" i="9"/>
  <c r="P12" i="9"/>
  <c r="O12" i="9"/>
  <c r="S17" i="9"/>
  <c r="R17" i="9"/>
  <c r="P20" i="9"/>
  <c r="O20" i="9"/>
  <c r="X14" i="12"/>
  <c r="V14" i="12"/>
  <c r="U14" i="12"/>
  <c r="V20" i="12"/>
  <c r="U20" i="12"/>
  <c r="X20" i="12"/>
  <c r="V28" i="12"/>
  <c r="U28" i="12"/>
  <c r="X28" i="12"/>
  <c r="V36" i="12"/>
  <c r="U36" i="12"/>
  <c r="X36" i="12"/>
  <c r="V44" i="12"/>
  <c r="U44" i="12"/>
  <c r="X44" i="12"/>
  <c r="V52" i="12"/>
  <c r="U52" i="12"/>
  <c r="X52" i="12"/>
  <c r="L155" i="13"/>
  <c r="K155" i="13"/>
  <c r="J155" i="13"/>
  <c r="I155" i="13"/>
  <c r="M155" i="13"/>
  <c r="K25" i="13"/>
  <c r="J25" i="13"/>
  <c r="I25" i="13"/>
  <c r="M25" i="13"/>
  <c r="L25" i="13"/>
  <c r="K42" i="13"/>
  <c r="J42" i="13"/>
  <c r="I42" i="13"/>
  <c r="M42" i="13"/>
  <c r="L42" i="13"/>
  <c r="K59" i="13"/>
  <c r="J59" i="13"/>
  <c r="I59" i="13"/>
  <c r="M59" i="13"/>
  <c r="L59" i="13"/>
  <c r="K94" i="13"/>
  <c r="J94" i="13"/>
  <c r="I94" i="13"/>
  <c r="M94" i="13"/>
  <c r="L94" i="13"/>
  <c r="K111" i="13"/>
  <c r="J111" i="13"/>
  <c r="I111" i="13"/>
  <c r="M111" i="13"/>
  <c r="L111" i="13"/>
  <c r="K128" i="13"/>
  <c r="J128" i="13"/>
  <c r="I128" i="13"/>
  <c r="M128" i="13"/>
  <c r="L128" i="13"/>
  <c r="K145" i="13"/>
  <c r="J145" i="13"/>
  <c r="I145" i="13"/>
  <c r="M145" i="13"/>
  <c r="L145" i="13"/>
  <c r="V14" i="14"/>
  <c r="U14" i="14"/>
  <c r="T14" i="14"/>
  <c r="K22" i="14"/>
  <c r="J22" i="14"/>
  <c r="I22" i="14"/>
  <c r="K63" i="14"/>
  <c r="I63" i="14"/>
  <c r="J63" i="14"/>
  <c r="K98" i="14"/>
  <c r="I98" i="14"/>
  <c r="J98" i="14"/>
  <c r="K106" i="14"/>
  <c r="J106" i="14"/>
  <c r="I106" i="14"/>
  <c r="M9" i="15"/>
  <c r="L9" i="15"/>
  <c r="K9" i="15"/>
  <c r="J9" i="15"/>
  <c r="I9" i="15"/>
  <c r="M103" i="15"/>
  <c r="L103" i="15"/>
  <c r="K103" i="15"/>
  <c r="I103" i="15"/>
  <c r="J103" i="15"/>
  <c r="L15" i="16"/>
  <c r="K15" i="16"/>
  <c r="J15" i="16"/>
  <c r="I15" i="16"/>
  <c r="L116" i="16"/>
  <c r="K116" i="16"/>
  <c r="J116" i="16"/>
  <c r="I116" i="16"/>
  <c r="S10" i="9"/>
  <c r="R10" i="9"/>
  <c r="S18" i="9"/>
  <c r="R18" i="9"/>
  <c r="V13" i="12"/>
  <c r="U13" i="12"/>
  <c r="X13" i="12"/>
  <c r="V18" i="12"/>
  <c r="U18" i="12"/>
  <c r="X18" i="12"/>
  <c r="N20" i="12"/>
  <c r="M20" i="12"/>
  <c r="K20" i="12"/>
  <c r="J20" i="12"/>
  <c r="I20" i="12"/>
  <c r="L20" i="12"/>
  <c r="V26" i="12"/>
  <c r="U26" i="12"/>
  <c r="X26" i="12"/>
  <c r="N28" i="12"/>
  <c r="M28" i="12"/>
  <c r="K28" i="12"/>
  <c r="J28" i="12"/>
  <c r="I28" i="12"/>
  <c r="L28" i="12"/>
  <c r="V34" i="12"/>
  <c r="U34" i="12"/>
  <c r="X34" i="12"/>
  <c r="N36" i="12"/>
  <c r="M36" i="12"/>
  <c r="K36" i="12"/>
  <c r="J36" i="12"/>
  <c r="I36" i="12"/>
  <c r="L36" i="12"/>
  <c r="V42" i="12"/>
  <c r="U42" i="12"/>
  <c r="X42" i="12"/>
  <c r="N44" i="12"/>
  <c r="M44" i="12"/>
  <c r="K44" i="12"/>
  <c r="J44" i="12"/>
  <c r="I44" i="12"/>
  <c r="L44" i="12"/>
  <c r="V50" i="12"/>
  <c r="U50" i="12"/>
  <c r="X50" i="12"/>
  <c r="N52" i="12"/>
  <c r="M52" i="12"/>
  <c r="K52" i="12"/>
  <c r="J52" i="12"/>
  <c r="I52" i="12"/>
  <c r="L52" i="12"/>
  <c r="M38" i="13"/>
  <c r="K38" i="13"/>
  <c r="J38" i="13"/>
  <c r="I38" i="13"/>
  <c r="L38" i="13"/>
  <c r="M55" i="13"/>
  <c r="K55" i="13"/>
  <c r="J55" i="13"/>
  <c r="I55" i="13"/>
  <c r="L55" i="13"/>
  <c r="M72" i="13"/>
  <c r="K72" i="13"/>
  <c r="J72" i="13"/>
  <c r="I72" i="13"/>
  <c r="L72" i="13"/>
  <c r="M89" i="13"/>
  <c r="K89" i="13"/>
  <c r="J89" i="13"/>
  <c r="I89" i="13"/>
  <c r="L89" i="13"/>
  <c r="M107" i="13"/>
  <c r="K107" i="13"/>
  <c r="J107" i="13"/>
  <c r="I107" i="13"/>
  <c r="L107" i="13"/>
  <c r="M124" i="13"/>
  <c r="K124" i="13"/>
  <c r="J124" i="13"/>
  <c r="I124" i="13"/>
  <c r="H132" i="13"/>
  <c r="L124" i="13"/>
  <c r="M141" i="13"/>
  <c r="K141" i="13"/>
  <c r="J141" i="13"/>
  <c r="I141" i="13"/>
  <c r="L141" i="13"/>
  <c r="M158" i="13"/>
  <c r="K158" i="13"/>
  <c r="J158" i="13"/>
  <c r="I158" i="13"/>
  <c r="L158" i="13"/>
  <c r="U15" i="14"/>
  <c r="V15" i="14"/>
  <c r="T15" i="14"/>
  <c r="S23" i="14"/>
  <c r="K48" i="14"/>
  <c r="J48" i="14"/>
  <c r="I48" i="14"/>
  <c r="K83" i="14"/>
  <c r="J83" i="14"/>
  <c r="I83" i="14"/>
  <c r="K158" i="14"/>
  <c r="J158" i="14"/>
  <c r="I158" i="14"/>
  <c r="M17" i="15"/>
  <c r="L17" i="15"/>
  <c r="K17" i="15"/>
  <c r="J17" i="15"/>
  <c r="I17" i="15"/>
  <c r="M121" i="15"/>
  <c r="L121" i="15"/>
  <c r="K121" i="15"/>
  <c r="J121" i="15"/>
  <c r="I121" i="15"/>
  <c r="L25" i="16"/>
  <c r="K25" i="16"/>
  <c r="J25" i="16"/>
  <c r="I25" i="16"/>
  <c r="L84" i="17"/>
  <c r="K84" i="17"/>
  <c r="J84" i="17"/>
  <c r="I84" i="17"/>
  <c r="P13" i="9"/>
  <c r="O13" i="9"/>
  <c r="P21" i="9"/>
  <c r="O21" i="9"/>
  <c r="J43" i="3"/>
  <c r="M43" i="3"/>
  <c r="L43" i="3"/>
  <c r="K43" i="3"/>
  <c r="J51" i="3"/>
  <c r="M51" i="3"/>
  <c r="L51" i="3"/>
  <c r="K51" i="3"/>
  <c r="J59" i="3"/>
  <c r="L59" i="3"/>
  <c r="K59" i="3"/>
  <c r="M59" i="3"/>
  <c r="H114" i="3"/>
  <c r="F115" i="3"/>
  <c r="H118" i="3"/>
  <c r="F119" i="3"/>
  <c r="H122" i="3"/>
  <c r="F123" i="3"/>
  <c r="R11" i="9"/>
  <c r="S11" i="9"/>
  <c r="O14" i="9"/>
  <c r="P14" i="9"/>
  <c r="R19" i="9"/>
  <c r="S19" i="9"/>
  <c r="M14" i="13"/>
  <c r="L14" i="13"/>
  <c r="J14" i="13"/>
  <c r="I14" i="13"/>
  <c r="K14" i="13"/>
  <c r="M24" i="13"/>
  <c r="L24" i="13"/>
  <c r="J24" i="13"/>
  <c r="I24" i="13"/>
  <c r="K24" i="13"/>
  <c r="M41" i="13"/>
  <c r="L41" i="13"/>
  <c r="J41" i="13"/>
  <c r="I41" i="13"/>
  <c r="K41" i="13"/>
  <c r="M58" i="13"/>
  <c r="L58" i="13"/>
  <c r="J58" i="13"/>
  <c r="I58" i="13"/>
  <c r="K58" i="13"/>
  <c r="M75" i="13"/>
  <c r="L75" i="13"/>
  <c r="J75" i="13"/>
  <c r="I75" i="13"/>
  <c r="K75" i="13"/>
  <c r="M93" i="13"/>
  <c r="L93" i="13"/>
  <c r="J93" i="13"/>
  <c r="I93" i="13"/>
  <c r="K93" i="13"/>
  <c r="M110" i="13"/>
  <c r="L110" i="13"/>
  <c r="J110" i="13"/>
  <c r="I110" i="13"/>
  <c r="H118" i="13"/>
  <c r="K110" i="13"/>
  <c r="M127" i="13"/>
  <c r="L127" i="13"/>
  <c r="J127" i="13"/>
  <c r="I127" i="13"/>
  <c r="K127" i="13"/>
  <c r="M144" i="13"/>
  <c r="L144" i="13"/>
  <c r="J144" i="13"/>
  <c r="I144" i="13"/>
  <c r="K144" i="13"/>
  <c r="V16" i="14"/>
  <c r="T16" i="14"/>
  <c r="U16" i="14"/>
  <c r="K53" i="14"/>
  <c r="I53" i="14"/>
  <c r="J53" i="14"/>
  <c r="K87" i="14"/>
  <c r="I87" i="14"/>
  <c r="J87" i="14"/>
  <c r="K140" i="14"/>
  <c r="J140" i="14"/>
  <c r="I140" i="14"/>
  <c r="L20" i="16"/>
  <c r="K20" i="16"/>
  <c r="I20" i="16"/>
  <c r="J20" i="16"/>
  <c r="L76" i="16"/>
  <c r="K76" i="16"/>
  <c r="J76" i="16"/>
  <c r="I76" i="16"/>
  <c r="L70" i="17"/>
  <c r="K70" i="17"/>
  <c r="J70" i="17"/>
  <c r="I70" i="17"/>
  <c r="Z39" i="18"/>
  <c r="AA39" i="18"/>
  <c r="M10" i="3"/>
  <c r="N10" i="3"/>
  <c r="L10" i="3"/>
  <c r="J10" i="3"/>
  <c r="K10" i="3"/>
  <c r="M14" i="3"/>
  <c r="N14" i="3"/>
  <c r="L14" i="3"/>
  <c r="K14" i="3"/>
  <c r="J14" i="3"/>
  <c r="M18" i="3"/>
  <c r="L18" i="3"/>
  <c r="K18" i="3"/>
  <c r="J18" i="3"/>
  <c r="N18" i="3"/>
  <c r="M22" i="3"/>
  <c r="K22" i="3"/>
  <c r="J22" i="3"/>
  <c r="N22" i="3"/>
  <c r="L22" i="3"/>
  <c r="M26" i="3"/>
  <c r="J26" i="3"/>
  <c r="N26" i="3"/>
  <c r="L26" i="3"/>
  <c r="K26" i="3"/>
  <c r="M30" i="3"/>
  <c r="N30" i="3"/>
  <c r="L30" i="3"/>
  <c r="K30" i="3"/>
  <c r="J30" i="3"/>
  <c r="M34" i="3"/>
  <c r="L34" i="3"/>
  <c r="K34" i="3"/>
  <c r="N34" i="3"/>
  <c r="J34" i="3"/>
  <c r="M38" i="3"/>
  <c r="N38" i="3"/>
  <c r="K38" i="3"/>
  <c r="J38" i="3"/>
  <c r="L38" i="3"/>
  <c r="M44" i="3"/>
  <c r="L44" i="3"/>
  <c r="K44" i="3"/>
  <c r="J44" i="3"/>
  <c r="M52" i="3"/>
  <c r="K52" i="3"/>
  <c r="J52" i="3"/>
  <c r="L52" i="3"/>
  <c r="M60" i="3"/>
  <c r="J60" i="3"/>
  <c r="L60" i="3"/>
  <c r="K60" i="3"/>
  <c r="M65" i="3"/>
  <c r="L65" i="3"/>
  <c r="K65" i="3"/>
  <c r="J65" i="3"/>
  <c r="N65" i="3"/>
  <c r="M69" i="3"/>
  <c r="K69" i="3"/>
  <c r="J69" i="3"/>
  <c r="N69" i="3"/>
  <c r="L69" i="3"/>
  <c r="M83" i="3"/>
  <c r="N83" i="3"/>
  <c r="L83" i="3"/>
  <c r="J83" i="3"/>
  <c r="K83" i="3"/>
  <c r="M87" i="3"/>
  <c r="N87" i="3"/>
  <c r="L87" i="3"/>
  <c r="K87" i="3"/>
  <c r="J87" i="3"/>
  <c r="M91" i="3"/>
  <c r="L91" i="3"/>
  <c r="K91" i="3"/>
  <c r="J91" i="3"/>
  <c r="N91" i="3"/>
  <c r="M95" i="3"/>
  <c r="K95" i="3"/>
  <c r="J95" i="3"/>
  <c r="L95" i="3"/>
  <c r="N95" i="3"/>
  <c r="M99" i="3"/>
  <c r="J99" i="3"/>
  <c r="N99" i="3"/>
  <c r="L99" i="3"/>
  <c r="K99" i="3"/>
  <c r="M103" i="3"/>
  <c r="N103" i="3"/>
  <c r="L103" i="3"/>
  <c r="K103" i="3"/>
  <c r="I114" i="3"/>
  <c r="J103" i="3"/>
  <c r="G115" i="3"/>
  <c r="E116" i="3"/>
  <c r="M107" i="3"/>
  <c r="L107" i="3"/>
  <c r="I118" i="3"/>
  <c r="K107" i="3"/>
  <c r="N107" i="3"/>
  <c r="J107" i="3"/>
  <c r="G119" i="3"/>
  <c r="E120" i="3"/>
  <c r="M111" i="3"/>
  <c r="N111" i="3"/>
  <c r="K111" i="3"/>
  <c r="J111" i="3"/>
  <c r="L111" i="3"/>
  <c r="I122" i="3"/>
  <c r="G123" i="3"/>
  <c r="S12" i="9"/>
  <c r="R12" i="9"/>
  <c r="O15" i="9"/>
  <c r="P15" i="9"/>
  <c r="S20" i="9"/>
  <c r="R20" i="9"/>
  <c r="X11" i="12"/>
  <c r="U11" i="12"/>
  <c r="V11" i="12"/>
  <c r="X21" i="12"/>
  <c r="U21" i="12"/>
  <c r="V21" i="12"/>
  <c r="X29" i="12"/>
  <c r="U29" i="12"/>
  <c r="V29" i="12"/>
  <c r="X37" i="12"/>
  <c r="U37" i="12"/>
  <c r="V37" i="12"/>
  <c r="X45" i="12"/>
  <c r="U45" i="12"/>
  <c r="V45" i="12"/>
  <c r="X53" i="12"/>
  <c r="U53" i="12"/>
  <c r="V53" i="12"/>
  <c r="M27" i="13"/>
  <c r="L27" i="13"/>
  <c r="K27" i="13"/>
  <c r="I27" i="13"/>
  <c r="J27" i="13"/>
  <c r="M44" i="13"/>
  <c r="L44" i="13"/>
  <c r="K44" i="13"/>
  <c r="I44" i="13"/>
  <c r="J44" i="13"/>
  <c r="M61" i="13"/>
  <c r="L61" i="13"/>
  <c r="K61" i="13"/>
  <c r="I61" i="13"/>
  <c r="J61" i="13"/>
  <c r="M79" i="13"/>
  <c r="L79" i="13"/>
  <c r="K79" i="13"/>
  <c r="I79" i="13"/>
  <c r="J79" i="13"/>
  <c r="M96" i="13"/>
  <c r="L96" i="13"/>
  <c r="K96" i="13"/>
  <c r="I96" i="13"/>
  <c r="H104" i="13"/>
  <c r="J96" i="13"/>
  <c r="M113" i="13"/>
  <c r="L113" i="13"/>
  <c r="K113" i="13"/>
  <c r="I113" i="13"/>
  <c r="J113" i="13"/>
  <c r="M130" i="13"/>
  <c r="L130" i="13"/>
  <c r="K130" i="13"/>
  <c r="I130" i="13"/>
  <c r="J130" i="13"/>
  <c r="M148" i="13"/>
  <c r="L148" i="13"/>
  <c r="K148" i="13"/>
  <c r="I148" i="13"/>
  <c r="J148" i="13"/>
  <c r="V18" i="14"/>
  <c r="U18" i="14"/>
  <c r="T18" i="14"/>
  <c r="K39" i="14"/>
  <c r="J39" i="14"/>
  <c r="I39" i="14"/>
  <c r="K72" i="14"/>
  <c r="I72" i="14"/>
  <c r="J72" i="14"/>
  <c r="M81" i="15"/>
  <c r="L81" i="15"/>
  <c r="K81" i="15"/>
  <c r="J81" i="15"/>
  <c r="I81" i="15"/>
  <c r="H93" i="16"/>
  <c r="L94" i="16"/>
  <c r="K94" i="16"/>
  <c r="J94" i="16"/>
  <c r="I94" i="16"/>
  <c r="M104" i="17"/>
  <c r="L104" i="17"/>
  <c r="K104" i="17"/>
  <c r="J104" i="17"/>
  <c r="I104" i="17"/>
  <c r="K130" i="14"/>
  <c r="J130" i="14"/>
  <c r="I130" i="14"/>
  <c r="K132" i="14"/>
  <c r="J132" i="14"/>
  <c r="I132" i="14"/>
  <c r="M13" i="15"/>
  <c r="L13" i="15"/>
  <c r="K13" i="15"/>
  <c r="J13" i="15"/>
  <c r="H21" i="15"/>
  <c r="I13" i="15"/>
  <c r="M32" i="15"/>
  <c r="L32" i="15"/>
  <c r="K32" i="15"/>
  <c r="J32" i="15"/>
  <c r="I32" i="15"/>
  <c r="M43" i="15"/>
  <c r="L43" i="15"/>
  <c r="K43" i="15"/>
  <c r="J43" i="15"/>
  <c r="I43" i="15"/>
  <c r="M72" i="15"/>
  <c r="L72" i="15"/>
  <c r="K72" i="15"/>
  <c r="J72" i="15"/>
  <c r="I72" i="15"/>
  <c r="M101" i="15"/>
  <c r="L101" i="15"/>
  <c r="K101" i="15"/>
  <c r="J101" i="15"/>
  <c r="I101" i="15"/>
  <c r="M112" i="15"/>
  <c r="L112" i="15"/>
  <c r="K112" i="15"/>
  <c r="J112" i="15"/>
  <c r="I112" i="15"/>
  <c r="M141" i="15"/>
  <c r="L141" i="15"/>
  <c r="K141" i="15"/>
  <c r="J141" i="15"/>
  <c r="I141" i="15"/>
  <c r="L19" i="16"/>
  <c r="K19" i="16"/>
  <c r="J19" i="16"/>
  <c r="I19" i="16"/>
  <c r="L27" i="16"/>
  <c r="K27" i="16"/>
  <c r="J27" i="16"/>
  <c r="H35" i="16"/>
  <c r="I27" i="16"/>
  <c r="L56" i="16"/>
  <c r="K56" i="16"/>
  <c r="J56" i="16"/>
  <c r="I56" i="16"/>
  <c r="L85" i="16"/>
  <c r="K85" i="16"/>
  <c r="J85" i="16"/>
  <c r="I85" i="16"/>
  <c r="L96" i="16"/>
  <c r="K96" i="16"/>
  <c r="J96" i="16"/>
  <c r="I96" i="16"/>
  <c r="L125" i="16"/>
  <c r="K125" i="16"/>
  <c r="J125" i="16"/>
  <c r="H133" i="16"/>
  <c r="I125" i="16"/>
  <c r="L155" i="16"/>
  <c r="K155" i="16"/>
  <c r="J155" i="16"/>
  <c r="I155" i="16"/>
  <c r="J28" i="17"/>
  <c r="I28" i="17"/>
  <c r="L28" i="17"/>
  <c r="K28" i="17"/>
  <c r="L46" i="17"/>
  <c r="K46" i="17"/>
  <c r="J46" i="17"/>
  <c r="I46" i="17"/>
  <c r="L67" i="17"/>
  <c r="K67" i="17"/>
  <c r="J67" i="17"/>
  <c r="I67" i="17"/>
  <c r="L87" i="17"/>
  <c r="K87" i="17"/>
  <c r="J87" i="17"/>
  <c r="I87" i="17"/>
  <c r="K30" i="18"/>
  <c r="J30" i="18"/>
  <c r="I30" i="18"/>
  <c r="T45" i="18"/>
  <c r="S45" i="18"/>
  <c r="R45" i="18"/>
  <c r="AA103" i="18"/>
  <c r="Z103" i="18"/>
  <c r="Y48" i="19"/>
  <c r="X48" i="19"/>
  <c r="K17" i="14"/>
  <c r="J17" i="14"/>
  <c r="I17" i="14"/>
  <c r="V17" i="14"/>
  <c r="U17" i="14"/>
  <c r="T17" i="14"/>
  <c r="J40" i="14"/>
  <c r="I40" i="14"/>
  <c r="K40" i="14"/>
  <c r="J45" i="14"/>
  <c r="K45" i="14"/>
  <c r="I45" i="14"/>
  <c r="J62" i="14"/>
  <c r="K62" i="14"/>
  <c r="I62" i="14"/>
  <c r="J97" i="14"/>
  <c r="K97" i="14"/>
  <c r="I97" i="14"/>
  <c r="K113" i="14"/>
  <c r="H121" i="14"/>
  <c r="J113" i="14"/>
  <c r="I113" i="14"/>
  <c r="K115" i="14"/>
  <c r="J115" i="14"/>
  <c r="I115" i="14"/>
  <c r="K148" i="14"/>
  <c r="J148" i="14"/>
  <c r="I148" i="14"/>
  <c r="M60" i="15"/>
  <c r="L60" i="15"/>
  <c r="K60" i="15"/>
  <c r="J60" i="15"/>
  <c r="I60" i="15"/>
  <c r="M89" i="15"/>
  <c r="L89" i="15"/>
  <c r="K89" i="15"/>
  <c r="J89" i="15"/>
  <c r="I89" i="15"/>
  <c r="M118" i="15"/>
  <c r="L118" i="15"/>
  <c r="K118" i="15"/>
  <c r="J118" i="15"/>
  <c r="I118" i="15"/>
  <c r="M129" i="15"/>
  <c r="L129" i="15"/>
  <c r="K129" i="15"/>
  <c r="J129" i="15"/>
  <c r="I129" i="15"/>
  <c r="M158" i="15"/>
  <c r="L158" i="15"/>
  <c r="K158" i="15"/>
  <c r="J158" i="15"/>
  <c r="I158" i="15"/>
  <c r="L33" i="16"/>
  <c r="K33" i="16"/>
  <c r="J33" i="16"/>
  <c r="I33" i="16"/>
  <c r="L44" i="16"/>
  <c r="K44" i="16"/>
  <c r="J44" i="16"/>
  <c r="I44" i="16"/>
  <c r="L73" i="16"/>
  <c r="K73" i="16"/>
  <c r="J73" i="16"/>
  <c r="I73" i="16"/>
  <c r="L102" i="16"/>
  <c r="K102" i="16"/>
  <c r="J102" i="16"/>
  <c r="I102" i="16"/>
  <c r="L113" i="16"/>
  <c r="K113" i="16"/>
  <c r="J113" i="16"/>
  <c r="I113" i="16"/>
  <c r="L142" i="16"/>
  <c r="K142" i="16"/>
  <c r="J142" i="16"/>
  <c r="I142" i="16"/>
  <c r="K153" i="16"/>
  <c r="J153" i="16"/>
  <c r="H161" i="16"/>
  <c r="L153" i="16"/>
  <c r="I153" i="16"/>
  <c r="L130" i="17"/>
  <c r="K130" i="17"/>
  <c r="J130" i="17"/>
  <c r="I130" i="17"/>
  <c r="H23" i="17"/>
  <c r="L24" i="17"/>
  <c r="K24" i="17"/>
  <c r="J24" i="17"/>
  <c r="I24" i="17"/>
  <c r="L29" i="17"/>
  <c r="K29" i="17"/>
  <c r="J29" i="17"/>
  <c r="I29" i="17"/>
  <c r="L81" i="17"/>
  <c r="K81" i="17"/>
  <c r="J81" i="17"/>
  <c r="I81" i="17"/>
  <c r="L101" i="17"/>
  <c r="K101" i="17"/>
  <c r="J101" i="17"/>
  <c r="I101" i="17"/>
  <c r="H121" i="17"/>
  <c r="L122" i="17"/>
  <c r="K122" i="17"/>
  <c r="J122" i="17"/>
  <c r="I122" i="17"/>
  <c r="K139" i="14"/>
  <c r="J139" i="14"/>
  <c r="I139" i="14"/>
  <c r="K141" i="14"/>
  <c r="J141" i="14"/>
  <c r="I141" i="14"/>
  <c r="H149" i="14"/>
  <c r="AA11" i="15"/>
  <c r="Z11" i="15"/>
  <c r="Y11" i="15"/>
  <c r="X11" i="15"/>
  <c r="W11" i="15"/>
  <c r="M29" i="15"/>
  <c r="L29" i="15"/>
  <c r="K29" i="15"/>
  <c r="J29" i="15"/>
  <c r="I29" i="15"/>
  <c r="M58" i="15"/>
  <c r="L58" i="15"/>
  <c r="K58" i="15"/>
  <c r="J58" i="15"/>
  <c r="I58" i="15"/>
  <c r="M69" i="15"/>
  <c r="L69" i="15"/>
  <c r="K69" i="15"/>
  <c r="J69" i="15"/>
  <c r="H77" i="15"/>
  <c r="I69" i="15"/>
  <c r="M98" i="15"/>
  <c r="L98" i="15"/>
  <c r="K98" i="15"/>
  <c r="J98" i="15"/>
  <c r="I98" i="15"/>
  <c r="M127" i="15"/>
  <c r="L127" i="15"/>
  <c r="K127" i="15"/>
  <c r="J127" i="15"/>
  <c r="I127" i="15"/>
  <c r="M138" i="15"/>
  <c r="L138" i="15"/>
  <c r="K138" i="15"/>
  <c r="J138" i="15"/>
  <c r="I138" i="15"/>
  <c r="Z17" i="16"/>
  <c r="Y17" i="16"/>
  <c r="X17" i="16"/>
  <c r="W17" i="16"/>
  <c r="L42" i="16"/>
  <c r="K42" i="16"/>
  <c r="J42" i="16"/>
  <c r="I42" i="16"/>
  <c r="L53" i="16"/>
  <c r="K53" i="16"/>
  <c r="J53" i="16"/>
  <c r="I53" i="16"/>
  <c r="L82" i="16"/>
  <c r="K82" i="16"/>
  <c r="J82" i="16"/>
  <c r="I82" i="16"/>
  <c r="L111" i="16"/>
  <c r="K111" i="16"/>
  <c r="J111" i="16"/>
  <c r="I111" i="16"/>
  <c r="H119" i="16"/>
  <c r="H121" i="16"/>
  <c r="L122" i="16"/>
  <c r="K122" i="16"/>
  <c r="J122" i="16"/>
  <c r="I122" i="16"/>
  <c r="L32" i="17"/>
  <c r="K32" i="17"/>
  <c r="J32" i="17"/>
  <c r="I32" i="17"/>
  <c r="L98" i="17"/>
  <c r="K98" i="17"/>
  <c r="J98" i="17"/>
  <c r="I98" i="17"/>
  <c r="L118" i="17"/>
  <c r="K118" i="17"/>
  <c r="J118" i="17"/>
  <c r="I118" i="17"/>
  <c r="L139" i="17"/>
  <c r="K139" i="17"/>
  <c r="J139" i="17"/>
  <c r="H147" i="17"/>
  <c r="I139" i="17"/>
  <c r="J31" i="18"/>
  <c r="I31" i="18"/>
  <c r="J68" i="18"/>
  <c r="I68" i="18"/>
  <c r="H76" i="18"/>
  <c r="W23" i="19"/>
  <c r="Y24" i="19"/>
  <c r="X24" i="19"/>
  <c r="J11" i="14"/>
  <c r="I11" i="14"/>
  <c r="K11" i="14"/>
  <c r="U11" i="14"/>
  <c r="T11" i="14"/>
  <c r="V11" i="14"/>
  <c r="J19" i="14"/>
  <c r="I19" i="14"/>
  <c r="K19" i="14"/>
  <c r="U19" i="14"/>
  <c r="T19" i="14"/>
  <c r="V19" i="14"/>
  <c r="K57" i="14"/>
  <c r="J57" i="14"/>
  <c r="I57" i="14"/>
  <c r="H65" i="14"/>
  <c r="K74" i="14"/>
  <c r="J74" i="14"/>
  <c r="I74" i="14"/>
  <c r="K91" i="14"/>
  <c r="J91" i="14"/>
  <c r="I91" i="14"/>
  <c r="K131" i="14"/>
  <c r="J131" i="14"/>
  <c r="I131" i="14"/>
  <c r="AA10" i="15"/>
  <c r="Z10" i="15"/>
  <c r="Y10" i="15"/>
  <c r="X10" i="15"/>
  <c r="W10" i="15"/>
  <c r="AA15" i="15"/>
  <c r="Z15" i="15"/>
  <c r="Y15" i="15"/>
  <c r="X15" i="15"/>
  <c r="W15" i="15"/>
  <c r="M38" i="15"/>
  <c r="L38" i="15"/>
  <c r="K38" i="15"/>
  <c r="J38" i="15"/>
  <c r="I38" i="15"/>
  <c r="M67" i="15"/>
  <c r="L67" i="15"/>
  <c r="K67" i="15"/>
  <c r="J67" i="15"/>
  <c r="I67" i="15"/>
  <c r="M107" i="15"/>
  <c r="L107" i="15"/>
  <c r="K107" i="15"/>
  <c r="J107" i="15"/>
  <c r="I107" i="15"/>
  <c r="M136" i="15"/>
  <c r="L136" i="15"/>
  <c r="K136" i="15"/>
  <c r="J136" i="15"/>
  <c r="I136" i="15"/>
  <c r="M146" i="15"/>
  <c r="L146" i="15"/>
  <c r="K146" i="15"/>
  <c r="J146" i="15"/>
  <c r="I146" i="15"/>
  <c r="L61" i="16"/>
  <c r="K61" i="16"/>
  <c r="J61" i="16"/>
  <c r="I61" i="16"/>
  <c r="L90" i="16"/>
  <c r="K90" i="16"/>
  <c r="J90" i="16"/>
  <c r="I90" i="16"/>
  <c r="L130" i="16"/>
  <c r="K130" i="16"/>
  <c r="J130" i="16"/>
  <c r="I130" i="16"/>
  <c r="L27" i="17"/>
  <c r="H35" i="17"/>
  <c r="K27" i="17"/>
  <c r="J27" i="17"/>
  <c r="I27" i="17"/>
  <c r="L115" i="17"/>
  <c r="K115" i="17"/>
  <c r="J115" i="17"/>
  <c r="I115" i="17"/>
  <c r="H135" i="17"/>
  <c r="L136" i="17"/>
  <c r="K136" i="17"/>
  <c r="J136" i="17"/>
  <c r="I136" i="17"/>
  <c r="L156" i="17"/>
  <c r="K156" i="17"/>
  <c r="J156" i="17"/>
  <c r="I156" i="17"/>
  <c r="J13" i="18"/>
  <c r="I13" i="18"/>
  <c r="S37" i="18"/>
  <c r="Q36" i="18"/>
  <c r="R37" i="18"/>
  <c r="AA41" i="18"/>
  <c r="Z41" i="18"/>
  <c r="S58" i="18"/>
  <c r="R58" i="18"/>
  <c r="S125" i="18"/>
  <c r="R125" i="18"/>
  <c r="I12" i="14"/>
  <c r="J12" i="14"/>
  <c r="K12" i="14"/>
  <c r="T12" i="14"/>
  <c r="V12" i="14"/>
  <c r="U12" i="14"/>
  <c r="I20" i="14"/>
  <c r="K20" i="14"/>
  <c r="J20" i="14"/>
  <c r="T20" i="14"/>
  <c r="U20" i="14"/>
  <c r="V20" i="14"/>
  <c r="I34" i="14"/>
  <c r="J34" i="14"/>
  <c r="K34" i="14"/>
  <c r="I35" i="14"/>
  <c r="K35" i="14"/>
  <c r="J35" i="14"/>
  <c r="I36" i="14"/>
  <c r="K36" i="14"/>
  <c r="J36" i="14"/>
  <c r="K44" i="14"/>
  <c r="I44" i="14"/>
  <c r="J44" i="14"/>
  <c r="K61" i="14"/>
  <c r="I61" i="14"/>
  <c r="J61" i="14"/>
  <c r="K78" i="14"/>
  <c r="I78" i="14"/>
  <c r="J78" i="14"/>
  <c r="K96" i="14"/>
  <c r="I96" i="14"/>
  <c r="J96" i="14"/>
  <c r="K124" i="14"/>
  <c r="J124" i="14"/>
  <c r="I124" i="14"/>
  <c r="K157" i="14"/>
  <c r="J157" i="14"/>
  <c r="I157" i="14"/>
  <c r="AA14" i="15"/>
  <c r="Z14" i="15"/>
  <c r="Y14" i="15"/>
  <c r="X14" i="15"/>
  <c r="W14" i="15"/>
  <c r="AA19" i="15"/>
  <c r="Z19" i="15"/>
  <c r="Y19" i="15"/>
  <c r="W19" i="15"/>
  <c r="X19" i="15"/>
  <c r="M46" i="15"/>
  <c r="L46" i="15"/>
  <c r="K46" i="15"/>
  <c r="J46" i="15"/>
  <c r="I46" i="15"/>
  <c r="M75" i="15"/>
  <c r="L75" i="15"/>
  <c r="K75" i="15"/>
  <c r="J75" i="15"/>
  <c r="I75" i="15"/>
  <c r="M86" i="15"/>
  <c r="L86" i="15"/>
  <c r="K86" i="15"/>
  <c r="I86" i="15"/>
  <c r="J86" i="15"/>
  <c r="M115" i="15"/>
  <c r="L115" i="15"/>
  <c r="K115" i="15"/>
  <c r="J115" i="15"/>
  <c r="I115" i="15"/>
  <c r="M144" i="15"/>
  <c r="L144" i="15"/>
  <c r="K144" i="15"/>
  <c r="J144" i="15"/>
  <c r="I144" i="15"/>
  <c r="M155" i="15"/>
  <c r="L155" i="15"/>
  <c r="K155" i="15"/>
  <c r="I155" i="15"/>
  <c r="J155" i="15"/>
  <c r="L12" i="16"/>
  <c r="K12" i="16"/>
  <c r="I12" i="16"/>
  <c r="J12" i="16"/>
  <c r="L30" i="16"/>
  <c r="K30" i="16"/>
  <c r="J30" i="16"/>
  <c r="I30" i="16"/>
  <c r="L59" i="16"/>
  <c r="K59" i="16"/>
  <c r="J59" i="16"/>
  <c r="I59" i="16"/>
  <c r="L70" i="16"/>
  <c r="K70" i="16"/>
  <c r="I70" i="16"/>
  <c r="J70" i="16"/>
  <c r="L99" i="16"/>
  <c r="K99" i="16"/>
  <c r="J99" i="16"/>
  <c r="I99" i="16"/>
  <c r="L128" i="16"/>
  <c r="K128" i="16"/>
  <c r="J128" i="16"/>
  <c r="I128" i="16"/>
  <c r="L139" i="16"/>
  <c r="K139" i="16"/>
  <c r="H147" i="16"/>
  <c r="I139" i="16"/>
  <c r="J139" i="16"/>
  <c r="L132" i="17"/>
  <c r="K132" i="17"/>
  <c r="I132" i="17"/>
  <c r="J132" i="17"/>
  <c r="L153" i="17"/>
  <c r="K153" i="17"/>
  <c r="H161" i="17"/>
  <c r="J153" i="17"/>
  <c r="I153" i="17"/>
  <c r="S99" i="18"/>
  <c r="R99" i="18"/>
  <c r="K13" i="14"/>
  <c r="I13" i="14"/>
  <c r="J13" i="14"/>
  <c r="K21" i="14"/>
  <c r="J21" i="14"/>
  <c r="I21" i="14"/>
  <c r="K26" i="14"/>
  <c r="I26" i="14"/>
  <c r="J26" i="14"/>
  <c r="K27" i="14"/>
  <c r="J27" i="14"/>
  <c r="I27" i="14"/>
  <c r="K28" i="14"/>
  <c r="J28" i="14"/>
  <c r="I28" i="14"/>
  <c r="H37" i="14"/>
  <c r="K29" i="14"/>
  <c r="J29" i="14"/>
  <c r="I29" i="14"/>
  <c r="K30" i="14"/>
  <c r="I30" i="14"/>
  <c r="J30" i="14"/>
  <c r="J31" i="14"/>
  <c r="K31" i="14"/>
  <c r="I31" i="14"/>
  <c r="I32" i="14"/>
  <c r="J32" i="14"/>
  <c r="K32" i="14"/>
  <c r="J54" i="14"/>
  <c r="I54" i="14"/>
  <c r="K54" i="14"/>
  <c r="J71" i="14"/>
  <c r="H79" i="14"/>
  <c r="K71" i="14"/>
  <c r="I71" i="14"/>
  <c r="J88" i="14"/>
  <c r="I88" i="14"/>
  <c r="K88" i="14"/>
  <c r="K114" i="14"/>
  <c r="J114" i="14"/>
  <c r="I114" i="14"/>
  <c r="K147" i="14"/>
  <c r="J147" i="14"/>
  <c r="I147" i="14"/>
  <c r="AA18" i="15"/>
  <c r="Z18" i="15"/>
  <c r="Y18" i="15"/>
  <c r="X18" i="15"/>
  <c r="W18" i="15"/>
  <c r="M26" i="15"/>
  <c r="L26" i="15"/>
  <c r="K26" i="15"/>
  <c r="J26" i="15"/>
  <c r="I26" i="15"/>
  <c r="M55" i="15"/>
  <c r="L55" i="15"/>
  <c r="K55" i="15"/>
  <c r="J55" i="15"/>
  <c r="H63" i="15"/>
  <c r="I55" i="15"/>
  <c r="M84" i="15"/>
  <c r="L84" i="15"/>
  <c r="K84" i="15"/>
  <c r="J84" i="15"/>
  <c r="I84" i="15"/>
  <c r="M95" i="15"/>
  <c r="L95" i="15"/>
  <c r="K95" i="15"/>
  <c r="J95" i="15"/>
  <c r="I95" i="15"/>
  <c r="M124" i="15"/>
  <c r="L124" i="15"/>
  <c r="K124" i="15"/>
  <c r="J124" i="15"/>
  <c r="I124" i="15"/>
  <c r="M153" i="15"/>
  <c r="L153" i="15"/>
  <c r="K153" i="15"/>
  <c r="J153" i="15"/>
  <c r="I153" i="15"/>
  <c r="H161" i="15"/>
  <c r="L11" i="16"/>
  <c r="K11" i="16"/>
  <c r="J11" i="16"/>
  <c r="I11" i="16"/>
  <c r="L16" i="16"/>
  <c r="K16" i="16"/>
  <c r="J16" i="16"/>
  <c r="I16" i="16"/>
  <c r="L39" i="16"/>
  <c r="K39" i="16"/>
  <c r="J39" i="16"/>
  <c r="I39" i="16"/>
  <c r="L68" i="16"/>
  <c r="K68" i="16"/>
  <c r="J68" i="16"/>
  <c r="I68" i="16"/>
  <c r="H107" i="16"/>
  <c r="L108" i="16"/>
  <c r="K108" i="16"/>
  <c r="J108" i="16"/>
  <c r="I108" i="16"/>
  <c r="L137" i="16"/>
  <c r="K137" i="16"/>
  <c r="J137" i="16"/>
  <c r="I137" i="16"/>
  <c r="L152" i="16"/>
  <c r="K152" i="16"/>
  <c r="J152" i="16"/>
  <c r="I152" i="16"/>
  <c r="L157" i="16"/>
  <c r="K157" i="16"/>
  <c r="J157" i="16"/>
  <c r="I157" i="16"/>
  <c r="X20" i="17"/>
  <c r="W20" i="17"/>
  <c r="Z20" i="17"/>
  <c r="Y20" i="17"/>
  <c r="K25" i="17"/>
  <c r="J25" i="17"/>
  <c r="L25" i="17"/>
  <c r="I25" i="17"/>
  <c r="L30" i="17"/>
  <c r="K30" i="17"/>
  <c r="J30" i="17"/>
  <c r="I30" i="17"/>
  <c r="K33" i="17"/>
  <c r="J33" i="17"/>
  <c r="I33" i="17"/>
  <c r="L33" i="17"/>
  <c r="L53" i="17"/>
  <c r="K53" i="17"/>
  <c r="J53" i="17"/>
  <c r="I53" i="17"/>
  <c r="H149" i="17"/>
  <c r="L150" i="17"/>
  <c r="K150" i="17"/>
  <c r="J150" i="17"/>
  <c r="I150" i="17"/>
  <c r="S12" i="18"/>
  <c r="Q20" i="18"/>
  <c r="R12" i="18"/>
  <c r="AA16" i="18"/>
  <c r="Z16" i="18"/>
  <c r="AB25" i="18"/>
  <c r="AA25" i="18"/>
  <c r="Z25" i="18"/>
  <c r="T29" i="18"/>
  <c r="S29" i="18"/>
  <c r="R29" i="18"/>
  <c r="AA33" i="18"/>
  <c r="Z33" i="18"/>
  <c r="S43" i="18"/>
  <c r="R43" i="18"/>
  <c r="S60" i="18"/>
  <c r="R60" i="18"/>
  <c r="J72" i="18"/>
  <c r="I72" i="18"/>
  <c r="T75" i="18"/>
  <c r="S75" i="18"/>
  <c r="R75" i="18"/>
  <c r="AA153" i="18"/>
  <c r="Z153" i="18"/>
  <c r="Q24" i="19"/>
  <c r="P24" i="19"/>
  <c r="O23" i="19"/>
  <c r="K47" i="14"/>
  <c r="J47" i="14"/>
  <c r="I47" i="14"/>
  <c r="K56" i="14"/>
  <c r="J56" i="14"/>
  <c r="I56" i="14"/>
  <c r="K64" i="14"/>
  <c r="J64" i="14"/>
  <c r="I64" i="14"/>
  <c r="K73" i="14"/>
  <c r="J73" i="14"/>
  <c r="I73" i="14"/>
  <c r="K82" i="14"/>
  <c r="J82" i="14"/>
  <c r="I82" i="14"/>
  <c r="K90" i="14"/>
  <c r="J90" i="14"/>
  <c r="I90" i="14"/>
  <c r="K99" i="14"/>
  <c r="J99" i="14"/>
  <c r="H107" i="14"/>
  <c r="I99" i="14"/>
  <c r="K116" i="14"/>
  <c r="J116" i="14"/>
  <c r="I116" i="14"/>
  <c r="K125" i="14"/>
  <c r="J125" i="14"/>
  <c r="I125" i="14"/>
  <c r="K133" i="14"/>
  <c r="J133" i="14"/>
  <c r="I133" i="14"/>
  <c r="K142" i="14"/>
  <c r="J142" i="14"/>
  <c r="I142" i="14"/>
  <c r="K151" i="14"/>
  <c r="J151" i="14"/>
  <c r="I151" i="14"/>
  <c r="K159" i="14"/>
  <c r="J159" i="14"/>
  <c r="I159" i="14"/>
  <c r="L12" i="15"/>
  <c r="K12" i="15"/>
  <c r="J12" i="15"/>
  <c r="I12" i="15"/>
  <c r="M12" i="15"/>
  <c r="L16" i="15"/>
  <c r="K16" i="15"/>
  <c r="J16" i="15"/>
  <c r="I16" i="15"/>
  <c r="M16" i="15"/>
  <c r="L20" i="15"/>
  <c r="K20" i="15"/>
  <c r="J20" i="15"/>
  <c r="I20" i="15"/>
  <c r="M20" i="15"/>
  <c r="L27" i="15"/>
  <c r="K27" i="15"/>
  <c r="J27" i="15"/>
  <c r="I27" i="15"/>
  <c r="H35" i="15"/>
  <c r="M27" i="15"/>
  <c r="L44" i="15"/>
  <c r="K44" i="15"/>
  <c r="J44" i="15"/>
  <c r="I44" i="15"/>
  <c r="M44" i="15"/>
  <c r="L53" i="15"/>
  <c r="K53" i="15"/>
  <c r="J53" i="15"/>
  <c r="I53" i="15"/>
  <c r="M53" i="15"/>
  <c r="L61" i="15"/>
  <c r="K61" i="15"/>
  <c r="J61" i="15"/>
  <c r="I61" i="15"/>
  <c r="M61" i="15"/>
  <c r="L70" i="15"/>
  <c r="K70" i="15"/>
  <c r="J70" i="15"/>
  <c r="I70" i="15"/>
  <c r="M70" i="15"/>
  <c r="L79" i="15"/>
  <c r="K79" i="15"/>
  <c r="J79" i="15"/>
  <c r="I79" i="15"/>
  <c r="M79" i="15"/>
  <c r="L87" i="15"/>
  <c r="K87" i="15"/>
  <c r="J87" i="15"/>
  <c r="I87" i="15"/>
  <c r="M87" i="15"/>
  <c r="L96" i="15"/>
  <c r="K96" i="15"/>
  <c r="J96" i="15"/>
  <c r="I96" i="15"/>
  <c r="M96" i="15"/>
  <c r="L104" i="15"/>
  <c r="K104" i="15"/>
  <c r="J104" i="15"/>
  <c r="I104" i="15"/>
  <c r="M104" i="15"/>
  <c r="L113" i="15"/>
  <c r="K113" i="15"/>
  <c r="J113" i="15"/>
  <c r="I113" i="15"/>
  <c r="M113" i="15"/>
  <c r="L122" i="15"/>
  <c r="K122" i="15"/>
  <c r="J122" i="15"/>
  <c r="I122" i="15"/>
  <c r="M122" i="15"/>
  <c r="L130" i="15"/>
  <c r="K130" i="15"/>
  <c r="J130" i="15"/>
  <c r="I130" i="15"/>
  <c r="M130" i="15"/>
  <c r="L139" i="15"/>
  <c r="K139" i="15"/>
  <c r="J139" i="15"/>
  <c r="I139" i="15"/>
  <c r="H147" i="15"/>
  <c r="M139" i="15"/>
  <c r="L156" i="15"/>
  <c r="K156" i="15"/>
  <c r="J156" i="15"/>
  <c r="I156" i="15"/>
  <c r="M156" i="15"/>
  <c r="L28" i="16"/>
  <c r="K28" i="16"/>
  <c r="J28" i="16"/>
  <c r="I28" i="16"/>
  <c r="L45" i="16"/>
  <c r="K45" i="16"/>
  <c r="J45" i="16"/>
  <c r="I45" i="16"/>
  <c r="L54" i="16"/>
  <c r="K54" i="16"/>
  <c r="J54" i="16"/>
  <c r="I54" i="16"/>
  <c r="L62" i="16"/>
  <c r="K62" i="16"/>
  <c r="J62" i="16"/>
  <c r="I62" i="16"/>
  <c r="L71" i="16"/>
  <c r="K71" i="16"/>
  <c r="J71" i="16"/>
  <c r="I71" i="16"/>
  <c r="L80" i="16"/>
  <c r="K80" i="16"/>
  <c r="J80" i="16"/>
  <c r="I80" i="16"/>
  <c r="H79" i="16"/>
  <c r="L88" i="16"/>
  <c r="K88" i="16"/>
  <c r="J88" i="16"/>
  <c r="I88" i="16"/>
  <c r="L97" i="16"/>
  <c r="K97" i="16"/>
  <c r="J97" i="16"/>
  <c r="I97" i="16"/>
  <c r="H105" i="16"/>
  <c r="L114" i="16"/>
  <c r="K114" i="16"/>
  <c r="J114" i="16"/>
  <c r="I114" i="16"/>
  <c r="L123" i="16"/>
  <c r="K123" i="16"/>
  <c r="J123" i="16"/>
  <c r="I123" i="16"/>
  <c r="L131" i="16"/>
  <c r="K131" i="16"/>
  <c r="J131" i="16"/>
  <c r="I131" i="16"/>
  <c r="L140" i="16"/>
  <c r="K140" i="16"/>
  <c r="J140" i="16"/>
  <c r="I140" i="16"/>
  <c r="J156" i="16"/>
  <c r="I156" i="16"/>
  <c r="L156" i="16"/>
  <c r="K156" i="16"/>
  <c r="L158" i="16"/>
  <c r="K158" i="16"/>
  <c r="J158" i="16"/>
  <c r="I158" i="16"/>
  <c r="L160" i="16"/>
  <c r="K160" i="16"/>
  <c r="J160" i="16"/>
  <c r="I160" i="16"/>
  <c r="K11" i="17"/>
  <c r="J11" i="17"/>
  <c r="L11" i="17"/>
  <c r="I11" i="17"/>
  <c r="L12" i="17"/>
  <c r="K12" i="17"/>
  <c r="J12" i="17"/>
  <c r="I12" i="17"/>
  <c r="H21" i="17"/>
  <c r="L13" i="17"/>
  <c r="K13" i="17"/>
  <c r="J13" i="17"/>
  <c r="I13" i="17"/>
  <c r="M38" i="17"/>
  <c r="H37" i="17"/>
  <c r="L38" i="17"/>
  <c r="K38" i="17"/>
  <c r="J38" i="17"/>
  <c r="I38" i="17"/>
  <c r="L39" i="17"/>
  <c r="K39" i="17"/>
  <c r="J39" i="17"/>
  <c r="I39" i="17"/>
  <c r="T9" i="18"/>
  <c r="S9" i="18"/>
  <c r="Q8" i="18"/>
  <c r="T58" i="18" s="1"/>
  <c r="R9" i="18"/>
  <c r="AA13" i="18"/>
  <c r="Z13" i="18"/>
  <c r="T17" i="18"/>
  <c r="S17" i="18"/>
  <c r="R17" i="18"/>
  <c r="T26" i="18"/>
  <c r="S26" i="18"/>
  <c r="R26" i="18"/>
  <c r="Q34" i="18"/>
  <c r="AA30" i="18"/>
  <c r="Z30" i="18"/>
  <c r="T47" i="18"/>
  <c r="S47" i="18"/>
  <c r="R47" i="18"/>
  <c r="AA60" i="18"/>
  <c r="Z60" i="18"/>
  <c r="AB75" i="18"/>
  <c r="AA75" i="18"/>
  <c r="Z75" i="18"/>
  <c r="J94" i="18"/>
  <c r="I94" i="18"/>
  <c r="T97" i="18"/>
  <c r="S97" i="18"/>
  <c r="R97" i="18"/>
  <c r="AB129" i="18"/>
  <c r="AA129" i="18"/>
  <c r="Z129" i="18"/>
  <c r="Q148" i="18"/>
  <c r="T149" i="18"/>
  <c r="S149" i="18"/>
  <c r="R149" i="18"/>
  <c r="I18" i="19"/>
  <c r="H18" i="19"/>
  <c r="K109" i="14"/>
  <c r="J109" i="14"/>
  <c r="I109" i="14"/>
  <c r="K117" i="14"/>
  <c r="J117" i="14"/>
  <c r="I117" i="14"/>
  <c r="K126" i="14"/>
  <c r="J126" i="14"/>
  <c r="I126" i="14"/>
  <c r="K134" i="14"/>
  <c r="J134" i="14"/>
  <c r="I134" i="14"/>
  <c r="K143" i="14"/>
  <c r="J143" i="14"/>
  <c r="I143" i="14"/>
  <c r="K152" i="14"/>
  <c r="J152" i="14"/>
  <c r="I152" i="14"/>
  <c r="K160" i="14"/>
  <c r="J160" i="14"/>
  <c r="I160" i="14"/>
  <c r="Y9" i="15"/>
  <c r="X9" i="15"/>
  <c r="W9" i="15"/>
  <c r="AA9" i="15"/>
  <c r="Z9" i="15"/>
  <c r="Y13" i="15"/>
  <c r="X13" i="15"/>
  <c r="W13" i="15"/>
  <c r="V21" i="15"/>
  <c r="AA13" i="15"/>
  <c r="Z13" i="15"/>
  <c r="Y17" i="15"/>
  <c r="X17" i="15"/>
  <c r="W17" i="15"/>
  <c r="Z17" i="15"/>
  <c r="AA17" i="15"/>
  <c r="K30" i="15"/>
  <c r="J30" i="15"/>
  <c r="I30" i="15"/>
  <c r="L30" i="15"/>
  <c r="M30" i="15"/>
  <c r="K39" i="15"/>
  <c r="J39" i="15"/>
  <c r="I39" i="15"/>
  <c r="M39" i="15"/>
  <c r="L39" i="15"/>
  <c r="K47" i="15"/>
  <c r="J47" i="15"/>
  <c r="I47" i="15"/>
  <c r="M47" i="15"/>
  <c r="L47" i="15"/>
  <c r="K56" i="15"/>
  <c r="J56" i="15"/>
  <c r="I56" i="15"/>
  <c r="M56" i="15"/>
  <c r="L56" i="15"/>
  <c r="K65" i="15"/>
  <c r="J65" i="15"/>
  <c r="I65" i="15"/>
  <c r="M65" i="15"/>
  <c r="L65" i="15"/>
  <c r="K73" i="15"/>
  <c r="J73" i="15"/>
  <c r="I73" i="15"/>
  <c r="M73" i="15"/>
  <c r="L73" i="15"/>
  <c r="K82" i="15"/>
  <c r="J82" i="15"/>
  <c r="I82" i="15"/>
  <c r="L82" i="15"/>
  <c r="M82" i="15"/>
  <c r="K90" i="15"/>
  <c r="J90" i="15"/>
  <c r="I90" i="15"/>
  <c r="M90" i="15"/>
  <c r="L90" i="15"/>
  <c r="K99" i="15"/>
  <c r="J99" i="15"/>
  <c r="I99" i="15"/>
  <c r="L99" i="15"/>
  <c r="M99" i="15"/>
  <c r="K108" i="15"/>
  <c r="J108" i="15"/>
  <c r="I108" i="15"/>
  <c r="M108" i="15"/>
  <c r="L108" i="15"/>
  <c r="K116" i="15"/>
  <c r="J116" i="15"/>
  <c r="I116" i="15"/>
  <c r="M116" i="15"/>
  <c r="L116" i="15"/>
  <c r="K125" i="15"/>
  <c r="J125" i="15"/>
  <c r="I125" i="15"/>
  <c r="H133" i="15"/>
  <c r="M125" i="15"/>
  <c r="L125" i="15"/>
  <c r="K142" i="15"/>
  <c r="J142" i="15"/>
  <c r="I142" i="15"/>
  <c r="M142" i="15"/>
  <c r="L142" i="15"/>
  <c r="K151" i="15"/>
  <c r="J151" i="15"/>
  <c r="I151" i="15"/>
  <c r="L151" i="15"/>
  <c r="M151" i="15"/>
  <c r="K159" i="15"/>
  <c r="J159" i="15"/>
  <c r="I159" i="15"/>
  <c r="M159" i="15"/>
  <c r="L159" i="15"/>
  <c r="K10" i="16"/>
  <c r="J10" i="16"/>
  <c r="H9" i="16"/>
  <c r="M82" i="16" s="1"/>
  <c r="I10" i="16"/>
  <c r="L10" i="16"/>
  <c r="K14" i="16"/>
  <c r="J14" i="16"/>
  <c r="I14" i="16"/>
  <c r="L14" i="16"/>
  <c r="K18" i="16"/>
  <c r="J18" i="16"/>
  <c r="I18" i="16"/>
  <c r="L18" i="16"/>
  <c r="K31" i="16"/>
  <c r="J31" i="16"/>
  <c r="I31" i="16"/>
  <c r="L31" i="16"/>
  <c r="K40" i="16"/>
  <c r="J40" i="16"/>
  <c r="I40" i="16"/>
  <c r="L40" i="16"/>
  <c r="K48" i="16"/>
  <c r="J48" i="16"/>
  <c r="I48" i="16"/>
  <c r="L48" i="16"/>
  <c r="K57" i="16"/>
  <c r="J57" i="16"/>
  <c r="I57" i="16"/>
  <c r="M57" i="16"/>
  <c r="L57" i="16"/>
  <c r="K66" i="16"/>
  <c r="J66" i="16"/>
  <c r="I66" i="16"/>
  <c r="L66" i="16"/>
  <c r="H65" i="16"/>
  <c r="K74" i="16"/>
  <c r="J74" i="16"/>
  <c r="I74" i="16"/>
  <c r="L74" i="16"/>
  <c r="K83" i="16"/>
  <c r="J83" i="16"/>
  <c r="I83" i="16"/>
  <c r="H91" i="16"/>
  <c r="L83" i="16"/>
  <c r="K100" i="16"/>
  <c r="J100" i="16"/>
  <c r="I100" i="16"/>
  <c r="L100" i="16"/>
  <c r="K109" i="16"/>
  <c r="J109" i="16"/>
  <c r="I109" i="16"/>
  <c r="L109" i="16"/>
  <c r="K117" i="16"/>
  <c r="J117" i="16"/>
  <c r="I117" i="16"/>
  <c r="M117" i="16"/>
  <c r="L117" i="16"/>
  <c r="K126" i="16"/>
  <c r="J126" i="16"/>
  <c r="I126" i="16"/>
  <c r="L126" i="16"/>
  <c r="K143" i="16"/>
  <c r="J143" i="16"/>
  <c r="I143" i="16"/>
  <c r="L143" i="16"/>
  <c r="J10" i="18"/>
  <c r="I10" i="18"/>
  <c r="J18" i="18"/>
  <c r="I18" i="18"/>
  <c r="J27" i="18"/>
  <c r="I27" i="18"/>
  <c r="R40" i="18"/>
  <c r="Q48" i="18"/>
  <c r="T40" i="18"/>
  <c r="S40" i="18"/>
  <c r="AA43" i="18"/>
  <c r="Z43" i="18"/>
  <c r="T56" i="18"/>
  <c r="S56" i="18"/>
  <c r="R56" i="18"/>
  <c r="AA58" i="18"/>
  <c r="Z58" i="18"/>
  <c r="T80" i="18"/>
  <c r="S80" i="18"/>
  <c r="R80" i="18"/>
  <c r="Q18" i="19"/>
  <c r="P18" i="19"/>
  <c r="J41" i="14"/>
  <c r="I41" i="14"/>
  <c r="K41" i="14"/>
  <c r="J49" i="14"/>
  <c r="I49" i="14"/>
  <c r="K49" i="14"/>
  <c r="J58" i="14"/>
  <c r="I58" i="14"/>
  <c r="K58" i="14"/>
  <c r="J67" i="14"/>
  <c r="I67" i="14"/>
  <c r="K67" i="14"/>
  <c r="J75" i="14"/>
  <c r="I75" i="14"/>
  <c r="K75" i="14"/>
  <c r="J84" i="14"/>
  <c r="I84" i="14"/>
  <c r="K84" i="14"/>
  <c r="J92" i="14"/>
  <c r="I92" i="14"/>
  <c r="K92" i="14"/>
  <c r="J101" i="14"/>
  <c r="I101" i="14"/>
  <c r="K101" i="14"/>
  <c r="J110" i="14"/>
  <c r="I110" i="14"/>
  <c r="K110" i="14"/>
  <c r="J118" i="14"/>
  <c r="I118" i="14"/>
  <c r="K118" i="14"/>
  <c r="J127" i="14"/>
  <c r="I127" i="14"/>
  <c r="H135" i="14"/>
  <c r="K127" i="14"/>
  <c r="J144" i="14"/>
  <c r="I144" i="14"/>
  <c r="K144" i="14"/>
  <c r="J153" i="14"/>
  <c r="I153" i="14"/>
  <c r="K153" i="14"/>
  <c r="J161" i="14"/>
  <c r="I161" i="14"/>
  <c r="K161" i="14"/>
  <c r="J11" i="15"/>
  <c r="I11" i="15"/>
  <c r="M11" i="15"/>
  <c r="K11" i="15"/>
  <c r="L11" i="15"/>
  <c r="J15" i="15"/>
  <c r="I15" i="15"/>
  <c r="M15" i="15"/>
  <c r="L15" i="15"/>
  <c r="K15" i="15"/>
  <c r="J19" i="15"/>
  <c r="I19" i="15"/>
  <c r="M19" i="15"/>
  <c r="L19" i="15"/>
  <c r="K19" i="15"/>
  <c r="J25" i="15"/>
  <c r="I25" i="15"/>
  <c r="M25" i="15"/>
  <c r="L25" i="15"/>
  <c r="K25" i="15"/>
  <c r="J33" i="15"/>
  <c r="I33" i="15"/>
  <c r="M33" i="15"/>
  <c r="L33" i="15"/>
  <c r="K33" i="15"/>
  <c r="J42" i="15"/>
  <c r="I42" i="15"/>
  <c r="L42" i="15"/>
  <c r="K42" i="15"/>
  <c r="M42" i="15"/>
  <c r="J51" i="15"/>
  <c r="I51" i="15"/>
  <c r="K51" i="15"/>
  <c r="M51" i="15"/>
  <c r="L51" i="15"/>
  <c r="J59" i="15"/>
  <c r="I59" i="15"/>
  <c r="L59" i="15"/>
  <c r="M59" i="15"/>
  <c r="K59" i="15"/>
  <c r="J68" i="15"/>
  <c r="I68" i="15"/>
  <c r="M68" i="15"/>
  <c r="K68" i="15"/>
  <c r="L68" i="15"/>
  <c r="J76" i="15"/>
  <c r="I76" i="15"/>
  <c r="M76" i="15"/>
  <c r="L76" i="15"/>
  <c r="K76" i="15"/>
  <c r="J85" i="15"/>
  <c r="I85" i="15"/>
  <c r="M85" i="15"/>
  <c r="L85" i="15"/>
  <c r="K85" i="15"/>
  <c r="J94" i="15"/>
  <c r="I94" i="15"/>
  <c r="M94" i="15"/>
  <c r="L94" i="15"/>
  <c r="K94" i="15"/>
  <c r="J102" i="15"/>
  <c r="I102" i="15"/>
  <c r="M102" i="15"/>
  <c r="L102" i="15"/>
  <c r="K102" i="15"/>
  <c r="J111" i="15"/>
  <c r="I111" i="15"/>
  <c r="H119" i="15"/>
  <c r="L111" i="15"/>
  <c r="K111" i="15"/>
  <c r="M111" i="15"/>
  <c r="J128" i="15"/>
  <c r="I128" i="15"/>
  <c r="L128" i="15"/>
  <c r="M128" i="15"/>
  <c r="K128" i="15"/>
  <c r="J137" i="15"/>
  <c r="I137" i="15"/>
  <c r="M137" i="15"/>
  <c r="K137" i="15"/>
  <c r="L137" i="15"/>
  <c r="J145" i="15"/>
  <c r="I145" i="15"/>
  <c r="M145" i="15"/>
  <c r="L145" i="15"/>
  <c r="K145" i="15"/>
  <c r="J154" i="15"/>
  <c r="I154" i="15"/>
  <c r="M154" i="15"/>
  <c r="L154" i="15"/>
  <c r="K154" i="15"/>
  <c r="J26" i="16"/>
  <c r="I26" i="16"/>
  <c r="L26" i="16"/>
  <c r="K26" i="16"/>
  <c r="J34" i="16"/>
  <c r="I34" i="16"/>
  <c r="K34" i="16"/>
  <c r="L34" i="16"/>
  <c r="J43" i="16"/>
  <c r="I43" i="16"/>
  <c r="L43" i="16"/>
  <c r="K43" i="16"/>
  <c r="J52" i="16"/>
  <c r="I52" i="16"/>
  <c r="H51" i="16"/>
  <c r="M52" i="16"/>
  <c r="K52" i="16"/>
  <c r="L52" i="16"/>
  <c r="J60" i="16"/>
  <c r="I60" i="16"/>
  <c r="L60" i="16"/>
  <c r="K60" i="16"/>
  <c r="J69" i="16"/>
  <c r="I69" i="16"/>
  <c r="H77" i="16"/>
  <c r="L69" i="16"/>
  <c r="K69" i="16"/>
  <c r="J86" i="16"/>
  <c r="I86" i="16"/>
  <c r="M86" i="16"/>
  <c r="L86" i="16"/>
  <c r="K86" i="16"/>
  <c r="J95" i="16"/>
  <c r="I95" i="16"/>
  <c r="L95" i="16"/>
  <c r="K95" i="16"/>
  <c r="J103" i="16"/>
  <c r="I103" i="16"/>
  <c r="K103" i="16"/>
  <c r="L103" i="16"/>
  <c r="J112" i="16"/>
  <c r="I112" i="16"/>
  <c r="L112" i="16"/>
  <c r="M112" i="16"/>
  <c r="K112" i="16"/>
  <c r="J129" i="16"/>
  <c r="I129" i="16"/>
  <c r="L129" i="16"/>
  <c r="K129" i="16"/>
  <c r="J138" i="16"/>
  <c r="I138" i="16"/>
  <c r="L138" i="16"/>
  <c r="K138" i="16"/>
  <c r="J146" i="16"/>
  <c r="I146" i="16"/>
  <c r="L146" i="16"/>
  <c r="K146" i="16"/>
  <c r="K15" i="17"/>
  <c r="J15" i="17"/>
  <c r="L15" i="17"/>
  <c r="I15" i="17"/>
  <c r="L16" i="17"/>
  <c r="J16" i="17"/>
  <c r="I16" i="17"/>
  <c r="K16" i="17"/>
  <c r="J17" i="17"/>
  <c r="I17" i="17"/>
  <c r="L17" i="17"/>
  <c r="K17" i="17"/>
  <c r="M41" i="17"/>
  <c r="L41" i="17"/>
  <c r="K41" i="17"/>
  <c r="J41" i="17"/>
  <c r="I41" i="17"/>
  <c r="H49" i="17"/>
  <c r="AA12" i="18"/>
  <c r="Z12" i="18"/>
  <c r="Y20" i="18"/>
  <c r="S16" i="18"/>
  <c r="R16" i="18"/>
  <c r="T16" i="18"/>
  <c r="S25" i="18"/>
  <c r="R25" i="18"/>
  <c r="T25" i="18"/>
  <c r="AA29" i="18"/>
  <c r="Z29" i="18"/>
  <c r="AB29" i="18"/>
  <c r="S33" i="18"/>
  <c r="R33" i="18"/>
  <c r="T33" i="18"/>
  <c r="AA37" i="18"/>
  <c r="Z37" i="18"/>
  <c r="Y36" i="18"/>
  <c r="AB73" i="18"/>
  <c r="AA73" i="18"/>
  <c r="Z73" i="18"/>
  <c r="T95" i="18"/>
  <c r="S95" i="18"/>
  <c r="R95" i="18"/>
  <c r="AB123" i="18"/>
  <c r="AA123" i="18"/>
  <c r="Z123" i="18"/>
  <c r="T131" i="18"/>
  <c r="S131" i="18"/>
  <c r="R131" i="18"/>
  <c r="J127" i="21"/>
  <c r="I127" i="21"/>
  <c r="H127" i="21"/>
  <c r="K25" i="14"/>
  <c r="J25" i="14"/>
  <c r="I25" i="14"/>
  <c r="I33" i="14"/>
  <c r="K33" i="14"/>
  <c r="J33" i="14"/>
  <c r="I42" i="14"/>
  <c r="K42" i="14"/>
  <c r="J42" i="14"/>
  <c r="I50" i="14"/>
  <c r="K50" i="14"/>
  <c r="J50" i="14"/>
  <c r="I59" i="14"/>
  <c r="K59" i="14"/>
  <c r="J59" i="14"/>
  <c r="I68" i="14"/>
  <c r="K68" i="14"/>
  <c r="J68" i="14"/>
  <c r="I76" i="14"/>
  <c r="K76" i="14"/>
  <c r="J76" i="14"/>
  <c r="I85" i="14"/>
  <c r="H93" i="14"/>
  <c r="K85" i="14"/>
  <c r="J85" i="14"/>
  <c r="I102" i="14"/>
  <c r="K102" i="14"/>
  <c r="J102" i="14"/>
  <c r="I111" i="14"/>
  <c r="K111" i="14"/>
  <c r="J111" i="14"/>
  <c r="I119" i="14"/>
  <c r="K119" i="14"/>
  <c r="J119" i="14"/>
  <c r="I128" i="14"/>
  <c r="J128" i="14"/>
  <c r="K128" i="14"/>
  <c r="I137" i="14"/>
  <c r="K137" i="14"/>
  <c r="J137" i="14"/>
  <c r="I145" i="14"/>
  <c r="J145" i="14"/>
  <c r="K145" i="14"/>
  <c r="I154" i="14"/>
  <c r="K154" i="14"/>
  <c r="J154" i="14"/>
  <c r="I162" i="14"/>
  <c r="J162" i="14"/>
  <c r="K162" i="14"/>
  <c r="I28" i="15"/>
  <c r="M28" i="15"/>
  <c r="K28" i="15"/>
  <c r="L28" i="15"/>
  <c r="J28" i="15"/>
  <c r="I37" i="15"/>
  <c r="M37" i="15"/>
  <c r="L37" i="15"/>
  <c r="J37" i="15"/>
  <c r="K37" i="15"/>
  <c r="I45" i="15"/>
  <c r="M45" i="15"/>
  <c r="L45" i="15"/>
  <c r="K45" i="15"/>
  <c r="J45" i="15"/>
  <c r="I54" i="15"/>
  <c r="M54" i="15"/>
  <c r="L54" i="15"/>
  <c r="K54" i="15"/>
  <c r="J54" i="15"/>
  <c r="I62" i="15"/>
  <c r="M62" i="15"/>
  <c r="L62" i="15"/>
  <c r="K62" i="15"/>
  <c r="J62" i="15"/>
  <c r="I71" i="15"/>
  <c r="M71" i="15"/>
  <c r="L71" i="15"/>
  <c r="K71" i="15"/>
  <c r="J71" i="15"/>
  <c r="I80" i="15"/>
  <c r="M80" i="15"/>
  <c r="K80" i="15"/>
  <c r="J80" i="15"/>
  <c r="L80" i="15"/>
  <c r="I88" i="15"/>
  <c r="M88" i="15"/>
  <c r="J88" i="15"/>
  <c r="L88" i="15"/>
  <c r="K88" i="15"/>
  <c r="I97" i="15"/>
  <c r="H105" i="15"/>
  <c r="M97" i="15"/>
  <c r="K97" i="15"/>
  <c r="L97" i="15"/>
  <c r="J97" i="15"/>
  <c r="I114" i="15"/>
  <c r="M114" i="15"/>
  <c r="L114" i="15"/>
  <c r="K114" i="15"/>
  <c r="J114" i="15"/>
  <c r="I123" i="15"/>
  <c r="M123" i="15"/>
  <c r="L123" i="15"/>
  <c r="K123" i="15"/>
  <c r="J123" i="15"/>
  <c r="I131" i="15"/>
  <c r="M131" i="15"/>
  <c r="L131" i="15"/>
  <c r="K131" i="15"/>
  <c r="J131" i="15"/>
  <c r="I140" i="15"/>
  <c r="M140" i="15"/>
  <c r="L140" i="15"/>
  <c r="K140" i="15"/>
  <c r="J140" i="15"/>
  <c r="I149" i="15"/>
  <c r="M149" i="15"/>
  <c r="K149" i="15"/>
  <c r="J149" i="15"/>
  <c r="L149" i="15"/>
  <c r="I157" i="15"/>
  <c r="M157" i="15"/>
  <c r="J157" i="15"/>
  <c r="L157" i="15"/>
  <c r="K157" i="15"/>
  <c r="I13" i="16"/>
  <c r="H21" i="16"/>
  <c r="M13" i="16"/>
  <c r="J13" i="16"/>
  <c r="L13" i="16"/>
  <c r="K13" i="16"/>
  <c r="I17" i="16"/>
  <c r="K17" i="16"/>
  <c r="L17" i="16"/>
  <c r="J17" i="16"/>
  <c r="I29" i="16"/>
  <c r="L29" i="16"/>
  <c r="K29" i="16"/>
  <c r="J29" i="16"/>
  <c r="I38" i="16"/>
  <c r="H37" i="16"/>
  <c r="L38" i="16"/>
  <c r="K38" i="16"/>
  <c r="J38" i="16"/>
  <c r="I46" i="16"/>
  <c r="L46" i="16"/>
  <c r="K46" i="16"/>
  <c r="J46" i="16"/>
  <c r="I55" i="16"/>
  <c r="H63" i="16"/>
  <c r="L55" i="16"/>
  <c r="K55" i="16"/>
  <c r="J55" i="16"/>
  <c r="I72" i="16"/>
  <c r="M72" i="16"/>
  <c r="J72" i="16"/>
  <c r="L72" i="16"/>
  <c r="K72" i="16"/>
  <c r="I81" i="16"/>
  <c r="K81" i="16"/>
  <c r="L81" i="16"/>
  <c r="J81" i="16"/>
  <c r="I89" i="16"/>
  <c r="L89" i="16"/>
  <c r="J89" i="16"/>
  <c r="K89" i="16"/>
  <c r="I98" i="16"/>
  <c r="L98" i="16"/>
  <c r="K98" i="16"/>
  <c r="J98" i="16"/>
  <c r="I115" i="16"/>
  <c r="L115" i="16"/>
  <c r="K115" i="16"/>
  <c r="J115" i="16"/>
  <c r="I124" i="16"/>
  <c r="L124" i="16"/>
  <c r="K124" i="16"/>
  <c r="J124" i="16"/>
  <c r="I132" i="16"/>
  <c r="K132" i="16"/>
  <c r="J132" i="16"/>
  <c r="L132" i="16"/>
  <c r="I141" i="16"/>
  <c r="J141" i="16"/>
  <c r="L141" i="16"/>
  <c r="K141" i="16"/>
  <c r="I150" i="16"/>
  <c r="M150" i="16"/>
  <c r="H149" i="16"/>
  <c r="K150" i="16"/>
  <c r="L150" i="16"/>
  <c r="J150" i="16"/>
  <c r="L44" i="17"/>
  <c r="K44" i="17"/>
  <c r="J44" i="17"/>
  <c r="I44" i="17"/>
  <c r="H8" i="18"/>
  <c r="K17" i="18" s="1"/>
  <c r="K9" i="18"/>
  <c r="I9" i="18"/>
  <c r="J9" i="18"/>
  <c r="I17" i="18"/>
  <c r="J17" i="18"/>
  <c r="I26" i="18"/>
  <c r="H34" i="18"/>
  <c r="J26" i="18"/>
  <c r="I37" i="18"/>
  <c r="H36" i="18"/>
  <c r="J37" i="18"/>
  <c r="H50" i="18"/>
  <c r="J51" i="18"/>
  <c r="I51" i="18"/>
  <c r="J55" i="18"/>
  <c r="I55" i="18"/>
  <c r="AB84" i="18"/>
  <c r="AA84" i="18"/>
  <c r="Z84" i="18"/>
  <c r="J102" i="18"/>
  <c r="I102" i="18"/>
  <c r="J137" i="18"/>
  <c r="I137" i="18"/>
  <c r="K137" i="18"/>
  <c r="T151" i="18"/>
  <c r="S151" i="18"/>
  <c r="R151" i="18"/>
  <c r="I13" i="19"/>
  <c r="G21" i="19"/>
  <c r="H13" i="19"/>
  <c r="I46" i="19"/>
  <c r="H46" i="19"/>
  <c r="J136" i="21"/>
  <c r="I136" i="21"/>
  <c r="H136" i="21"/>
  <c r="H51" i="14"/>
  <c r="J43" i="14"/>
  <c r="K43" i="14"/>
  <c r="I43" i="14"/>
  <c r="J60" i="14"/>
  <c r="K60" i="14"/>
  <c r="I60" i="14"/>
  <c r="J69" i="14"/>
  <c r="I69" i="14"/>
  <c r="K69" i="14"/>
  <c r="J77" i="14"/>
  <c r="K77" i="14"/>
  <c r="I77" i="14"/>
  <c r="J86" i="14"/>
  <c r="I86" i="14"/>
  <c r="K86" i="14"/>
  <c r="J95" i="14"/>
  <c r="K95" i="14"/>
  <c r="I95" i="14"/>
  <c r="K103" i="14"/>
  <c r="J103" i="14"/>
  <c r="I103" i="14"/>
  <c r="K112" i="14"/>
  <c r="J112" i="14"/>
  <c r="I112" i="14"/>
  <c r="K120" i="14"/>
  <c r="I120" i="14"/>
  <c r="J120" i="14"/>
  <c r="J129" i="14"/>
  <c r="I129" i="14"/>
  <c r="K129" i="14"/>
  <c r="K138" i="14"/>
  <c r="I138" i="14"/>
  <c r="J138" i="14"/>
  <c r="K146" i="14"/>
  <c r="J146" i="14"/>
  <c r="I146" i="14"/>
  <c r="H163" i="14"/>
  <c r="I155" i="14"/>
  <c r="K155" i="14"/>
  <c r="J155" i="14"/>
  <c r="M10" i="15"/>
  <c r="L10" i="15"/>
  <c r="J10" i="15"/>
  <c r="K10" i="15"/>
  <c r="I10" i="15"/>
  <c r="M14" i="15"/>
  <c r="L14" i="15"/>
  <c r="K14" i="15"/>
  <c r="I14" i="15"/>
  <c r="J14" i="15"/>
  <c r="M18" i="15"/>
  <c r="L18" i="15"/>
  <c r="K18" i="15"/>
  <c r="J18" i="15"/>
  <c r="I18" i="15"/>
  <c r="M23" i="15"/>
  <c r="L23" i="15"/>
  <c r="K23" i="15"/>
  <c r="J23" i="15"/>
  <c r="I23" i="15"/>
  <c r="M31" i="15"/>
  <c r="L31" i="15"/>
  <c r="K31" i="15"/>
  <c r="J31" i="15"/>
  <c r="I31" i="15"/>
  <c r="M40" i="15"/>
  <c r="L40" i="15"/>
  <c r="K40" i="15"/>
  <c r="J40" i="15"/>
  <c r="I40" i="15"/>
  <c r="M48" i="15"/>
  <c r="L48" i="15"/>
  <c r="J48" i="15"/>
  <c r="I48" i="15"/>
  <c r="K48" i="15"/>
  <c r="M57" i="15"/>
  <c r="L57" i="15"/>
  <c r="I57" i="15"/>
  <c r="K57" i="15"/>
  <c r="J57" i="15"/>
  <c r="M66" i="15"/>
  <c r="L66" i="15"/>
  <c r="J66" i="15"/>
  <c r="K66" i="15"/>
  <c r="I66" i="15"/>
  <c r="M74" i="15"/>
  <c r="L74" i="15"/>
  <c r="K74" i="15"/>
  <c r="I74" i="15"/>
  <c r="J74" i="15"/>
  <c r="H91" i="15"/>
  <c r="M83" i="15"/>
  <c r="L83" i="15"/>
  <c r="K83" i="15"/>
  <c r="J83" i="15"/>
  <c r="I83" i="15"/>
  <c r="M100" i="15"/>
  <c r="L100" i="15"/>
  <c r="K100" i="15"/>
  <c r="J100" i="15"/>
  <c r="I100" i="15"/>
  <c r="M109" i="15"/>
  <c r="L109" i="15"/>
  <c r="K109" i="15"/>
  <c r="J109" i="15"/>
  <c r="I109" i="15"/>
  <c r="M117" i="15"/>
  <c r="L117" i="15"/>
  <c r="J117" i="15"/>
  <c r="I117" i="15"/>
  <c r="K117" i="15"/>
  <c r="M126" i="15"/>
  <c r="L126" i="15"/>
  <c r="I126" i="15"/>
  <c r="K126" i="15"/>
  <c r="J126" i="15"/>
  <c r="M135" i="15"/>
  <c r="L135" i="15"/>
  <c r="J135" i="15"/>
  <c r="K135" i="15"/>
  <c r="I135" i="15"/>
  <c r="M143" i="15"/>
  <c r="L143" i="15"/>
  <c r="K143" i="15"/>
  <c r="I143" i="15"/>
  <c r="J143" i="15"/>
  <c r="M152" i="15"/>
  <c r="L152" i="15"/>
  <c r="K152" i="15"/>
  <c r="J152" i="15"/>
  <c r="I152" i="15"/>
  <c r="M160" i="15"/>
  <c r="L160" i="15"/>
  <c r="K160" i="15"/>
  <c r="J160" i="15"/>
  <c r="I160" i="15"/>
  <c r="H23" i="16"/>
  <c r="L24" i="16"/>
  <c r="K24" i="16"/>
  <c r="J24" i="16"/>
  <c r="I24" i="16"/>
  <c r="L32" i="16"/>
  <c r="J32" i="16"/>
  <c r="I32" i="16"/>
  <c r="K32" i="16"/>
  <c r="H49" i="16"/>
  <c r="L41" i="16"/>
  <c r="I41" i="16"/>
  <c r="K41" i="16"/>
  <c r="J41" i="16"/>
  <c r="M58" i="16"/>
  <c r="L58" i="16"/>
  <c r="K58" i="16"/>
  <c r="I58" i="16"/>
  <c r="J58" i="16"/>
  <c r="L67" i="16"/>
  <c r="K67" i="16"/>
  <c r="J67" i="16"/>
  <c r="I67" i="16"/>
  <c r="L75" i="16"/>
  <c r="K75" i="16"/>
  <c r="J75" i="16"/>
  <c r="I75" i="16"/>
  <c r="L84" i="16"/>
  <c r="K84" i="16"/>
  <c r="J84" i="16"/>
  <c r="I84" i="16"/>
  <c r="L101" i="16"/>
  <c r="J101" i="16"/>
  <c r="I101" i="16"/>
  <c r="K101" i="16"/>
  <c r="L110" i="16"/>
  <c r="I110" i="16"/>
  <c r="K110" i="16"/>
  <c r="J110" i="16"/>
  <c r="L118" i="16"/>
  <c r="J118" i="16"/>
  <c r="K118" i="16"/>
  <c r="I118" i="16"/>
  <c r="L127" i="16"/>
  <c r="K127" i="16"/>
  <c r="I127" i="16"/>
  <c r="J127" i="16"/>
  <c r="M136" i="16"/>
  <c r="H135" i="16"/>
  <c r="L136" i="16"/>
  <c r="K136" i="16"/>
  <c r="J136" i="16"/>
  <c r="I136" i="16"/>
  <c r="L144" i="16"/>
  <c r="K144" i="16"/>
  <c r="J144" i="16"/>
  <c r="I144" i="16"/>
  <c r="K19" i="17"/>
  <c r="J19" i="17"/>
  <c r="L19" i="17"/>
  <c r="I19" i="17"/>
  <c r="M20" i="17"/>
  <c r="L20" i="17"/>
  <c r="K20" i="17"/>
  <c r="J20" i="17"/>
  <c r="I20" i="17"/>
  <c r="L47" i="17"/>
  <c r="K47" i="17"/>
  <c r="J47" i="17"/>
  <c r="I47" i="17"/>
  <c r="AB9" i="18"/>
  <c r="AA9" i="18"/>
  <c r="Y8" i="18"/>
  <c r="AB103" i="18" s="1"/>
  <c r="Z9" i="18"/>
  <c r="T13" i="18"/>
  <c r="S13" i="18"/>
  <c r="R13" i="18"/>
  <c r="AA17" i="18"/>
  <c r="Z17" i="18"/>
  <c r="AB26" i="18"/>
  <c r="AA26" i="18"/>
  <c r="Y34" i="18"/>
  <c r="Z26" i="18"/>
  <c r="T30" i="18"/>
  <c r="S30" i="18"/>
  <c r="R30" i="18"/>
  <c r="T65" i="18"/>
  <c r="S65" i="18"/>
  <c r="R65" i="18"/>
  <c r="Q64" i="18"/>
  <c r="AB95" i="18"/>
  <c r="AA95" i="18"/>
  <c r="Z95" i="18"/>
  <c r="T116" i="18"/>
  <c r="S116" i="18"/>
  <c r="R116" i="18"/>
  <c r="AB127" i="18"/>
  <c r="AA127" i="18"/>
  <c r="Z127" i="18"/>
  <c r="Y29" i="19"/>
  <c r="X29" i="19"/>
  <c r="J140" i="21"/>
  <c r="I140" i="21"/>
  <c r="H140" i="21"/>
  <c r="G148" i="21"/>
  <c r="K42" i="17"/>
  <c r="J42" i="17"/>
  <c r="I42" i="17"/>
  <c r="M42" i="17"/>
  <c r="L42" i="17"/>
  <c r="T10" i="18"/>
  <c r="S10" i="18"/>
  <c r="R10" i="18"/>
  <c r="AB10" i="18"/>
  <c r="AA10" i="18"/>
  <c r="Z10" i="18"/>
  <c r="T14" i="18"/>
  <c r="S14" i="18"/>
  <c r="R14" i="18"/>
  <c r="AB14" i="18"/>
  <c r="AA14" i="18"/>
  <c r="Z14" i="18"/>
  <c r="T18" i="18"/>
  <c r="S18" i="18"/>
  <c r="R18" i="18"/>
  <c r="AB18" i="18"/>
  <c r="AA18" i="18"/>
  <c r="Z18" i="18"/>
  <c r="T23" i="18"/>
  <c r="S23" i="18"/>
  <c r="R23" i="18"/>
  <c r="Q22" i="18"/>
  <c r="AB23" i="18"/>
  <c r="AA23" i="18"/>
  <c r="Z23" i="18"/>
  <c r="Y22" i="18"/>
  <c r="T27" i="18"/>
  <c r="S27" i="18"/>
  <c r="R27" i="18"/>
  <c r="AB27" i="18"/>
  <c r="AA27" i="18"/>
  <c r="Z27" i="18"/>
  <c r="T31" i="18"/>
  <c r="S31" i="18"/>
  <c r="R31" i="18"/>
  <c r="AB31" i="18"/>
  <c r="AA31" i="18"/>
  <c r="Z31" i="18"/>
  <c r="AB88" i="18"/>
  <c r="AA88" i="18"/>
  <c r="Z88" i="18"/>
  <c r="H106" i="18"/>
  <c r="J107" i="18"/>
  <c r="I107" i="18"/>
  <c r="AB108" i="18"/>
  <c r="AA108" i="18"/>
  <c r="Z108" i="18"/>
  <c r="T110" i="18"/>
  <c r="S110" i="18"/>
  <c r="Q118" i="18"/>
  <c r="R110" i="18"/>
  <c r="J128" i="18"/>
  <c r="I128" i="18"/>
  <c r="K128" i="18"/>
  <c r="Y40" i="19"/>
  <c r="X40" i="19"/>
  <c r="J45" i="17"/>
  <c r="I45" i="17"/>
  <c r="M45" i="17"/>
  <c r="L45" i="17"/>
  <c r="K45" i="17"/>
  <c r="J11" i="18"/>
  <c r="I11" i="18"/>
  <c r="J15" i="18"/>
  <c r="I15" i="18"/>
  <c r="K15" i="18"/>
  <c r="J19" i="18"/>
  <c r="I19" i="18"/>
  <c r="K19" i="18"/>
  <c r="J24" i="18"/>
  <c r="I24" i="18"/>
  <c r="J28" i="18"/>
  <c r="I28" i="18"/>
  <c r="J32" i="18"/>
  <c r="I32" i="18"/>
  <c r="J42" i="18"/>
  <c r="I42" i="18"/>
  <c r="AB47" i="18"/>
  <c r="AA47" i="18"/>
  <c r="Z47" i="18"/>
  <c r="AB56" i="18"/>
  <c r="AA56" i="18"/>
  <c r="Z56" i="18"/>
  <c r="AB69" i="18"/>
  <c r="AA69" i="18"/>
  <c r="Z69" i="18"/>
  <c r="T71" i="18"/>
  <c r="S71" i="18"/>
  <c r="R71" i="18"/>
  <c r="T140" i="18"/>
  <c r="S140" i="18"/>
  <c r="R140" i="18"/>
  <c r="AB144" i="18"/>
  <c r="AA144" i="18"/>
  <c r="Z144" i="18"/>
  <c r="G37" i="19"/>
  <c r="I38" i="19"/>
  <c r="H38" i="19"/>
  <c r="AB15" i="22"/>
  <c r="Y15" i="22"/>
  <c r="X15" i="22"/>
  <c r="AA15" i="22"/>
  <c r="Z15" i="22"/>
  <c r="L151" i="16"/>
  <c r="K151" i="16"/>
  <c r="J151" i="16"/>
  <c r="I151" i="16"/>
  <c r="I159" i="16"/>
  <c r="L159" i="16"/>
  <c r="K159" i="16"/>
  <c r="J159" i="16"/>
  <c r="I10" i="17"/>
  <c r="L10" i="17"/>
  <c r="K10" i="17"/>
  <c r="J10" i="17"/>
  <c r="H9" i="17"/>
  <c r="M28" i="17" s="1"/>
  <c r="I14" i="17"/>
  <c r="L14" i="17"/>
  <c r="K14" i="17"/>
  <c r="J14" i="17"/>
  <c r="I18" i="17"/>
  <c r="J18" i="17"/>
  <c r="L18" i="17"/>
  <c r="M18" i="17"/>
  <c r="K18" i="17"/>
  <c r="I31" i="17"/>
  <c r="L31" i="17"/>
  <c r="K31" i="17"/>
  <c r="J31" i="17"/>
  <c r="I40" i="17"/>
  <c r="M40" i="17"/>
  <c r="L40" i="17"/>
  <c r="K40" i="17"/>
  <c r="J40" i="17"/>
  <c r="I48" i="17"/>
  <c r="M48" i="17"/>
  <c r="L48" i="17"/>
  <c r="K48" i="17"/>
  <c r="J48" i="17"/>
  <c r="R11" i="18"/>
  <c r="T11" i="18"/>
  <c r="S11" i="18"/>
  <c r="Z11" i="18"/>
  <c r="AA11" i="18"/>
  <c r="AB11" i="18"/>
  <c r="R15" i="18"/>
  <c r="S15" i="18"/>
  <c r="T15" i="18"/>
  <c r="Z15" i="18"/>
  <c r="AB15" i="18"/>
  <c r="AA15" i="18"/>
  <c r="R19" i="18"/>
  <c r="T19" i="18"/>
  <c r="S19" i="18"/>
  <c r="Z19" i="18"/>
  <c r="AA19" i="18"/>
  <c r="AB19" i="18"/>
  <c r="R24" i="18"/>
  <c r="S24" i="18"/>
  <c r="T24" i="18"/>
  <c r="Z24" i="18"/>
  <c r="AB24" i="18"/>
  <c r="AA24" i="18"/>
  <c r="R28" i="18"/>
  <c r="T28" i="18"/>
  <c r="S28" i="18"/>
  <c r="Z28" i="18"/>
  <c r="AA28" i="18"/>
  <c r="AB28" i="18"/>
  <c r="R32" i="18"/>
  <c r="S32" i="18"/>
  <c r="T32" i="18"/>
  <c r="Z32" i="18"/>
  <c r="AB32" i="18"/>
  <c r="AA32" i="18"/>
  <c r="T39" i="18"/>
  <c r="R39" i="18"/>
  <c r="S39" i="18"/>
  <c r="AB54" i="18"/>
  <c r="AA54" i="18"/>
  <c r="Y62" i="18"/>
  <c r="Z54" i="18"/>
  <c r="J59" i="18"/>
  <c r="I59" i="18"/>
  <c r="T82" i="18"/>
  <c r="S82" i="18"/>
  <c r="R82" i="18"/>
  <c r="Q90" i="18"/>
  <c r="AB110" i="18"/>
  <c r="AA110" i="18"/>
  <c r="Z110" i="18"/>
  <c r="Y118" i="18"/>
  <c r="J145" i="18"/>
  <c r="I145" i="18"/>
  <c r="I17" i="19"/>
  <c r="H17" i="19"/>
  <c r="Y28" i="19"/>
  <c r="X28" i="19"/>
  <c r="Q34" i="19"/>
  <c r="P34" i="19"/>
  <c r="J20" i="21"/>
  <c r="I20" i="21"/>
  <c r="H20" i="21"/>
  <c r="M154" i="16"/>
  <c r="L154" i="16"/>
  <c r="K154" i="16"/>
  <c r="J154" i="16"/>
  <c r="I154" i="16"/>
  <c r="L26" i="17"/>
  <c r="K26" i="17"/>
  <c r="J26" i="17"/>
  <c r="I26" i="17"/>
  <c r="I34" i="17"/>
  <c r="M34" i="17"/>
  <c r="L34" i="17"/>
  <c r="J34" i="17"/>
  <c r="K34" i="17"/>
  <c r="L43" i="17"/>
  <c r="K43" i="17"/>
  <c r="J43" i="17"/>
  <c r="I43" i="17"/>
  <c r="H20" i="18"/>
  <c r="J12" i="18"/>
  <c r="I12" i="18"/>
  <c r="K16" i="18"/>
  <c r="I16" i="18"/>
  <c r="J16" i="18"/>
  <c r="K25" i="18"/>
  <c r="I25" i="18"/>
  <c r="J25" i="18"/>
  <c r="J29" i="18"/>
  <c r="I29" i="18"/>
  <c r="I33" i="18"/>
  <c r="J33" i="18"/>
  <c r="J38" i="18"/>
  <c r="I38" i="18"/>
  <c r="Z40" i="18"/>
  <c r="Y48" i="18"/>
  <c r="AB40" i="18"/>
  <c r="AA40" i="18"/>
  <c r="T41" i="18"/>
  <c r="S41" i="18"/>
  <c r="R41" i="18"/>
  <c r="J46" i="18"/>
  <c r="I46" i="18"/>
  <c r="K46" i="18"/>
  <c r="AB52" i="18"/>
  <c r="AA52" i="18"/>
  <c r="Z52" i="18"/>
  <c r="Y92" i="18"/>
  <c r="AB93" i="18"/>
  <c r="AA93" i="18"/>
  <c r="Z93" i="18"/>
  <c r="J111" i="18"/>
  <c r="I111" i="18"/>
  <c r="K111" i="18"/>
  <c r="AB112" i="18"/>
  <c r="AA112" i="18"/>
  <c r="Z112" i="18"/>
  <c r="T114" i="18"/>
  <c r="S114" i="18"/>
  <c r="R114" i="18"/>
  <c r="AB138" i="18"/>
  <c r="AA138" i="18"/>
  <c r="Z138" i="18"/>
  <c r="Y146" i="18"/>
  <c r="T159" i="18"/>
  <c r="S159" i="18"/>
  <c r="R159" i="18"/>
  <c r="O51" i="19"/>
  <c r="Q52" i="19"/>
  <c r="P52" i="19"/>
  <c r="T129" i="18"/>
  <c r="S129" i="18"/>
  <c r="R129" i="18"/>
  <c r="J141" i="18"/>
  <c r="I141" i="18"/>
  <c r="AB142" i="18"/>
  <c r="AA142" i="18"/>
  <c r="Z142" i="18"/>
  <c r="T144" i="18"/>
  <c r="S144" i="18"/>
  <c r="R144" i="18"/>
  <c r="AB157" i="18"/>
  <c r="AA157" i="18"/>
  <c r="Z157" i="18"/>
  <c r="O35" i="19"/>
  <c r="Q27" i="19"/>
  <c r="P27" i="19"/>
  <c r="Q31" i="19"/>
  <c r="P31" i="19"/>
  <c r="Q32" i="19"/>
  <c r="P32" i="19"/>
  <c r="Q47" i="19"/>
  <c r="P47" i="19"/>
  <c r="J105" i="21"/>
  <c r="I105" i="21"/>
  <c r="H105" i="21"/>
  <c r="AB45" i="18"/>
  <c r="AA45" i="18"/>
  <c r="Z45" i="18"/>
  <c r="T52" i="18"/>
  <c r="S52" i="18"/>
  <c r="R52" i="18"/>
  <c r="AB65" i="18"/>
  <c r="AA65" i="18"/>
  <c r="Z65" i="18"/>
  <c r="Y64" i="18"/>
  <c r="T67" i="18"/>
  <c r="S67" i="18"/>
  <c r="R67" i="18"/>
  <c r="AB80" i="18"/>
  <c r="AA80" i="18"/>
  <c r="Z80" i="18"/>
  <c r="T86" i="18"/>
  <c r="S86" i="18"/>
  <c r="R86" i="18"/>
  <c r="J98" i="18"/>
  <c r="I98" i="18"/>
  <c r="AB99" i="18"/>
  <c r="AA99" i="18"/>
  <c r="Z99" i="18"/>
  <c r="T101" i="18"/>
  <c r="S101" i="18"/>
  <c r="R101" i="18"/>
  <c r="AB114" i="18"/>
  <c r="AA114" i="18"/>
  <c r="Z114" i="18"/>
  <c r="T121" i="18"/>
  <c r="S121" i="18"/>
  <c r="R121" i="18"/>
  <c r="Q120" i="18"/>
  <c r="T136" i="18"/>
  <c r="S136" i="18"/>
  <c r="R136" i="18"/>
  <c r="Y148" i="18"/>
  <c r="AB149" i="18"/>
  <c r="AA149" i="18"/>
  <c r="Z149" i="18"/>
  <c r="T155" i="18"/>
  <c r="S155" i="18"/>
  <c r="R155" i="18"/>
  <c r="H28" i="19"/>
  <c r="I28" i="19"/>
  <c r="X30" i="19"/>
  <c r="Y30" i="19"/>
  <c r="Q14" i="19"/>
  <c r="P14" i="19"/>
  <c r="Q15" i="19"/>
  <c r="P15" i="19"/>
  <c r="Y32" i="19"/>
  <c r="X32" i="19"/>
  <c r="Q39" i="19"/>
  <c r="P39" i="19"/>
  <c r="S17" i="21"/>
  <c r="R17" i="21"/>
  <c r="T17" i="21"/>
  <c r="J31" i="21"/>
  <c r="I31" i="21"/>
  <c r="H31" i="21"/>
  <c r="J88" i="21"/>
  <c r="I88" i="21"/>
  <c r="H88" i="21"/>
  <c r="J26" i="21"/>
  <c r="I26" i="21"/>
  <c r="H26" i="21"/>
  <c r="J39" i="21"/>
  <c r="I39" i="21"/>
  <c r="H39" i="21"/>
  <c r="N20" i="22"/>
  <c r="K20" i="22"/>
  <c r="J20" i="22"/>
  <c r="M20" i="22"/>
  <c r="L20" i="22"/>
  <c r="AB71" i="18"/>
  <c r="AA71" i="18"/>
  <c r="Z71" i="18"/>
  <c r="J89" i="18"/>
  <c r="I89" i="18"/>
  <c r="Q92" i="18"/>
  <c r="T93" i="18"/>
  <c r="S93" i="18"/>
  <c r="R93" i="18"/>
  <c r="T112" i="18"/>
  <c r="S112" i="18"/>
  <c r="R112" i="18"/>
  <c r="J124" i="18"/>
  <c r="I124" i="18"/>
  <c r="H132" i="18"/>
  <c r="AB125" i="18"/>
  <c r="AA125" i="18"/>
  <c r="Z125" i="18"/>
  <c r="T127" i="18"/>
  <c r="S127" i="18"/>
  <c r="R127" i="18"/>
  <c r="AB140" i="18"/>
  <c r="AA140" i="18"/>
  <c r="Z140" i="18"/>
  <c r="J158" i="18"/>
  <c r="I158" i="18"/>
  <c r="AB159" i="18"/>
  <c r="AA159" i="18"/>
  <c r="Z159" i="18"/>
  <c r="Y15" i="19"/>
  <c r="X15" i="19"/>
  <c r="Y19" i="19"/>
  <c r="X19" i="19"/>
  <c r="Y20" i="19"/>
  <c r="X20" i="19"/>
  <c r="I42" i="19"/>
  <c r="H42" i="19"/>
  <c r="J47" i="21"/>
  <c r="I47" i="21"/>
  <c r="H47" i="21"/>
  <c r="J131" i="21"/>
  <c r="I131" i="21"/>
  <c r="H131" i="21"/>
  <c r="J144" i="21"/>
  <c r="I144" i="21"/>
  <c r="H144" i="21"/>
  <c r="J156" i="21"/>
  <c r="I156" i="21"/>
  <c r="H156" i="21"/>
  <c r="K17" i="22"/>
  <c r="L17" i="22"/>
  <c r="J17" i="22"/>
  <c r="N17" i="22"/>
  <c r="M17" i="22"/>
  <c r="T54" i="18"/>
  <c r="S54" i="18"/>
  <c r="Q62" i="18"/>
  <c r="R54" i="18"/>
  <c r="AB67" i="18"/>
  <c r="AA67" i="18"/>
  <c r="Z67" i="18"/>
  <c r="T73" i="18"/>
  <c r="S73" i="18"/>
  <c r="R73" i="18"/>
  <c r="J85" i="18"/>
  <c r="I85" i="18"/>
  <c r="K85" i="18"/>
  <c r="AB86" i="18"/>
  <c r="AA86" i="18"/>
  <c r="Z86" i="18"/>
  <c r="T88" i="18"/>
  <c r="S88" i="18"/>
  <c r="R88" i="18"/>
  <c r="AB101" i="18"/>
  <c r="AA101" i="18"/>
  <c r="Z101" i="18"/>
  <c r="T108" i="18"/>
  <c r="S108" i="18"/>
  <c r="R108" i="18"/>
  <c r="AB121" i="18"/>
  <c r="AA121" i="18"/>
  <c r="Z121" i="18"/>
  <c r="Y120" i="18"/>
  <c r="T123" i="18"/>
  <c r="S123" i="18"/>
  <c r="R123" i="18"/>
  <c r="AB136" i="18"/>
  <c r="AA136" i="18"/>
  <c r="Z136" i="18"/>
  <c r="T142" i="18"/>
  <c r="S142" i="18"/>
  <c r="R142" i="18"/>
  <c r="J154" i="18"/>
  <c r="I154" i="18"/>
  <c r="AB155" i="18"/>
  <c r="AA155" i="18"/>
  <c r="Z155" i="18"/>
  <c r="T157" i="18"/>
  <c r="S157" i="18"/>
  <c r="R157" i="18"/>
  <c r="Y11" i="19"/>
  <c r="X11" i="19"/>
  <c r="Y12" i="19"/>
  <c r="X12" i="19"/>
  <c r="I30" i="19"/>
  <c r="H30" i="19"/>
  <c r="Q43" i="19"/>
  <c r="P43" i="19"/>
  <c r="T18" i="21"/>
  <c r="S18" i="21"/>
  <c r="R18" i="21"/>
  <c r="J56" i="21"/>
  <c r="I56" i="21"/>
  <c r="H56" i="21"/>
  <c r="G64" i="21"/>
  <c r="J123" i="21"/>
  <c r="I123" i="21"/>
  <c r="H123" i="21"/>
  <c r="AA9" i="22"/>
  <c r="Z9" i="22"/>
  <c r="AB9" i="22"/>
  <c r="Y9" i="22"/>
  <c r="X9" i="22"/>
  <c r="M19" i="26"/>
  <c r="K19" i="26"/>
  <c r="L19" i="26"/>
  <c r="J19" i="26"/>
  <c r="I19" i="26"/>
  <c r="T69" i="18"/>
  <c r="S69" i="18"/>
  <c r="R69" i="18"/>
  <c r="J81" i="18"/>
  <c r="I81" i="18"/>
  <c r="AB82" i="18"/>
  <c r="AA82" i="18"/>
  <c r="Z82" i="18"/>
  <c r="Y90" i="18"/>
  <c r="T84" i="18"/>
  <c r="S84" i="18"/>
  <c r="R84" i="18"/>
  <c r="AB97" i="18"/>
  <c r="AA97" i="18"/>
  <c r="Z97" i="18"/>
  <c r="T103" i="18"/>
  <c r="S103" i="18"/>
  <c r="R103" i="18"/>
  <c r="J115" i="18"/>
  <c r="I115" i="18"/>
  <c r="AB116" i="18"/>
  <c r="AA116" i="18"/>
  <c r="Z116" i="18"/>
  <c r="AB131" i="18"/>
  <c r="AA131" i="18"/>
  <c r="Z131" i="18"/>
  <c r="T138" i="18"/>
  <c r="S138" i="18"/>
  <c r="R138" i="18"/>
  <c r="Q146" i="18"/>
  <c r="J150" i="18"/>
  <c r="I150" i="18"/>
  <c r="K150" i="18"/>
  <c r="AB151" i="18"/>
  <c r="AA151" i="18"/>
  <c r="Z151" i="18"/>
  <c r="T153" i="18"/>
  <c r="S153" i="18"/>
  <c r="R153" i="18"/>
  <c r="P33" i="19"/>
  <c r="Q33" i="19"/>
  <c r="I26" i="19"/>
  <c r="H26" i="19"/>
  <c r="G35" i="19"/>
  <c r="I27" i="19"/>
  <c r="H27" i="19"/>
  <c r="Y44" i="19"/>
  <c r="X44" i="19"/>
  <c r="J34" i="21"/>
  <c r="I34" i="21"/>
  <c r="H34" i="21"/>
  <c r="R38" i="18"/>
  <c r="T38" i="18"/>
  <c r="S38" i="18"/>
  <c r="Z38" i="18"/>
  <c r="AB38" i="18"/>
  <c r="AA38" i="18"/>
  <c r="T42" i="18"/>
  <c r="R42" i="18"/>
  <c r="S42" i="18"/>
  <c r="AB42" i="18"/>
  <c r="Z42" i="18"/>
  <c r="AA42" i="18"/>
  <c r="T46" i="18"/>
  <c r="R46" i="18"/>
  <c r="S46" i="18"/>
  <c r="AB46" i="18"/>
  <c r="Z46" i="18"/>
  <c r="AA46" i="18"/>
  <c r="T51" i="18"/>
  <c r="R51" i="18"/>
  <c r="S51" i="18"/>
  <c r="Q50" i="18"/>
  <c r="AB51" i="18"/>
  <c r="Z51" i="18"/>
  <c r="AA51" i="18"/>
  <c r="Y50" i="18"/>
  <c r="T55" i="18"/>
  <c r="R55" i="18"/>
  <c r="S55" i="18"/>
  <c r="AB55" i="18"/>
  <c r="Z55" i="18"/>
  <c r="AA55" i="18"/>
  <c r="T59" i="18"/>
  <c r="R59" i="18"/>
  <c r="S59" i="18"/>
  <c r="AB59" i="18"/>
  <c r="Z59" i="18"/>
  <c r="AA59" i="18"/>
  <c r="T68" i="18"/>
  <c r="R68" i="18"/>
  <c r="Q76" i="18"/>
  <c r="S68" i="18"/>
  <c r="AB68" i="18"/>
  <c r="Z68" i="18"/>
  <c r="Y76" i="18"/>
  <c r="AA68" i="18"/>
  <c r="T72" i="18"/>
  <c r="R72" i="18"/>
  <c r="S72" i="18"/>
  <c r="AB72" i="18"/>
  <c r="Z72" i="18"/>
  <c r="AA72" i="18"/>
  <c r="T81" i="18"/>
  <c r="R81" i="18"/>
  <c r="S81" i="18"/>
  <c r="AB81" i="18"/>
  <c r="Z81" i="18"/>
  <c r="AA81" i="18"/>
  <c r="T85" i="18"/>
  <c r="R85" i="18"/>
  <c r="S85" i="18"/>
  <c r="AB85" i="18"/>
  <c r="Z85" i="18"/>
  <c r="AA85" i="18"/>
  <c r="T89" i="18"/>
  <c r="R89" i="18"/>
  <c r="S89" i="18"/>
  <c r="AB89" i="18"/>
  <c r="Z89" i="18"/>
  <c r="AA89" i="18"/>
  <c r="T94" i="18"/>
  <c r="R94" i="18"/>
  <c r="S94" i="18"/>
  <c r="AB94" i="18"/>
  <c r="Z94" i="18"/>
  <c r="AA94" i="18"/>
  <c r="T98" i="18"/>
  <c r="R98" i="18"/>
  <c r="S98" i="18"/>
  <c r="AB98" i="18"/>
  <c r="Z98" i="18"/>
  <c r="AA98" i="18"/>
  <c r="T102" i="18"/>
  <c r="R102" i="18"/>
  <c r="S102" i="18"/>
  <c r="AB102" i="18"/>
  <c r="Z102" i="18"/>
  <c r="AA102" i="18"/>
  <c r="T107" i="18"/>
  <c r="R107" i="18"/>
  <c r="S107" i="18"/>
  <c r="Q106" i="18"/>
  <c r="AB107" i="18"/>
  <c r="Z107" i="18"/>
  <c r="Y106" i="18"/>
  <c r="AA107" i="18"/>
  <c r="T111" i="18"/>
  <c r="R111" i="18"/>
  <c r="S111" i="18"/>
  <c r="AB111" i="18"/>
  <c r="Z111" i="18"/>
  <c r="AA111" i="18"/>
  <c r="T115" i="18"/>
  <c r="R115" i="18"/>
  <c r="S115" i="18"/>
  <c r="AB115" i="18"/>
  <c r="Z115" i="18"/>
  <c r="AA115" i="18"/>
  <c r="T124" i="18"/>
  <c r="R124" i="18"/>
  <c r="Q132" i="18"/>
  <c r="S124" i="18"/>
  <c r="AB124" i="18"/>
  <c r="Z124" i="18"/>
  <c r="Y132" i="18"/>
  <c r="AA124" i="18"/>
  <c r="T128" i="18"/>
  <c r="R128" i="18"/>
  <c r="S128" i="18"/>
  <c r="AB128" i="18"/>
  <c r="Z128" i="18"/>
  <c r="AA128" i="18"/>
  <c r="T137" i="18"/>
  <c r="R137" i="18"/>
  <c r="S137" i="18"/>
  <c r="AB137" i="18"/>
  <c r="Z137" i="18"/>
  <c r="AA137" i="18"/>
  <c r="T141" i="18"/>
  <c r="R141" i="18"/>
  <c r="S141" i="18"/>
  <c r="AB141" i="18"/>
  <c r="Z141" i="18"/>
  <c r="AA141" i="18"/>
  <c r="T145" i="18"/>
  <c r="R145" i="18"/>
  <c r="S145" i="18"/>
  <c r="AB145" i="18"/>
  <c r="Z145" i="18"/>
  <c r="AA145" i="18"/>
  <c r="T150" i="18"/>
  <c r="R150" i="18"/>
  <c r="S150" i="18"/>
  <c r="AB150" i="18"/>
  <c r="Z150" i="18"/>
  <c r="AA150" i="18"/>
  <c r="T154" i="18"/>
  <c r="R154" i="18"/>
  <c r="S154" i="18"/>
  <c r="AB154" i="18"/>
  <c r="Z154" i="18"/>
  <c r="AA154" i="18"/>
  <c r="T158" i="18"/>
  <c r="R158" i="18"/>
  <c r="S158" i="18"/>
  <c r="AB158" i="18"/>
  <c r="Z158" i="18"/>
  <c r="AA158" i="18"/>
  <c r="J97" i="21"/>
  <c r="I97" i="21"/>
  <c r="H97" i="21"/>
  <c r="K39" i="18"/>
  <c r="J39" i="18"/>
  <c r="I39" i="18"/>
  <c r="J43" i="18"/>
  <c r="I43" i="18"/>
  <c r="K47" i="18"/>
  <c r="J47" i="18"/>
  <c r="I47" i="18"/>
  <c r="K52" i="18"/>
  <c r="J52" i="18"/>
  <c r="I52" i="18"/>
  <c r="J56" i="18"/>
  <c r="I56" i="18"/>
  <c r="J60" i="18"/>
  <c r="I60" i="18"/>
  <c r="J65" i="18"/>
  <c r="H64" i="18"/>
  <c r="I65" i="18"/>
  <c r="K69" i="18"/>
  <c r="J69" i="18"/>
  <c r="I69" i="18"/>
  <c r="K73" i="18"/>
  <c r="J73" i="18"/>
  <c r="I73" i="18"/>
  <c r="J82" i="18"/>
  <c r="H90" i="18"/>
  <c r="I82" i="18"/>
  <c r="K86" i="18"/>
  <c r="J86" i="18"/>
  <c r="I86" i="18"/>
  <c r="J95" i="18"/>
  <c r="I95" i="18"/>
  <c r="K99" i="18"/>
  <c r="J99" i="18"/>
  <c r="I99" i="18"/>
  <c r="K103" i="18"/>
  <c r="J103" i="18"/>
  <c r="I103" i="18"/>
  <c r="J108" i="18"/>
  <c r="I108" i="18"/>
  <c r="J112" i="18"/>
  <c r="I112" i="18"/>
  <c r="J116" i="18"/>
  <c r="I116" i="18"/>
  <c r="J121" i="18"/>
  <c r="H120" i="18"/>
  <c r="I121" i="18"/>
  <c r="K125" i="18"/>
  <c r="J125" i="18"/>
  <c r="I125" i="18"/>
  <c r="J129" i="18"/>
  <c r="I129" i="18"/>
  <c r="J138" i="18"/>
  <c r="H146" i="18"/>
  <c r="I138" i="18"/>
  <c r="J142" i="18"/>
  <c r="I142" i="18"/>
  <c r="K151" i="18"/>
  <c r="J151" i="18"/>
  <c r="I151" i="18"/>
  <c r="K155" i="18"/>
  <c r="J155" i="18"/>
  <c r="I155" i="18"/>
  <c r="J159" i="18"/>
  <c r="I159" i="18"/>
  <c r="J27" i="21"/>
  <c r="I27" i="21"/>
  <c r="H27" i="21"/>
  <c r="J45" i="21"/>
  <c r="I45" i="21"/>
  <c r="H45" i="21"/>
  <c r="J54" i="21"/>
  <c r="I54" i="21"/>
  <c r="H54" i="21"/>
  <c r="J62" i="21"/>
  <c r="I62" i="21"/>
  <c r="H62" i="21"/>
  <c r="J71" i="21"/>
  <c r="I71" i="21"/>
  <c r="H71" i="21"/>
  <c r="J101" i="21"/>
  <c r="I101" i="21"/>
  <c r="H101" i="21"/>
  <c r="M23" i="22"/>
  <c r="L23" i="22"/>
  <c r="K23" i="22"/>
  <c r="J23" i="22"/>
  <c r="N23" i="22"/>
  <c r="J40" i="18"/>
  <c r="H48" i="18"/>
  <c r="I40" i="18"/>
  <c r="J44" i="18"/>
  <c r="I44" i="18"/>
  <c r="K44" i="18"/>
  <c r="J53" i="18"/>
  <c r="I53" i="18"/>
  <c r="K53" i="18"/>
  <c r="J57" i="18"/>
  <c r="I57" i="18"/>
  <c r="J61" i="18"/>
  <c r="I61" i="18"/>
  <c r="J66" i="18"/>
  <c r="I66" i="18"/>
  <c r="J70" i="18"/>
  <c r="I70" i="18"/>
  <c r="J74" i="18"/>
  <c r="I74" i="18"/>
  <c r="K74" i="18"/>
  <c r="J79" i="18"/>
  <c r="I79" i="18"/>
  <c r="H78" i="18"/>
  <c r="J83" i="18"/>
  <c r="I83" i="18"/>
  <c r="J87" i="18"/>
  <c r="I87" i="18"/>
  <c r="J96" i="18"/>
  <c r="I96" i="18"/>
  <c r="H104" i="18"/>
  <c r="K96" i="18"/>
  <c r="J100" i="18"/>
  <c r="I100" i="18"/>
  <c r="K100" i="18"/>
  <c r="J109" i="18"/>
  <c r="I109" i="18"/>
  <c r="J113" i="18"/>
  <c r="I113" i="18"/>
  <c r="J117" i="18"/>
  <c r="I117" i="18"/>
  <c r="J122" i="18"/>
  <c r="I122" i="18"/>
  <c r="J126" i="18"/>
  <c r="I126" i="18"/>
  <c r="K126" i="18"/>
  <c r="J130" i="18"/>
  <c r="I130" i="18"/>
  <c r="J135" i="18"/>
  <c r="I135" i="18"/>
  <c r="H134" i="18"/>
  <c r="J139" i="18"/>
  <c r="I139" i="18"/>
  <c r="J143" i="18"/>
  <c r="I143" i="18"/>
  <c r="J152" i="18"/>
  <c r="I152" i="18"/>
  <c r="H160" i="18"/>
  <c r="K152" i="18"/>
  <c r="J156" i="18"/>
  <c r="I156" i="18"/>
  <c r="Q11" i="19"/>
  <c r="P11" i="19"/>
  <c r="I14" i="19"/>
  <c r="H14" i="19"/>
  <c r="Y16" i="19"/>
  <c r="X16" i="19"/>
  <c r="Q19" i="19"/>
  <c r="P19" i="19"/>
  <c r="Y25" i="19"/>
  <c r="X25" i="19"/>
  <c r="J43" i="21"/>
  <c r="I43" i="21"/>
  <c r="H43" i="21"/>
  <c r="J52" i="21"/>
  <c r="I52" i="21"/>
  <c r="H52" i="21"/>
  <c r="J60" i="21"/>
  <c r="I60" i="21"/>
  <c r="H60" i="21"/>
  <c r="J69" i="21"/>
  <c r="I69" i="21"/>
  <c r="H69" i="21"/>
  <c r="J75" i="21"/>
  <c r="I75" i="21"/>
  <c r="H75" i="21"/>
  <c r="J110" i="21"/>
  <c r="I110" i="21"/>
  <c r="H110" i="21"/>
  <c r="J147" i="21"/>
  <c r="I147" i="21"/>
  <c r="H147" i="21"/>
  <c r="I124" i="26"/>
  <c r="L124" i="26"/>
  <c r="M124" i="26"/>
  <c r="H132" i="26"/>
  <c r="K124" i="26"/>
  <c r="J124" i="26"/>
  <c r="R44" i="18"/>
  <c r="T44" i="18"/>
  <c r="S44" i="18"/>
  <c r="Z44" i="18"/>
  <c r="AB44" i="18"/>
  <c r="AA44" i="18"/>
  <c r="R53" i="18"/>
  <c r="T53" i="18"/>
  <c r="S53" i="18"/>
  <c r="Z53" i="18"/>
  <c r="AA53" i="18"/>
  <c r="AB53" i="18"/>
  <c r="R57" i="18"/>
  <c r="S57" i="18"/>
  <c r="T57" i="18"/>
  <c r="Z57" i="18"/>
  <c r="AB57" i="18"/>
  <c r="AA57" i="18"/>
  <c r="R61" i="18"/>
  <c r="S61" i="18"/>
  <c r="T61" i="18"/>
  <c r="Z61" i="18"/>
  <c r="AA61" i="18"/>
  <c r="AB61" i="18"/>
  <c r="R66" i="18"/>
  <c r="T66" i="18"/>
  <c r="S66" i="18"/>
  <c r="Z66" i="18"/>
  <c r="AB66" i="18"/>
  <c r="AA66" i="18"/>
  <c r="R70" i="18"/>
  <c r="T70" i="18"/>
  <c r="S70" i="18"/>
  <c r="Z70" i="18"/>
  <c r="AB70" i="18"/>
  <c r="AA70" i="18"/>
  <c r="R74" i="18"/>
  <c r="T74" i="18"/>
  <c r="S74" i="18"/>
  <c r="Z74" i="18"/>
  <c r="AA74" i="18"/>
  <c r="AB74" i="18"/>
  <c r="R79" i="18"/>
  <c r="S79" i="18"/>
  <c r="Q78" i="18"/>
  <c r="T79" i="18"/>
  <c r="Z79" i="18"/>
  <c r="AB79" i="18"/>
  <c r="AA79" i="18"/>
  <c r="Y78" i="18"/>
  <c r="R83" i="18"/>
  <c r="T83" i="18"/>
  <c r="S83" i="18"/>
  <c r="Z83" i="18"/>
  <c r="AB83" i="18"/>
  <c r="AA83" i="18"/>
  <c r="R87" i="18"/>
  <c r="T87" i="18"/>
  <c r="S87" i="18"/>
  <c r="Z87" i="18"/>
  <c r="AA87" i="18"/>
  <c r="AB87" i="18"/>
  <c r="R96" i="18"/>
  <c r="Q104" i="18"/>
  <c r="S96" i="18"/>
  <c r="T96" i="18"/>
  <c r="Z96" i="18"/>
  <c r="Y104" i="18"/>
  <c r="AB96" i="18"/>
  <c r="AA96" i="18"/>
  <c r="R100" i="18"/>
  <c r="T100" i="18"/>
  <c r="S100" i="18"/>
  <c r="Z100" i="18"/>
  <c r="AB100" i="18"/>
  <c r="AA100" i="18"/>
  <c r="R109" i="18"/>
  <c r="S109" i="18"/>
  <c r="T109" i="18"/>
  <c r="Z109" i="18"/>
  <c r="AA109" i="18"/>
  <c r="AB109" i="18"/>
  <c r="R113" i="18"/>
  <c r="S113" i="18"/>
  <c r="T113" i="18"/>
  <c r="Z113" i="18"/>
  <c r="AB113" i="18"/>
  <c r="AA113" i="18"/>
  <c r="R117" i="18"/>
  <c r="T117" i="18"/>
  <c r="S117" i="18"/>
  <c r="Z117" i="18"/>
  <c r="AA117" i="18"/>
  <c r="AB117" i="18"/>
  <c r="R122" i="18"/>
  <c r="T122" i="18"/>
  <c r="S122" i="18"/>
  <c r="Z122" i="18"/>
  <c r="AB122" i="18"/>
  <c r="AA122" i="18"/>
  <c r="R126" i="18"/>
  <c r="T126" i="18"/>
  <c r="S126" i="18"/>
  <c r="Z126" i="18"/>
  <c r="AA126" i="18"/>
  <c r="AB126" i="18"/>
  <c r="R130" i="18"/>
  <c r="S130" i="18"/>
  <c r="T130" i="18"/>
  <c r="Z130" i="18"/>
  <c r="AB130" i="18"/>
  <c r="AA130" i="18"/>
  <c r="R135" i="18"/>
  <c r="T135" i="18"/>
  <c r="Q134" i="18"/>
  <c r="S135" i="18"/>
  <c r="Z135" i="18"/>
  <c r="AB135" i="18"/>
  <c r="AA135" i="18"/>
  <c r="Y134" i="18"/>
  <c r="R139" i="18"/>
  <c r="S139" i="18"/>
  <c r="T139" i="18"/>
  <c r="Z139" i="18"/>
  <c r="AB139" i="18"/>
  <c r="AA139" i="18"/>
  <c r="R143" i="18"/>
  <c r="T143" i="18"/>
  <c r="S143" i="18"/>
  <c r="Z143" i="18"/>
  <c r="AA143" i="18"/>
  <c r="AB143" i="18"/>
  <c r="R152" i="18"/>
  <c r="Q160" i="18"/>
  <c r="T152" i="18"/>
  <c r="S152" i="18"/>
  <c r="Z152" i="18"/>
  <c r="Y160" i="18"/>
  <c r="AA152" i="18"/>
  <c r="AB152" i="18"/>
  <c r="R156" i="18"/>
  <c r="T156" i="18"/>
  <c r="S156" i="18"/>
  <c r="Z156" i="18"/>
  <c r="AB156" i="18"/>
  <c r="AA156" i="18"/>
  <c r="I10" i="21"/>
  <c r="H10" i="21"/>
  <c r="J10" i="21"/>
  <c r="I11" i="21"/>
  <c r="H11" i="21"/>
  <c r="J11" i="21"/>
  <c r="I12" i="21"/>
  <c r="H12" i="21"/>
  <c r="J12" i="21"/>
  <c r="I13" i="21"/>
  <c r="H13" i="21"/>
  <c r="J13" i="21"/>
  <c r="I14" i="21"/>
  <c r="H14" i="21"/>
  <c r="J14" i="21"/>
  <c r="G22" i="21"/>
  <c r="I15" i="21"/>
  <c r="H15" i="21"/>
  <c r="J15" i="21"/>
  <c r="I16" i="21"/>
  <c r="H16" i="21"/>
  <c r="J16" i="21"/>
  <c r="I17" i="21"/>
  <c r="H17" i="21"/>
  <c r="J17" i="21"/>
  <c r="J18" i="21"/>
  <c r="I18" i="21"/>
  <c r="H18" i="21"/>
  <c r="J30" i="21"/>
  <c r="I30" i="21"/>
  <c r="H30" i="21"/>
  <c r="J80" i="21"/>
  <c r="I80" i="21"/>
  <c r="H80" i="21"/>
  <c r="J114" i="21"/>
  <c r="I114" i="21"/>
  <c r="H114" i="21"/>
  <c r="J139" i="21"/>
  <c r="I139" i="21"/>
  <c r="H139" i="21"/>
  <c r="J157" i="21"/>
  <c r="I157" i="21"/>
  <c r="H157" i="21"/>
  <c r="J161" i="21"/>
  <c r="I161" i="21"/>
  <c r="H161" i="21"/>
  <c r="X19" i="22"/>
  <c r="AB19" i="22"/>
  <c r="AA19" i="22"/>
  <c r="Z19" i="22"/>
  <c r="Y19" i="22"/>
  <c r="K41" i="18"/>
  <c r="J41" i="18"/>
  <c r="I41" i="18"/>
  <c r="J45" i="18"/>
  <c r="I45" i="18"/>
  <c r="H62" i="18"/>
  <c r="I54" i="18"/>
  <c r="J54" i="18"/>
  <c r="J58" i="18"/>
  <c r="I58" i="18"/>
  <c r="J67" i="18"/>
  <c r="I67" i="18"/>
  <c r="K71" i="18"/>
  <c r="I71" i="18"/>
  <c r="J71" i="18"/>
  <c r="J75" i="18"/>
  <c r="I75" i="18"/>
  <c r="K80" i="18"/>
  <c r="J80" i="18"/>
  <c r="I80" i="18"/>
  <c r="K84" i="18"/>
  <c r="J84" i="18"/>
  <c r="I84" i="18"/>
  <c r="I88" i="18"/>
  <c r="J88" i="18"/>
  <c r="H92" i="18"/>
  <c r="K93" i="18"/>
  <c r="J93" i="18"/>
  <c r="I93" i="18"/>
  <c r="I97" i="18"/>
  <c r="J97" i="18"/>
  <c r="K101" i="18"/>
  <c r="J101" i="18"/>
  <c r="I101" i="18"/>
  <c r="H118" i="18"/>
  <c r="J110" i="18"/>
  <c r="I110" i="18"/>
  <c r="J114" i="18"/>
  <c r="I114" i="18"/>
  <c r="K123" i="18"/>
  <c r="I123" i="18"/>
  <c r="J123" i="18"/>
  <c r="J127" i="18"/>
  <c r="I127" i="18"/>
  <c r="K131" i="18"/>
  <c r="I131" i="18"/>
  <c r="J131" i="18"/>
  <c r="K136" i="18"/>
  <c r="J136" i="18"/>
  <c r="I136" i="18"/>
  <c r="I140" i="18"/>
  <c r="J140" i="18"/>
  <c r="J144" i="18"/>
  <c r="I144" i="18"/>
  <c r="H148" i="18"/>
  <c r="J149" i="18"/>
  <c r="I149" i="18"/>
  <c r="K153" i="18"/>
  <c r="J153" i="18"/>
  <c r="I153" i="18"/>
  <c r="K157" i="18"/>
  <c r="I157" i="18"/>
  <c r="J157" i="18"/>
  <c r="J35" i="21"/>
  <c r="I35" i="21"/>
  <c r="H35" i="21"/>
  <c r="J41" i="21"/>
  <c r="I41" i="21"/>
  <c r="H41" i="21"/>
  <c r="J49" i="21"/>
  <c r="I49" i="21"/>
  <c r="H49" i="21"/>
  <c r="J58" i="21"/>
  <c r="I58" i="21"/>
  <c r="H58" i="21"/>
  <c r="J67" i="21"/>
  <c r="I67" i="21"/>
  <c r="H67" i="21"/>
  <c r="J84" i="21"/>
  <c r="I84" i="21"/>
  <c r="G92" i="21"/>
  <c r="H84" i="21"/>
  <c r="J118" i="21"/>
  <c r="I118" i="21"/>
  <c r="H118" i="21"/>
  <c r="J130" i="21"/>
  <c r="I130" i="21"/>
  <c r="H130" i="21"/>
  <c r="J153" i="21"/>
  <c r="I153" i="21"/>
  <c r="H153" i="21"/>
  <c r="J25" i="21"/>
  <c r="H25" i="21"/>
  <c r="I25" i="21"/>
  <c r="J33" i="21"/>
  <c r="H33" i="21"/>
  <c r="I33" i="21"/>
  <c r="J40" i="21"/>
  <c r="I40" i="21"/>
  <c r="H40" i="21"/>
  <c r="J44" i="21"/>
  <c r="I44" i="21"/>
  <c r="H44" i="21"/>
  <c r="J48" i="21"/>
  <c r="I48" i="21"/>
  <c r="H48" i="21"/>
  <c r="J53" i="21"/>
  <c r="I53" i="21"/>
  <c r="H53" i="21"/>
  <c r="J57" i="21"/>
  <c r="I57" i="21"/>
  <c r="H57" i="21"/>
  <c r="J61" i="21"/>
  <c r="I61" i="21"/>
  <c r="H61" i="21"/>
  <c r="J66" i="21"/>
  <c r="I66" i="21"/>
  <c r="H66" i="21"/>
  <c r="J70" i="21"/>
  <c r="I70" i="21"/>
  <c r="H70" i="21"/>
  <c r="G78" i="21"/>
  <c r="J74" i="21"/>
  <c r="I74" i="21"/>
  <c r="H74" i="21"/>
  <c r="J83" i="21"/>
  <c r="I83" i="21"/>
  <c r="H83" i="21"/>
  <c r="J87" i="21"/>
  <c r="I87" i="21"/>
  <c r="H87" i="21"/>
  <c r="J91" i="21"/>
  <c r="I91" i="21"/>
  <c r="H91" i="21"/>
  <c r="J96" i="21"/>
  <c r="I96" i="21"/>
  <c r="H96" i="21"/>
  <c r="J100" i="21"/>
  <c r="I100" i="21"/>
  <c r="H100" i="21"/>
  <c r="J104" i="21"/>
  <c r="I104" i="21"/>
  <c r="H104" i="21"/>
  <c r="J109" i="21"/>
  <c r="I109" i="21"/>
  <c r="H109" i="21"/>
  <c r="J113" i="21"/>
  <c r="I113" i="21"/>
  <c r="H113" i="21"/>
  <c r="J117" i="21"/>
  <c r="I117" i="21"/>
  <c r="H117" i="21"/>
  <c r="J122" i="21"/>
  <c r="I122" i="21"/>
  <c r="H122" i="21"/>
  <c r="J126" i="21"/>
  <c r="I126" i="21"/>
  <c r="G134" i="21"/>
  <c r="H126" i="21"/>
  <c r="J132" i="21"/>
  <c r="I132" i="21"/>
  <c r="H132" i="21"/>
  <c r="J141" i="21"/>
  <c r="I141" i="21"/>
  <c r="H141" i="21"/>
  <c r="J150" i="21"/>
  <c r="I150" i="21"/>
  <c r="H150" i="21"/>
  <c r="J158" i="21"/>
  <c r="I158" i="21"/>
  <c r="H158" i="21"/>
  <c r="K9" i="22"/>
  <c r="N9" i="22"/>
  <c r="L9" i="22"/>
  <c r="J9" i="22"/>
  <c r="M9" i="22"/>
  <c r="M14" i="22"/>
  <c r="L14" i="22"/>
  <c r="K14" i="22"/>
  <c r="J14" i="22"/>
  <c r="N14" i="22"/>
  <c r="M74" i="26"/>
  <c r="L74" i="26"/>
  <c r="J74" i="26"/>
  <c r="K74" i="26"/>
  <c r="I74" i="26"/>
  <c r="M130" i="26"/>
  <c r="L130" i="26"/>
  <c r="J130" i="26"/>
  <c r="K130" i="26"/>
  <c r="I130" i="26"/>
  <c r="J19" i="21"/>
  <c r="I19" i="21"/>
  <c r="H19" i="21"/>
  <c r="J24" i="21"/>
  <c r="I24" i="21"/>
  <c r="H24" i="21"/>
  <c r="J32" i="21"/>
  <c r="I32" i="21"/>
  <c r="H32" i="21"/>
  <c r="J129" i="21"/>
  <c r="I129" i="21"/>
  <c r="H129" i="21"/>
  <c r="J138" i="21"/>
  <c r="I138" i="21"/>
  <c r="H138" i="21"/>
  <c r="J146" i="21"/>
  <c r="I146" i="21"/>
  <c r="H146" i="21"/>
  <c r="J155" i="21"/>
  <c r="I155" i="21"/>
  <c r="H155" i="21"/>
  <c r="J73" i="21"/>
  <c r="I73" i="21"/>
  <c r="H73" i="21"/>
  <c r="J77" i="21"/>
  <c r="I77" i="21"/>
  <c r="H77" i="21"/>
  <c r="J82" i="21"/>
  <c r="I82" i="21"/>
  <c r="H82" i="21"/>
  <c r="J86" i="21"/>
  <c r="I86" i="21"/>
  <c r="H86" i="21"/>
  <c r="J90" i="21"/>
  <c r="I90" i="21"/>
  <c r="H90" i="21"/>
  <c r="J95" i="21"/>
  <c r="I95" i="21"/>
  <c r="H95" i="21"/>
  <c r="J99" i="21"/>
  <c r="I99" i="21"/>
  <c r="H99" i="21"/>
  <c r="J103" i="21"/>
  <c r="I103" i="21"/>
  <c r="H103" i="21"/>
  <c r="J108" i="21"/>
  <c r="I108" i="21"/>
  <c r="H108" i="21"/>
  <c r="J112" i="21"/>
  <c r="I112" i="21"/>
  <c r="G120" i="21"/>
  <c r="H112" i="21"/>
  <c r="J116" i="21"/>
  <c r="I116" i="21"/>
  <c r="H116" i="21"/>
  <c r="J125" i="21"/>
  <c r="I125" i="21"/>
  <c r="H125" i="21"/>
  <c r="J143" i="21"/>
  <c r="I143" i="21"/>
  <c r="H143" i="21"/>
  <c r="J152" i="21"/>
  <c r="I152" i="21"/>
  <c r="H152" i="21"/>
  <c r="J160" i="21"/>
  <c r="I160" i="21"/>
  <c r="H160" i="21"/>
  <c r="Y12" i="22"/>
  <c r="AA12" i="22"/>
  <c r="Z12" i="22"/>
  <c r="AB12" i="22"/>
  <c r="X12" i="22"/>
  <c r="L13" i="22"/>
  <c r="K13" i="22"/>
  <c r="I21" i="22"/>
  <c r="N13" i="22"/>
  <c r="M13" i="22"/>
  <c r="J13" i="22"/>
  <c r="AA17" i="22"/>
  <c r="Z17" i="22"/>
  <c r="AB17" i="22"/>
  <c r="Y17" i="22"/>
  <c r="X17" i="22"/>
  <c r="M25" i="22"/>
  <c r="L25" i="22"/>
  <c r="N25" i="22"/>
  <c r="K25" i="22"/>
  <c r="J25" i="22"/>
  <c r="J29" i="21"/>
  <c r="H29" i="21"/>
  <c r="I29" i="21"/>
  <c r="J38" i="21"/>
  <c r="I38" i="21"/>
  <c r="H38" i="21"/>
  <c r="J42" i="21"/>
  <c r="I42" i="21"/>
  <c r="H42" i="21"/>
  <c r="G50" i="21"/>
  <c r="J46" i="21"/>
  <c r="I46" i="21"/>
  <c r="H46" i="21"/>
  <c r="J55" i="21"/>
  <c r="I55" i="21"/>
  <c r="H55" i="21"/>
  <c r="J59" i="21"/>
  <c r="I59" i="21"/>
  <c r="H59" i="21"/>
  <c r="J63" i="21"/>
  <c r="I63" i="21"/>
  <c r="H63" i="21"/>
  <c r="J68" i="21"/>
  <c r="I68" i="21"/>
  <c r="H68" i="21"/>
  <c r="J72" i="21"/>
  <c r="I72" i="21"/>
  <c r="H72" i="21"/>
  <c r="J76" i="21"/>
  <c r="I76" i="21"/>
  <c r="H76" i="21"/>
  <c r="J81" i="21"/>
  <c r="I81" i="21"/>
  <c r="H81" i="21"/>
  <c r="J85" i="21"/>
  <c r="I85" i="21"/>
  <c r="H85" i="21"/>
  <c r="J89" i="21"/>
  <c r="I89" i="21"/>
  <c r="H89" i="21"/>
  <c r="J94" i="21"/>
  <c r="I94" i="21"/>
  <c r="H94" i="21"/>
  <c r="J98" i="21"/>
  <c r="I98" i="21"/>
  <c r="H98" i="21"/>
  <c r="G106" i="21"/>
  <c r="J102" i="21"/>
  <c r="I102" i="21"/>
  <c r="H102" i="21"/>
  <c r="J111" i="21"/>
  <c r="I111" i="21"/>
  <c r="H111" i="21"/>
  <c r="J115" i="21"/>
  <c r="I115" i="21"/>
  <c r="H115" i="21"/>
  <c r="J119" i="21"/>
  <c r="I119" i="21"/>
  <c r="H119" i="21"/>
  <c r="J124" i="21"/>
  <c r="I124" i="21"/>
  <c r="H124" i="21"/>
  <c r="J128" i="21"/>
  <c r="I128" i="21"/>
  <c r="H128" i="21"/>
  <c r="J137" i="21"/>
  <c r="I137" i="21"/>
  <c r="H137" i="21"/>
  <c r="J145" i="21"/>
  <c r="I145" i="21"/>
  <c r="H145" i="21"/>
  <c r="J154" i="21"/>
  <c r="I154" i="21"/>
  <c r="H154" i="21"/>
  <c r="G162" i="21"/>
  <c r="N12" i="22"/>
  <c r="K12" i="22"/>
  <c r="J12" i="22"/>
  <c r="L12" i="22"/>
  <c r="M12" i="22"/>
  <c r="J21" i="21"/>
  <c r="H21" i="21"/>
  <c r="I21" i="21"/>
  <c r="J28" i="21"/>
  <c r="G36" i="21"/>
  <c r="H28" i="21"/>
  <c r="I28" i="21"/>
  <c r="J133" i="21"/>
  <c r="I133" i="21"/>
  <c r="H133" i="21"/>
  <c r="J142" i="21"/>
  <c r="I142" i="21"/>
  <c r="H142" i="21"/>
  <c r="J151" i="21"/>
  <c r="I151" i="21"/>
  <c r="H151" i="21"/>
  <c r="J159" i="21"/>
  <c r="I159" i="21"/>
  <c r="H159" i="21"/>
  <c r="J16" i="22"/>
  <c r="N16" i="22"/>
  <c r="M16" i="22"/>
  <c r="K16" i="22"/>
  <c r="L16" i="22"/>
  <c r="M88" i="26"/>
  <c r="K88" i="26"/>
  <c r="L88" i="26"/>
  <c r="J88" i="26"/>
  <c r="I88" i="26"/>
  <c r="M134" i="27"/>
  <c r="K134" i="27"/>
  <c r="L134" i="27"/>
  <c r="J134" i="27"/>
  <c r="I134" i="27"/>
  <c r="M69" i="28"/>
  <c r="J69" i="28"/>
  <c r="I69" i="28"/>
  <c r="L69" i="28"/>
  <c r="K69" i="28"/>
  <c r="M11" i="22"/>
  <c r="J11" i="22"/>
  <c r="N11" i="22"/>
  <c r="K11" i="22"/>
  <c r="L11" i="22"/>
  <c r="M19" i="22"/>
  <c r="J19" i="22"/>
  <c r="L19" i="22"/>
  <c r="K19" i="22"/>
  <c r="N19" i="22"/>
  <c r="M57" i="26"/>
  <c r="L57" i="26"/>
  <c r="J57" i="26"/>
  <c r="K57" i="26"/>
  <c r="I57" i="26"/>
  <c r="L108" i="26"/>
  <c r="M108" i="26"/>
  <c r="J108" i="26"/>
  <c r="K108" i="26"/>
  <c r="I108" i="26"/>
  <c r="L18" i="27"/>
  <c r="M18" i="27"/>
  <c r="K18" i="27"/>
  <c r="J18" i="27"/>
  <c r="I18" i="27"/>
  <c r="M159" i="27"/>
  <c r="K159" i="27"/>
  <c r="L159" i="27"/>
  <c r="J159" i="27"/>
  <c r="I159" i="27"/>
  <c r="L10" i="22"/>
  <c r="N10" i="22"/>
  <c r="M10" i="22"/>
  <c r="K10" i="22"/>
  <c r="J10" i="22"/>
  <c r="L18" i="22"/>
  <c r="N18" i="22"/>
  <c r="M18" i="22"/>
  <c r="J18" i="22"/>
  <c r="K18" i="22"/>
  <c r="L24" i="22"/>
  <c r="M24" i="22"/>
  <c r="K24" i="22"/>
  <c r="N24" i="22"/>
  <c r="J24" i="22"/>
  <c r="L26" i="22"/>
  <c r="N26" i="22"/>
  <c r="M26" i="22"/>
  <c r="J26" i="22"/>
  <c r="K26" i="22"/>
  <c r="M28" i="22"/>
  <c r="L28" i="22"/>
  <c r="N28" i="22"/>
  <c r="K28" i="22"/>
  <c r="J28" i="22"/>
  <c r="M30" i="22"/>
  <c r="L30" i="22"/>
  <c r="N30" i="22"/>
  <c r="K30" i="22"/>
  <c r="J30" i="22"/>
  <c r="M32" i="22"/>
  <c r="L32" i="22"/>
  <c r="N32" i="22"/>
  <c r="K32" i="22"/>
  <c r="J32" i="22"/>
  <c r="M34" i="22"/>
  <c r="L34" i="22"/>
  <c r="N34" i="22"/>
  <c r="K34" i="22"/>
  <c r="J34" i="22"/>
  <c r="M37" i="22"/>
  <c r="L37" i="22"/>
  <c r="K37" i="22"/>
  <c r="N37" i="22"/>
  <c r="J37" i="22"/>
  <c r="M39" i="22"/>
  <c r="L39" i="22"/>
  <c r="K39" i="22"/>
  <c r="N39" i="22"/>
  <c r="J39" i="22"/>
  <c r="M41" i="22"/>
  <c r="L41" i="22"/>
  <c r="K41" i="22"/>
  <c r="I49" i="22"/>
  <c r="N41" i="22"/>
  <c r="J41" i="22"/>
  <c r="M43" i="22"/>
  <c r="L43" i="22"/>
  <c r="K43" i="22"/>
  <c r="N43" i="22"/>
  <c r="J43" i="22"/>
  <c r="M45" i="22"/>
  <c r="L45" i="22"/>
  <c r="K45" i="22"/>
  <c r="J45" i="22"/>
  <c r="N45" i="22"/>
  <c r="M47" i="22"/>
  <c r="L47" i="22"/>
  <c r="K47" i="22"/>
  <c r="N47" i="22"/>
  <c r="J47" i="22"/>
  <c r="M52" i="22"/>
  <c r="L52" i="22"/>
  <c r="K52" i="22"/>
  <c r="J52" i="22"/>
  <c r="N52" i="22"/>
  <c r="M54" i="22"/>
  <c r="L54" i="22"/>
  <c r="K54" i="22"/>
  <c r="N54" i="22"/>
  <c r="J54" i="22"/>
  <c r="M56" i="22"/>
  <c r="L56" i="22"/>
  <c r="K56" i="22"/>
  <c r="N56" i="22"/>
  <c r="J56" i="22"/>
  <c r="M58" i="22"/>
  <c r="L58" i="22"/>
  <c r="K58" i="22"/>
  <c r="N58" i="22"/>
  <c r="J58" i="22"/>
  <c r="M60" i="22"/>
  <c r="L60" i="22"/>
  <c r="K60" i="22"/>
  <c r="N60" i="22"/>
  <c r="J60" i="22"/>
  <c r="M62" i="22"/>
  <c r="L62" i="22"/>
  <c r="K62" i="22"/>
  <c r="J62" i="22"/>
  <c r="N62" i="22"/>
  <c r="M65" i="22"/>
  <c r="L65" i="22"/>
  <c r="K65" i="22"/>
  <c r="N65" i="22"/>
  <c r="J65" i="22"/>
  <c r="M67" i="22"/>
  <c r="L67" i="22"/>
  <c r="K67" i="22"/>
  <c r="N67" i="22"/>
  <c r="J67" i="22"/>
  <c r="M69" i="22"/>
  <c r="L69" i="22"/>
  <c r="K69" i="22"/>
  <c r="I77" i="22"/>
  <c r="J69" i="22"/>
  <c r="N69" i="22"/>
  <c r="M71" i="22"/>
  <c r="L71" i="22"/>
  <c r="K71" i="22"/>
  <c r="J71" i="22"/>
  <c r="N71" i="22"/>
  <c r="M73" i="22"/>
  <c r="L73" i="22"/>
  <c r="K73" i="22"/>
  <c r="N73" i="22"/>
  <c r="J73" i="22"/>
  <c r="M75" i="22"/>
  <c r="L75" i="22"/>
  <c r="K75" i="22"/>
  <c r="N75" i="22"/>
  <c r="J75" i="22"/>
  <c r="M80" i="22"/>
  <c r="L80" i="22"/>
  <c r="K80" i="22"/>
  <c r="J80" i="22"/>
  <c r="N80" i="22"/>
  <c r="M82" i="22"/>
  <c r="L82" i="22"/>
  <c r="K82" i="22"/>
  <c r="N82" i="22"/>
  <c r="J82" i="22"/>
  <c r="M84" i="22"/>
  <c r="L84" i="22"/>
  <c r="K84" i="22"/>
  <c r="N84" i="22"/>
  <c r="J84" i="22"/>
  <c r="M86" i="22"/>
  <c r="L86" i="22"/>
  <c r="K86" i="22"/>
  <c r="J86" i="22"/>
  <c r="N86" i="22"/>
  <c r="M88" i="22"/>
  <c r="L88" i="22"/>
  <c r="K88" i="22"/>
  <c r="J88" i="22"/>
  <c r="N88" i="22"/>
  <c r="M90" i="22"/>
  <c r="L90" i="22"/>
  <c r="K90" i="22"/>
  <c r="N90" i="22"/>
  <c r="J90" i="22"/>
  <c r="M93" i="22"/>
  <c r="L93" i="22"/>
  <c r="K93" i="22"/>
  <c r="N93" i="22"/>
  <c r="J93" i="22"/>
  <c r="M95" i="22"/>
  <c r="L95" i="22"/>
  <c r="K95" i="22"/>
  <c r="N95" i="22"/>
  <c r="J95" i="22"/>
  <c r="M97" i="22"/>
  <c r="L97" i="22"/>
  <c r="K97" i="22"/>
  <c r="I105" i="22"/>
  <c r="J97" i="22"/>
  <c r="N97" i="22"/>
  <c r="M99" i="22"/>
  <c r="L99" i="22"/>
  <c r="K99" i="22"/>
  <c r="N99" i="22"/>
  <c r="J99" i="22"/>
  <c r="M101" i="22"/>
  <c r="L101" i="22"/>
  <c r="K101" i="22"/>
  <c r="N101" i="22"/>
  <c r="J101" i="22"/>
  <c r="M103" i="22"/>
  <c r="L103" i="22"/>
  <c r="K103" i="22"/>
  <c r="J103" i="22"/>
  <c r="N103" i="22"/>
  <c r="M108" i="22"/>
  <c r="L108" i="22"/>
  <c r="K108" i="22"/>
  <c r="N108" i="22"/>
  <c r="J108" i="22"/>
  <c r="M110" i="22"/>
  <c r="L110" i="22"/>
  <c r="K110" i="22"/>
  <c r="N110" i="22"/>
  <c r="J110" i="22"/>
  <c r="M112" i="22"/>
  <c r="L112" i="22"/>
  <c r="K112" i="22"/>
  <c r="N112" i="22"/>
  <c r="J112" i="22"/>
  <c r="M114" i="22"/>
  <c r="L114" i="22"/>
  <c r="K114" i="22"/>
  <c r="J114" i="22"/>
  <c r="N114" i="22"/>
  <c r="M116" i="22"/>
  <c r="L116" i="22"/>
  <c r="K116" i="22"/>
  <c r="N116" i="22"/>
  <c r="J116" i="22"/>
  <c r="M118" i="22"/>
  <c r="L118" i="22"/>
  <c r="K118" i="22"/>
  <c r="N118" i="22"/>
  <c r="J118" i="22"/>
  <c r="M121" i="22"/>
  <c r="L121" i="22"/>
  <c r="K121" i="22"/>
  <c r="J121" i="22"/>
  <c r="N121" i="22"/>
  <c r="M123" i="22"/>
  <c r="L123" i="22"/>
  <c r="K123" i="22"/>
  <c r="N123" i="22"/>
  <c r="J123" i="22"/>
  <c r="M125" i="22"/>
  <c r="L125" i="22"/>
  <c r="K125" i="22"/>
  <c r="I133" i="22"/>
  <c r="N125" i="22"/>
  <c r="J125" i="22"/>
  <c r="M127" i="22"/>
  <c r="L127" i="22"/>
  <c r="K127" i="22"/>
  <c r="N127" i="22"/>
  <c r="J127" i="22"/>
  <c r="M129" i="22"/>
  <c r="L129" i="22"/>
  <c r="K129" i="22"/>
  <c r="N129" i="22"/>
  <c r="J129" i="22"/>
  <c r="M131" i="22"/>
  <c r="L131" i="22"/>
  <c r="K131" i="22"/>
  <c r="J131" i="22"/>
  <c r="N131" i="22"/>
  <c r="M136" i="22"/>
  <c r="L136" i="22"/>
  <c r="K136" i="22"/>
  <c r="N136" i="22"/>
  <c r="J136" i="22"/>
  <c r="M138" i="22"/>
  <c r="L138" i="22"/>
  <c r="K138" i="22"/>
  <c r="J138" i="22"/>
  <c r="N138" i="22"/>
  <c r="M140" i="22"/>
  <c r="L140" i="22"/>
  <c r="K140" i="22"/>
  <c r="N140" i="22"/>
  <c r="J140" i="22"/>
  <c r="M142" i="22"/>
  <c r="L142" i="22"/>
  <c r="K142" i="22"/>
  <c r="N142" i="22"/>
  <c r="J142" i="22"/>
  <c r="M144" i="22"/>
  <c r="L144" i="22"/>
  <c r="K144" i="22"/>
  <c r="N144" i="22"/>
  <c r="J144" i="22"/>
  <c r="M146" i="22"/>
  <c r="L146" i="22"/>
  <c r="K146" i="22"/>
  <c r="N146" i="22"/>
  <c r="J146" i="22"/>
  <c r="M149" i="22"/>
  <c r="L149" i="22"/>
  <c r="K149" i="22"/>
  <c r="J149" i="22"/>
  <c r="N149" i="22"/>
  <c r="M151" i="22"/>
  <c r="L151" i="22"/>
  <c r="K151" i="22"/>
  <c r="N151" i="22"/>
  <c r="J151" i="22"/>
  <c r="M153" i="22"/>
  <c r="L153" i="22"/>
  <c r="K153" i="22"/>
  <c r="I161" i="22"/>
  <c r="N153" i="22"/>
  <c r="J153" i="22"/>
  <c r="M155" i="22"/>
  <c r="L155" i="22"/>
  <c r="K155" i="22"/>
  <c r="J155" i="22"/>
  <c r="N155" i="22"/>
  <c r="M157" i="22"/>
  <c r="L157" i="22"/>
  <c r="K157" i="22"/>
  <c r="J157" i="22"/>
  <c r="N157" i="22"/>
  <c r="M159" i="22"/>
  <c r="L159" i="22"/>
  <c r="K159" i="22"/>
  <c r="N159" i="22"/>
  <c r="J159" i="22"/>
  <c r="M71" i="26"/>
  <c r="K71" i="26"/>
  <c r="L71" i="26"/>
  <c r="J71" i="26"/>
  <c r="I71" i="26"/>
  <c r="M40" i="26"/>
  <c r="L40" i="26"/>
  <c r="J40" i="26"/>
  <c r="H48" i="26"/>
  <c r="K40" i="26"/>
  <c r="I40" i="26"/>
  <c r="K126" i="26"/>
  <c r="I126" i="26"/>
  <c r="L126" i="26"/>
  <c r="M126" i="26"/>
  <c r="J126" i="26"/>
  <c r="J103" i="27"/>
  <c r="I103" i="27"/>
  <c r="M103" i="27"/>
  <c r="L103" i="27"/>
  <c r="K103" i="27"/>
  <c r="M54" i="26"/>
  <c r="K54" i="26"/>
  <c r="H62" i="26"/>
  <c r="L54" i="26"/>
  <c r="J54" i="26"/>
  <c r="I54" i="26"/>
  <c r="M128" i="27"/>
  <c r="L128" i="27"/>
  <c r="J128" i="27"/>
  <c r="I128" i="27"/>
  <c r="K128" i="27"/>
  <c r="N15" i="22"/>
  <c r="M15" i="22"/>
  <c r="L15" i="22"/>
  <c r="K15" i="22"/>
  <c r="J15" i="22"/>
  <c r="M23" i="26"/>
  <c r="L23" i="26"/>
  <c r="J23" i="26"/>
  <c r="K23" i="26"/>
  <c r="I23" i="26"/>
  <c r="M92" i="26"/>
  <c r="L92" i="26"/>
  <c r="J92" i="26"/>
  <c r="K92" i="26"/>
  <c r="I92" i="26"/>
  <c r="M128" i="26"/>
  <c r="K128" i="26"/>
  <c r="J128" i="26"/>
  <c r="L128" i="26"/>
  <c r="I128" i="26"/>
  <c r="L88" i="27"/>
  <c r="K88" i="27"/>
  <c r="I88" i="27"/>
  <c r="M88" i="27"/>
  <c r="J88" i="27"/>
  <c r="M10" i="28"/>
  <c r="K10" i="28"/>
  <c r="L10" i="28"/>
  <c r="J10" i="28"/>
  <c r="I10" i="28"/>
  <c r="I35" i="22"/>
  <c r="M27" i="22"/>
  <c r="L27" i="22"/>
  <c r="K27" i="22"/>
  <c r="J27" i="22"/>
  <c r="N27" i="22"/>
  <c r="M29" i="22"/>
  <c r="L29" i="22"/>
  <c r="J29" i="22"/>
  <c r="K29" i="22"/>
  <c r="N29" i="22"/>
  <c r="M31" i="22"/>
  <c r="L31" i="22"/>
  <c r="K31" i="22"/>
  <c r="J31" i="22"/>
  <c r="N31" i="22"/>
  <c r="M33" i="22"/>
  <c r="L33" i="22"/>
  <c r="J33" i="22"/>
  <c r="N33" i="22"/>
  <c r="K33" i="22"/>
  <c r="M38" i="22"/>
  <c r="L38" i="22"/>
  <c r="N38" i="22"/>
  <c r="J38" i="22"/>
  <c r="K38" i="22"/>
  <c r="M40" i="22"/>
  <c r="L40" i="22"/>
  <c r="N40" i="22"/>
  <c r="K40" i="22"/>
  <c r="J40" i="22"/>
  <c r="M42" i="22"/>
  <c r="L42" i="22"/>
  <c r="K42" i="22"/>
  <c r="J42" i="22"/>
  <c r="N42" i="22"/>
  <c r="M44" i="22"/>
  <c r="L44" i="22"/>
  <c r="J44" i="22"/>
  <c r="N44" i="22"/>
  <c r="K44" i="22"/>
  <c r="M46" i="22"/>
  <c r="L46" i="22"/>
  <c r="N46" i="22"/>
  <c r="K46" i="22"/>
  <c r="J46" i="22"/>
  <c r="M48" i="22"/>
  <c r="L48" i="22"/>
  <c r="N48" i="22"/>
  <c r="K48" i="22"/>
  <c r="J48" i="22"/>
  <c r="M51" i="22"/>
  <c r="L51" i="22"/>
  <c r="N51" i="22"/>
  <c r="K51" i="22"/>
  <c r="J51" i="22"/>
  <c r="M53" i="22"/>
  <c r="L53" i="22"/>
  <c r="K53" i="22"/>
  <c r="J53" i="22"/>
  <c r="N53" i="22"/>
  <c r="I63" i="22"/>
  <c r="M55" i="22"/>
  <c r="L55" i="22"/>
  <c r="N55" i="22"/>
  <c r="J55" i="22"/>
  <c r="K55" i="22"/>
  <c r="M57" i="22"/>
  <c r="L57" i="22"/>
  <c r="N57" i="22"/>
  <c r="K57" i="22"/>
  <c r="J57" i="22"/>
  <c r="M59" i="22"/>
  <c r="L59" i="22"/>
  <c r="K59" i="22"/>
  <c r="J59" i="22"/>
  <c r="N59" i="22"/>
  <c r="M61" i="22"/>
  <c r="L61" i="22"/>
  <c r="J61" i="22"/>
  <c r="N61" i="22"/>
  <c r="K61" i="22"/>
  <c r="M66" i="22"/>
  <c r="L66" i="22"/>
  <c r="N66" i="22"/>
  <c r="K66" i="22"/>
  <c r="J66" i="22"/>
  <c r="M68" i="22"/>
  <c r="L68" i="22"/>
  <c r="N68" i="22"/>
  <c r="K68" i="22"/>
  <c r="J68" i="22"/>
  <c r="M70" i="22"/>
  <c r="L70" i="22"/>
  <c r="K70" i="22"/>
  <c r="J70" i="22"/>
  <c r="N70" i="22"/>
  <c r="M72" i="22"/>
  <c r="L72" i="22"/>
  <c r="N72" i="22"/>
  <c r="J72" i="22"/>
  <c r="K72" i="22"/>
  <c r="M74" i="22"/>
  <c r="L74" i="22"/>
  <c r="N74" i="22"/>
  <c r="K74" i="22"/>
  <c r="J74" i="22"/>
  <c r="M76" i="22"/>
  <c r="L76" i="22"/>
  <c r="K76" i="22"/>
  <c r="J76" i="22"/>
  <c r="N76" i="22"/>
  <c r="M79" i="22"/>
  <c r="L79" i="22"/>
  <c r="J79" i="22"/>
  <c r="N79" i="22"/>
  <c r="K79" i="22"/>
  <c r="M81" i="22"/>
  <c r="L81" i="22"/>
  <c r="N81" i="22"/>
  <c r="J81" i="22"/>
  <c r="K81" i="22"/>
  <c r="I91" i="22"/>
  <c r="M83" i="22"/>
  <c r="L83" i="22"/>
  <c r="N83" i="22"/>
  <c r="K83" i="22"/>
  <c r="J83" i="22"/>
  <c r="M85" i="22"/>
  <c r="L85" i="22"/>
  <c r="N85" i="22"/>
  <c r="K85" i="22"/>
  <c r="J85" i="22"/>
  <c r="M87" i="22"/>
  <c r="L87" i="22"/>
  <c r="K87" i="22"/>
  <c r="J87" i="22"/>
  <c r="N87" i="22"/>
  <c r="M89" i="22"/>
  <c r="L89" i="22"/>
  <c r="N89" i="22"/>
  <c r="J89" i="22"/>
  <c r="K89" i="22"/>
  <c r="M94" i="22"/>
  <c r="L94" i="22"/>
  <c r="K94" i="22"/>
  <c r="J94" i="22"/>
  <c r="N94" i="22"/>
  <c r="M96" i="22"/>
  <c r="L96" i="22"/>
  <c r="J96" i="22"/>
  <c r="K96" i="22"/>
  <c r="N96" i="22"/>
  <c r="M98" i="22"/>
  <c r="L98" i="22"/>
  <c r="N98" i="22"/>
  <c r="K98" i="22"/>
  <c r="J98" i="22"/>
  <c r="M100" i="22"/>
  <c r="L100" i="22"/>
  <c r="N100" i="22"/>
  <c r="K100" i="22"/>
  <c r="J100" i="22"/>
  <c r="M102" i="22"/>
  <c r="L102" i="22"/>
  <c r="N102" i="22"/>
  <c r="K102" i="22"/>
  <c r="J102" i="22"/>
  <c r="M104" i="22"/>
  <c r="L104" i="22"/>
  <c r="K104" i="22"/>
  <c r="J104" i="22"/>
  <c r="N104" i="22"/>
  <c r="M107" i="22"/>
  <c r="L107" i="22"/>
  <c r="N107" i="22"/>
  <c r="J107" i="22"/>
  <c r="K107" i="22"/>
  <c r="M109" i="22"/>
  <c r="L109" i="22"/>
  <c r="N109" i="22"/>
  <c r="K109" i="22"/>
  <c r="J109" i="22"/>
  <c r="I119" i="22"/>
  <c r="M111" i="22"/>
  <c r="L111" i="22"/>
  <c r="K111" i="22"/>
  <c r="J111" i="22"/>
  <c r="N111" i="22"/>
  <c r="M113" i="22"/>
  <c r="L113" i="22"/>
  <c r="J113" i="22"/>
  <c r="N113" i="22"/>
  <c r="K113" i="22"/>
  <c r="M115" i="22"/>
  <c r="L115" i="22"/>
  <c r="N115" i="22"/>
  <c r="K115" i="22"/>
  <c r="J115" i="22"/>
  <c r="M117" i="22"/>
  <c r="L117" i="22"/>
  <c r="N117" i="22"/>
  <c r="K117" i="22"/>
  <c r="J117" i="22"/>
  <c r="M122" i="22"/>
  <c r="L122" i="22"/>
  <c r="K122" i="22"/>
  <c r="J122" i="22"/>
  <c r="N122" i="22"/>
  <c r="M124" i="22"/>
  <c r="L124" i="22"/>
  <c r="N124" i="22"/>
  <c r="J124" i="22"/>
  <c r="K124" i="22"/>
  <c r="M126" i="22"/>
  <c r="L126" i="22"/>
  <c r="N126" i="22"/>
  <c r="K126" i="22"/>
  <c r="J126" i="22"/>
  <c r="M128" i="22"/>
  <c r="L128" i="22"/>
  <c r="K128" i="22"/>
  <c r="J128" i="22"/>
  <c r="N128" i="22"/>
  <c r="M130" i="22"/>
  <c r="L130" i="22"/>
  <c r="J130" i="22"/>
  <c r="N130" i="22"/>
  <c r="K130" i="22"/>
  <c r="M132" i="22"/>
  <c r="L132" i="22"/>
  <c r="N132" i="22"/>
  <c r="K132" i="22"/>
  <c r="J132" i="22"/>
  <c r="M135" i="22"/>
  <c r="L135" i="22"/>
  <c r="N135" i="22"/>
  <c r="K135" i="22"/>
  <c r="J135" i="22"/>
  <c r="M137" i="22"/>
  <c r="L137" i="22"/>
  <c r="N137" i="22"/>
  <c r="K137" i="22"/>
  <c r="J137" i="22"/>
  <c r="I147" i="22"/>
  <c r="M139" i="22"/>
  <c r="L139" i="22"/>
  <c r="K139" i="22"/>
  <c r="J139" i="22"/>
  <c r="N139" i="22"/>
  <c r="M141" i="22"/>
  <c r="L141" i="22"/>
  <c r="N141" i="22"/>
  <c r="J141" i="22"/>
  <c r="K141" i="22"/>
  <c r="M143" i="22"/>
  <c r="L143" i="22"/>
  <c r="N143" i="22"/>
  <c r="K143" i="22"/>
  <c r="J143" i="22"/>
  <c r="M145" i="22"/>
  <c r="L145" i="22"/>
  <c r="K145" i="22"/>
  <c r="J145" i="22"/>
  <c r="N145" i="22"/>
  <c r="M150" i="22"/>
  <c r="L150" i="22"/>
  <c r="N150" i="22"/>
  <c r="J150" i="22"/>
  <c r="K150" i="22"/>
  <c r="M152" i="22"/>
  <c r="L152" i="22"/>
  <c r="N152" i="22"/>
  <c r="K152" i="22"/>
  <c r="J152" i="22"/>
  <c r="M154" i="22"/>
  <c r="L154" i="22"/>
  <c r="N154" i="22"/>
  <c r="K154" i="22"/>
  <c r="J154" i="22"/>
  <c r="M156" i="22"/>
  <c r="L156" i="22"/>
  <c r="K156" i="22"/>
  <c r="J156" i="22"/>
  <c r="N156" i="22"/>
  <c r="M158" i="22"/>
  <c r="L158" i="22"/>
  <c r="N158" i="22"/>
  <c r="J158" i="22"/>
  <c r="K158" i="22"/>
  <c r="M160" i="22"/>
  <c r="L160" i="22"/>
  <c r="N160" i="22"/>
  <c r="K160" i="22"/>
  <c r="J160" i="22"/>
  <c r="M37" i="26"/>
  <c r="K37" i="26"/>
  <c r="L37" i="26"/>
  <c r="J37" i="26"/>
  <c r="I37" i="26"/>
  <c r="M9" i="26"/>
  <c r="L9" i="26"/>
  <c r="K9" i="26"/>
  <c r="I9" i="26"/>
  <c r="J9" i="26"/>
  <c r="M26" i="26"/>
  <c r="L26" i="26"/>
  <c r="K26" i="26"/>
  <c r="I26" i="26"/>
  <c r="H34" i="26"/>
  <c r="J26" i="26"/>
  <c r="M43" i="26"/>
  <c r="L43" i="26"/>
  <c r="K43" i="26"/>
  <c r="I43" i="26"/>
  <c r="J43" i="26"/>
  <c r="M60" i="26"/>
  <c r="L60" i="26"/>
  <c r="K60" i="26"/>
  <c r="I60" i="26"/>
  <c r="J60" i="26"/>
  <c r="M78" i="26"/>
  <c r="L78" i="26"/>
  <c r="K78" i="26"/>
  <c r="I78" i="26"/>
  <c r="J78" i="26"/>
  <c r="M95" i="26"/>
  <c r="L95" i="26"/>
  <c r="K95" i="26"/>
  <c r="I95" i="26"/>
  <c r="J95" i="26"/>
  <c r="I158" i="26"/>
  <c r="M158" i="26"/>
  <c r="L158" i="26"/>
  <c r="K158" i="26"/>
  <c r="J158" i="26"/>
  <c r="M59" i="27"/>
  <c r="L59" i="27"/>
  <c r="J59" i="27"/>
  <c r="I59" i="27"/>
  <c r="K59" i="27"/>
  <c r="K40" i="28"/>
  <c r="J40" i="28"/>
  <c r="M40" i="28"/>
  <c r="L40" i="28"/>
  <c r="I40" i="28"/>
  <c r="H48" i="28"/>
  <c r="O35" i="30"/>
  <c r="N35" i="30"/>
  <c r="K15" i="26"/>
  <c r="J15" i="26"/>
  <c r="I15" i="26"/>
  <c r="M15" i="26"/>
  <c r="L15" i="26"/>
  <c r="K32" i="26"/>
  <c r="J32" i="26"/>
  <c r="I32" i="26"/>
  <c r="M32" i="26"/>
  <c r="L32" i="26"/>
  <c r="K50" i="26"/>
  <c r="J50" i="26"/>
  <c r="I50" i="26"/>
  <c r="M50" i="26"/>
  <c r="L50" i="26"/>
  <c r="K67" i="26"/>
  <c r="J67" i="26"/>
  <c r="I67" i="26"/>
  <c r="M67" i="26"/>
  <c r="L67" i="26"/>
  <c r="K84" i="26"/>
  <c r="J84" i="26"/>
  <c r="I84" i="26"/>
  <c r="M84" i="26"/>
  <c r="L84" i="26"/>
  <c r="K101" i="26"/>
  <c r="J101" i="26"/>
  <c r="I101" i="26"/>
  <c r="M101" i="26"/>
  <c r="L101" i="26"/>
  <c r="H118" i="26"/>
  <c r="K110" i="26"/>
  <c r="J110" i="26"/>
  <c r="I110" i="26"/>
  <c r="M110" i="26"/>
  <c r="L110" i="26"/>
  <c r="L19" i="27"/>
  <c r="K19" i="27"/>
  <c r="I19" i="27"/>
  <c r="M19" i="27"/>
  <c r="J19" i="27"/>
  <c r="M65" i="27"/>
  <c r="K65" i="27"/>
  <c r="L65" i="27"/>
  <c r="J65" i="27"/>
  <c r="I65" i="27"/>
  <c r="M11" i="26"/>
  <c r="K11" i="26"/>
  <c r="L11" i="26"/>
  <c r="J11" i="26"/>
  <c r="I11" i="26"/>
  <c r="M28" i="26"/>
  <c r="K28" i="26"/>
  <c r="L28" i="26"/>
  <c r="J28" i="26"/>
  <c r="I28" i="26"/>
  <c r="M45" i="26"/>
  <c r="K45" i="26"/>
  <c r="L45" i="26"/>
  <c r="J45" i="26"/>
  <c r="I45" i="26"/>
  <c r="M80" i="26"/>
  <c r="K80" i="26"/>
  <c r="L80" i="26"/>
  <c r="J80" i="26"/>
  <c r="I80" i="26"/>
  <c r="M97" i="26"/>
  <c r="K97" i="26"/>
  <c r="L97" i="26"/>
  <c r="J97" i="26"/>
  <c r="I97" i="26"/>
  <c r="L123" i="26"/>
  <c r="J123" i="26"/>
  <c r="M123" i="26"/>
  <c r="K123" i="26"/>
  <c r="I123" i="26"/>
  <c r="L125" i="26"/>
  <c r="K125" i="26"/>
  <c r="M125" i="26"/>
  <c r="J125" i="26"/>
  <c r="I125" i="26"/>
  <c r="M13" i="27"/>
  <c r="K13" i="27"/>
  <c r="L13" i="27"/>
  <c r="J13" i="27"/>
  <c r="I13" i="27"/>
  <c r="L36" i="27"/>
  <c r="M36" i="27"/>
  <c r="K36" i="27"/>
  <c r="I36" i="27"/>
  <c r="J36" i="27"/>
  <c r="L106" i="27"/>
  <c r="K106" i="27"/>
  <c r="I106" i="27"/>
  <c r="J106" i="27"/>
  <c r="M106" i="27"/>
  <c r="J121" i="27"/>
  <c r="I121" i="27"/>
  <c r="M121" i="27"/>
  <c r="K121" i="27"/>
  <c r="L121" i="27"/>
  <c r="M151" i="27"/>
  <c r="K151" i="27"/>
  <c r="L151" i="27"/>
  <c r="I151" i="27"/>
  <c r="J151" i="27"/>
  <c r="M14" i="26"/>
  <c r="L14" i="26"/>
  <c r="J14" i="26"/>
  <c r="K14" i="26"/>
  <c r="I14" i="26"/>
  <c r="M31" i="26"/>
  <c r="L31" i="26"/>
  <c r="J31" i="26"/>
  <c r="K31" i="26"/>
  <c r="I31" i="26"/>
  <c r="M66" i="26"/>
  <c r="L66" i="26"/>
  <c r="J66" i="26"/>
  <c r="K66" i="26"/>
  <c r="I66" i="26"/>
  <c r="M83" i="26"/>
  <c r="L83" i="26"/>
  <c r="J83" i="26"/>
  <c r="K83" i="26"/>
  <c r="I83" i="26"/>
  <c r="M100" i="26"/>
  <c r="L100" i="26"/>
  <c r="J100" i="26"/>
  <c r="K100" i="26"/>
  <c r="I100" i="26"/>
  <c r="L159" i="26"/>
  <c r="M159" i="26"/>
  <c r="K159" i="26"/>
  <c r="J159" i="26"/>
  <c r="I159" i="26"/>
  <c r="M111" i="27"/>
  <c r="L111" i="27"/>
  <c r="J111" i="27"/>
  <c r="K111" i="27"/>
  <c r="I111" i="27"/>
  <c r="M17" i="26"/>
  <c r="L17" i="26"/>
  <c r="K17" i="26"/>
  <c r="I17" i="26"/>
  <c r="J17" i="26"/>
  <c r="M52" i="26"/>
  <c r="L52" i="26"/>
  <c r="K52" i="26"/>
  <c r="I52" i="26"/>
  <c r="J52" i="26"/>
  <c r="M69" i="26"/>
  <c r="L69" i="26"/>
  <c r="K69" i="26"/>
  <c r="I69" i="26"/>
  <c r="J69" i="26"/>
  <c r="M86" i="26"/>
  <c r="L86" i="26"/>
  <c r="K86" i="26"/>
  <c r="I86" i="26"/>
  <c r="J86" i="26"/>
  <c r="M103" i="26"/>
  <c r="L103" i="26"/>
  <c r="K103" i="26"/>
  <c r="I103" i="26"/>
  <c r="J103" i="26"/>
  <c r="L131" i="26"/>
  <c r="J131" i="26"/>
  <c r="M131" i="26"/>
  <c r="I131" i="26"/>
  <c r="K131" i="26"/>
  <c r="L134" i="26"/>
  <c r="M134" i="26"/>
  <c r="K134" i="26"/>
  <c r="I134" i="26"/>
  <c r="J134" i="26"/>
  <c r="L37" i="27"/>
  <c r="K37" i="27"/>
  <c r="I37" i="27"/>
  <c r="J37" i="27"/>
  <c r="M37" i="27"/>
  <c r="J52" i="27"/>
  <c r="I52" i="27"/>
  <c r="M52" i="27"/>
  <c r="K52" i="27"/>
  <c r="L52" i="27"/>
  <c r="M82" i="27"/>
  <c r="K82" i="27"/>
  <c r="H90" i="27"/>
  <c r="L82" i="27"/>
  <c r="I82" i="27"/>
  <c r="J82" i="27"/>
  <c r="M157" i="27"/>
  <c r="L157" i="27"/>
  <c r="K157" i="27"/>
  <c r="I157" i="27"/>
  <c r="J157" i="27"/>
  <c r="M8" i="28"/>
  <c r="L8" i="28"/>
  <c r="K8" i="28"/>
  <c r="I8" i="28"/>
  <c r="J8" i="28"/>
  <c r="K24" i="26"/>
  <c r="J24" i="26"/>
  <c r="I24" i="26"/>
  <c r="L24" i="26"/>
  <c r="M24" i="26"/>
  <c r="K41" i="26"/>
  <c r="J41" i="26"/>
  <c r="I41" i="26"/>
  <c r="M41" i="26"/>
  <c r="L41" i="26"/>
  <c r="K58" i="26"/>
  <c r="J58" i="26"/>
  <c r="I58" i="26"/>
  <c r="M58" i="26"/>
  <c r="L58" i="26"/>
  <c r="K75" i="26"/>
  <c r="J75" i="26"/>
  <c r="I75" i="26"/>
  <c r="M75" i="26"/>
  <c r="L75" i="26"/>
  <c r="K93" i="26"/>
  <c r="J93" i="26"/>
  <c r="I93" i="26"/>
  <c r="L93" i="26"/>
  <c r="M93" i="26"/>
  <c r="L157" i="26"/>
  <c r="J157" i="26"/>
  <c r="M157" i="26"/>
  <c r="K157" i="26"/>
  <c r="I157" i="26"/>
  <c r="M42" i="27"/>
  <c r="L42" i="27"/>
  <c r="J42" i="27"/>
  <c r="K42" i="27"/>
  <c r="I42" i="27"/>
  <c r="L87" i="27"/>
  <c r="M87" i="27"/>
  <c r="K87" i="27"/>
  <c r="J87" i="27"/>
  <c r="I87" i="27"/>
  <c r="O59" i="30"/>
  <c r="N59" i="30"/>
  <c r="L27" i="27"/>
  <c r="M27" i="27"/>
  <c r="K27" i="27"/>
  <c r="J27" i="27"/>
  <c r="I27" i="27"/>
  <c r="L28" i="27"/>
  <c r="K28" i="27"/>
  <c r="I28" i="27"/>
  <c r="M28" i="27"/>
  <c r="J28" i="27"/>
  <c r="J43" i="27"/>
  <c r="I43" i="27"/>
  <c r="M43" i="27"/>
  <c r="L43" i="27"/>
  <c r="K43" i="27"/>
  <c r="M51" i="27"/>
  <c r="L51" i="27"/>
  <c r="J51" i="27"/>
  <c r="K51" i="27"/>
  <c r="I51" i="27"/>
  <c r="M73" i="27"/>
  <c r="K73" i="27"/>
  <c r="L73" i="27"/>
  <c r="J73" i="27"/>
  <c r="I73" i="27"/>
  <c r="L96" i="27"/>
  <c r="M96" i="27"/>
  <c r="K96" i="27"/>
  <c r="J96" i="27"/>
  <c r="I96" i="27"/>
  <c r="H104" i="27"/>
  <c r="L97" i="27"/>
  <c r="K97" i="27"/>
  <c r="I97" i="27"/>
  <c r="M97" i="27"/>
  <c r="J97" i="27"/>
  <c r="J112" i="27"/>
  <c r="I112" i="27"/>
  <c r="M112" i="27"/>
  <c r="L112" i="27"/>
  <c r="K112" i="27"/>
  <c r="M120" i="27"/>
  <c r="L120" i="27"/>
  <c r="J120" i="27"/>
  <c r="K120" i="27"/>
  <c r="I120" i="27"/>
  <c r="M142" i="27"/>
  <c r="K142" i="27"/>
  <c r="L142" i="27"/>
  <c r="J142" i="27"/>
  <c r="I142" i="27"/>
  <c r="K148" i="28"/>
  <c r="J148" i="28"/>
  <c r="M148" i="28"/>
  <c r="I148" i="28"/>
  <c r="L148" i="28"/>
  <c r="K14" i="28"/>
  <c r="J14" i="28"/>
  <c r="I14" i="28"/>
  <c r="M14" i="28"/>
  <c r="L14" i="28"/>
  <c r="M52" i="28"/>
  <c r="J52" i="28"/>
  <c r="I52" i="28"/>
  <c r="L52" i="28"/>
  <c r="K52" i="28"/>
  <c r="L12" i="26"/>
  <c r="K12" i="26"/>
  <c r="J12" i="26"/>
  <c r="H20" i="26"/>
  <c r="M12" i="26"/>
  <c r="I12" i="26"/>
  <c r="L29" i="26"/>
  <c r="K29" i="26"/>
  <c r="J29" i="26"/>
  <c r="M29" i="26"/>
  <c r="I29" i="26"/>
  <c r="L38" i="26"/>
  <c r="K38" i="26"/>
  <c r="J38" i="26"/>
  <c r="I38" i="26"/>
  <c r="M38" i="26"/>
  <c r="L46" i="26"/>
  <c r="K46" i="26"/>
  <c r="J46" i="26"/>
  <c r="M46" i="26"/>
  <c r="I46" i="26"/>
  <c r="L55" i="26"/>
  <c r="K55" i="26"/>
  <c r="J55" i="26"/>
  <c r="I55" i="26"/>
  <c r="M55" i="26"/>
  <c r="L64" i="26"/>
  <c r="K64" i="26"/>
  <c r="J64" i="26"/>
  <c r="M64" i="26"/>
  <c r="I64" i="26"/>
  <c r="L72" i="26"/>
  <c r="K72" i="26"/>
  <c r="J72" i="26"/>
  <c r="I72" i="26"/>
  <c r="M72" i="26"/>
  <c r="L81" i="26"/>
  <c r="K81" i="26"/>
  <c r="J81" i="26"/>
  <c r="M81" i="26"/>
  <c r="I81" i="26"/>
  <c r="L89" i="26"/>
  <c r="K89" i="26"/>
  <c r="J89" i="26"/>
  <c r="I89" i="26"/>
  <c r="M89" i="26"/>
  <c r="L98" i="26"/>
  <c r="K98" i="26"/>
  <c r="J98" i="26"/>
  <c r="M98" i="26"/>
  <c r="I98" i="26"/>
  <c r="I109" i="26"/>
  <c r="M109" i="26"/>
  <c r="L109" i="26"/>
  <c r="K109" i="26"/>
  <c r="J109" i="26"/>
  <c r="K135" i="26"/>
  <c r="I135" i="26"/>
  <c r="M135" i="26"/>
  <c r="L135" i="26"/>
  <c r="J135" i="26"/>
  <c r="M137" i="26"/>
  <c r="K137" i="26"/>
  <c r="L137" i="26"/>
  <c r="J137" i="26"/>
  <c r="I137" i="26"/>
  <c r="M139" i="26"/>
  <c r="L139" i="26"/>
  <c r="K139" i="26"/>
  <c r="J139" i="26"/>
  <c r="I139" i="26"/>
  <c r="L10" i="27"/>
  <c r="M10" i="27"/>
  <c r="K10" i="27"/>
  <c r="J10" i="27"/>
  <c r="I10" i="27"/>
  <c r="L11" i="27"/>
  <c r="K11" i="27"/>
  <c r="I11" i="27"/>
  <c r="M11" i="27"/>
  <c r="J11" i="27"/>
  <c r="J26" i="27"/>
  <c r="I26" i="27"/>
  <c r="M26" i="27"/>
  <c r="L26" i="27"/>
  <c r="K26" i="27"/>
  <c r="H34" i="27"/>
  <c r="M33" i="27"/>
  <c r="L33" i="27"/>
  <c r="J33" i="27"/>
  <c r="K33" i="27"/>
  <c r="I33" i="27"/>
  <c r="M56" i="27"/>
  <c r="K56" i="27"/>
  <c r="L56" i="27"/>
  <c r="J56" i="27"/>
  <c r="I56" i="27"/>
  <c r="L79" i="27"/>
  <c r="M79" i="27"/>
  <c r="K79" i="27"/>
  <c r="J79" i="27"/>
  <c r="I79" i="27"/>
  <c r="L80" i="27"/>
  <c r="K80" i="27"/>
  <c r="I80" i="27"/>
  <c r="M80" i="27"/>
  <c r="J80" i="27"/>
  <c r="J95" i="27"/>
  <c r="I95" i="27"/>
  <c r="M95" i="27"/>
  <c r="L95" i="27"/>
  <c r="K95" i="27"/>
  <c r="M102" i="27"/>
  <c r="L102" i="27"/>
  <c r="J102" i="27"/>
  <c r="K102" i="27"/>
  <c r="I102" i="27"/>
  <c r="M125" i="27"/>
  <c r="K125" i="27"/>
  <c r="L125" i="27"/>
  <c r="J125" i="27"/>
  <c r="I125" i="27"/>
  <c r="L148" i="27"/>
  <c r="M148" i="27"/>
  <c r="K148" i="27"/>
  <c r="J148" i="27"/>
  <c r="I148" i="27"/>
  <c r="L149" i="27"/>
  <c r="K149" i="27"/>
  <c r="I149" i="27"/>
  <c r="M149" i="27"/>
  <c r="J149" i="27"/>
  <c r="M13" i="28"/>
  <c r="L13" i="28"/>
  <c r="J13" i="28"/>
  <c r="K13" i="28"/>
  <c r="I13" i="28"/>
  <c r="K57" i="28"/>
  <c r="J57" i="28"/>
  <c r="M57" i="28"/>
  <c r="L57" i="28"/>
  <c r="I57" i="28"/>
  <c r="K66" i="28"/>
  <c r="J66" i="28"/>
  <c r="M66" i="28"/>
  <c r="L66" i="28"/>
  <c r="I66" i="28"/>
  <c r="M86" i="28"/>
  <c r="J86" i="28"/>
  <c r="I86" i="28"/>
  <c r="L86" i="28"/>
  <c r="K86" i="28"/>
  <c r="L140" i="26"/>
  <c r="J140" i="26"/>
  <c r="M140" i="26"/>
  <c r="K140" i="26"/>
  <c r="I140" i="26"/>
  <c r="I141" i="26"/>
  <c r="L141" i="26"/>
  <c r="K141" i="26"/>
  <c r="J141" i="26"/>
  <c r="M141" i="26"/>
  <c r="L142" i="26"/>
  <c r="K142" i="26"/>
  <c r="J142" i="26"/>
  <c r="I142" i="26"/>
  <c r="M142" i="26"/>
  <c r="L8" i="27"/>
  <c r="J8" i="27"/>
  <c r="M8" i="27"/>
  <c r="K8" i="27"/>
  <c r="I8" i="27"/>
  <c r="I9" i="27"/>
  <c r="L9" i="27"/>
  <c r="K9" i="27"/>
  <c r="J9" i="27"/>
  <c r="M9" i="27"/>
  <c r="J17" i="27"/>
  <c r="I17" i="27"/>
  <c r="M17" i="27"/>
  <c r="L17" i="27"/>
  <c r="K17" i="27"/>
  <c r="M25" i="27"/>
  <c r="L25" i="27"/>
  <c r="J25" i="27"/>
  <c r="K25" i="27"/>
  <c r="I25" i="27"/>
  <c r="M47" i="27"/>
  <c r="K47" i="27"/>
  <c r="L47" i="27"/>
  <c r="J47" i="27"/>
  <c r="I47" i="27"/>
  <c r="L70" i="27"/>
  <c r="K70" i="27"/>
  <c r="J70" i="27"/>
  <c r="I70" i="27"/>
  <c r="M70" i="27"/>
  <c r="L71" i="27"/>
  <c r="K71" i="27"/>
  <c r="I71" i="27"/>
  <c r="M71" i="27"/>
  <c r="J71" i="27"/>
  <c r="J86" i="27"/>
  <c r="I86" i="27"/>
  <c r="M86" i="27"/>
  <c r="L86" i="27"/>
  <c r="K86" i="27"/>
  <c r="M94" i="27"/>
  <c r="L94" i="27"/>
  <c r="J94" i="27"/>
  <c r="K94" i="27"/>
  <c r="I94" i="27"/>
  <c r="M116" i="27"/>
  <c r="K116" i="27"/>
  <c r="L116" i="27"/>
  <c r="J116" i="27"/>
  <c r="I116" i="27"/>
  <c r="L139" i="27"/>
  <c r="K139" i="27"/>
  <c r="J139" i="27"/>
  <c r="I139" i="27"/>
  <c r="M139" i="27"/>
  <c r="L140" i="27"/>
  <c r="K140" i="27"/>
  <c r="I140" i="27"/>
  <c r="M140" i="27"/>
  <c r="J140" i="27"/>
  <c r="J155" i="27"/>
  <c r="I155" i="27"/>
  <c r="M155" i="27"/>
  <c r="L155" i="27"/>
  <c r="K155" i="27"/>
  <c r="M16" i="28"/>
  <c r="L16" i="28"/>
  <c r="K16" i="28"/>
  <c r="I16" i="28"/>
  <c r="J16" i="28"/>
  <c r="M22" i="28"/>
  <c r="L22" i="28"/>
  <c r="J22" i="28"/>
  <c r="I22" i="28"/>
  <c r="K22" i="28"/>
  <c r="L28" i="28"/>
  <c r="K28" i="28"/>
  <c r="M28" i="28"/>
  <c r="J28" i="28"/>
  <c r="I28" i="28"/>
  <c r="K31" i="28"/>
  <c r="J31" i="28"/>
  <c r="L31" i="28"/>
  <c r="I31" i="28"/>
  <c r="M31" i="28"/>
  <c r="K74" i="28"/>
  <c r="J74" i="28"/>
  <c r="M74" i="28"/>
  <c r="L74" i="28"/>
  <c r="I74" i="28"/>
  <c r="K83" i="28"/>
  <c r="J83" i="28"/>
  <c r="M83" i="28"/>
  <c r="L83" i="28"/>
  <c r="I83" i="28"/>
  <c r="M103" i="28"/>
  <c r="J103" i="28"/>
  <c r="I103" i="28"/>
  <c r="L103" i="28"/>
  <c r="K103" i="28"/>
  <c r="J10" i="26"/>
  <c r="I10" i="26"/>
  <c r="M10" i="26"/>
  <c r="L10" i="26"/>
  <c r="K10" i="26"/>
  <c r="J18" i="26"/>
  <c r="I18" i="26"/>
  <c r="M18" i="26"/>
  <c r="L18" i="26"/>
  <c r="K18" i="26"/>
  <c r="J27" i="26"/>
  <c r="I27" i="26"/>
  <c r="M27" i="26"/>
  <c r="L27" i="26"/>
  <c r="K27" i="26"/>
  <c r="J36" i="26"/>
  <c r="I36" i="26"/>
  <c r="M36" i="26"/>
  <c r="L36" i="26"/>
  <c r="K36" i="26"/>
  <c r="J44" i="26"/>
  <c r="I44" i="26"/>
  <c r="M44" i="26"/>
  <c r="L44" i="26"/>
  <c r="K44" i="26"/>
  <c r="J53" i="26"/>
  <c r="I53" i="26"/>
  <c r="M53" i="26"/>
  <c r="L53" i="26"/>
  <c r="K53" i="26"/>
  <c r="J61" i="26"/>
  <c r="I61" i="26"/>
  <c r="M61" i="26"/>
  <c r="K61" i="26"/>
  <c r="L61" i="26"/>
  <c r="J70" i="26"/>
  <c r="I70" i="26"/>
  <c r="M70" i="26"/>
  <c r="L70" i="26"/>
  <c r="K70" i="26"/>
  <c r="J79" i="26"/>
  <c r="I79" i="26"/>
  <c r="M79" i="26"/>
  <c r="L79" i="26"/>
  <c r="K79" i="26"/>
  <c r="J87" i="26"/>
  <c r="I87" i="26"/>
  <c r="M87" i="26"/>
  <c r="L87" i="26"/>
  <c r="K87" i="26"/>
  <c r="J96" i="26"/>
  <c r="I96" i="26"/>
  <c r="H104" i="26"/>
  <c r="M96" i="26"/>
  <c r="L96" i="26"/>
  <c r="K96" i="26"/>
  <c r="M111" i="26"/>
  <c r="K111" i="26"/>
  <c r="J111" i="26"/>
  <c r="I111" i="26"/>
  <c r="L111" i="26"/>
  <c r="M113" i="26"/>
  <c r="J113" i="26"/>
  <c r="I113" i="26"/>
  <c r="K113" i="26"/>
  <c r="L113" i="26"/>
  <c r="K143" i="26"/>
  <c r="I143" i="26"/>
  <c r="L143" i="26"/>
  <c r="J143" i="26"/>
  <c r="M143" i="26"/>
  <c r="M145" i="26"/>
  <c r="K145" i="26"/>
  <c r="J145" i="26"/>
  <c r="I145" i="26"/>
  <c r="L145" i="26"/>
  <c r="M148" i="26"/>
  <c r="J148" i="26"/>
  <c r="I148" i="26"/>
  <c r="L148" i="26"/>
  <c r="K148" i="26"/>
  <c r="M16" i="27"/>
  <c r="L16" i="27"/>
  <c r="J16" i="27"/>
  <c r="K16" i="27"/>
  <c r="I16" i="27"/>
  <c r="M39" i="27"/>
  <c r="K39" i="27"/>
  <c r="J39" i="27"/>
  <c r="I39" i="27"/>
  <c r="L39" i="27"/>
  <c r="L61" i="27"/>
  <c r="J61" i="27"/>
  <c r="I61" i="27"/>
  <c r="M61" i="27"/>
  <c r="K61" i="27"/>
  <c r="J78" i="27"/>
  <c r="I78" i="27"/>
  <c r="L78" i="27"/>
  <c r="K78" i="27"/>
  <c r="M78" i="27"/>
  <c r="M85" i="27"/>
  <c r="L85" i="27"/>
  <c r="J85" i="27"/>
  <c r="K85" i="27"/>
  <c r="I85" i="27"/>
  <c r="M108" i="27"/>
  <c r="K108" i="27"/>
  <c r="J108" i="27"/>
  <c r="I108" i="27"/>
  <c r="L108" i="27"/>
  <c r="L130" i="27"/>
  <c r="J130" i="27"/>
  <c r="I130" i="27"/>
  <c r="M130" i="27"/>
  <c r="K130" i="27"/>
  <c r="L131" i="27"/>
  <c r="K131" i="27"/>
  <c r="I131" i="27"/>
  <c r="M131" i="27"/>
  <c r="J131" i="27"/>
  <c r="M154" i="27"/>
  <c r="L154" i="27"/>
  <c r="J154" i="27"/>
  <c r="K154" i="27"/>
  <c r="I154" i="27"/>
  <c r="K92" i="28"/>
  <c r="J92" i="28"/>
  <c r="M92" i="28"/>
  <c r="L92" i="28"/>
  <c r="I92" i="28"/>
  <c r="K100" i="28"/>
  <c r="J100" i="28"/>
  <c r="M100" i="28"/>
  <c r="L100" i="28"/>
  <c r="I100" i="28"/>
  <c r="M121" i="28"/>
  <c r="J121" i="28"/>
  <c r="I121" i="28"/>
  <c r="L121" i="28"/>
  <c r="K121" i="28"/>
  <c r="J142" i="28"/>
  <c r="I142" i="28"/>
  <c r="M142" i="28"/>
  <c r="L142" i="28"/>
  <c r="K142" i="28"/>
  <c r="N83" i="30"/>
  <c r="O83" i="30"/>
  <c r="O19" i="31"/>
  <c r="N19" i="31"/>
  <c r="I13" i="26"/>
  <c r="M13" i="26"/>
  <c r="L13" i="26"/>
  <c r="K13" i="26"/>
  <c r="J13" i="26"/>
  <c r="I22" i="26"/>
  <c r="M22" i="26"/>
  <c r="L22" i="26"/>
  <c r="K22" i="26"/>
  <c r="J22" i="26"/>
  <c r="I30" i="26"/>
  <c r="M30" i="26"/>
  <c r="L30" i="26"/>
  <c r="J30" i="26"/>
  <c r="K30" i="26"/>
  <c r="I39" i="26"/>
  <c r="M39" i="26"/>
  <c r="L39" i="26"/>
  <c r="K39" i="26"/>
  <c r="J39" i="26"/>
  <c r="I47" i="26"/>
  <c r="M47" i="26"/>
  <c r="L47" i="26"/>
  <c r="K47" i="26"/>
  <c r="J47" i="26"/>
  <c r="I56" i="26"/>
  <c r="M56" i="26"/>
  <c r="L56" i="26"/>
  <c r="K56" i="26"/>
  <c r="J56" i="26"/>
  <c r="I65" i="26"/>
  <c r="M65" i="26"/>
  <c r="L65" i="26"/>
  <c r="K65" i="26"/>
  <c r="J65" i="26"/>
  <c r="I73" i="26"/>
  <c r="M73" i="26"/>
  <c r="L73" i="26"/>
  <c r="K73" i="26"/>
  <c r="J73" i="26"/>
  <c r="I82" i="26"/>
  <c r="H90" i="26"/>
  <c r="M82" i="26"/>
  <c r="L82" i="26"/>
  <c r="K82" i="26"/>
  <c r="J82" i="26"/>
  <c r="I99" i="26"/>
  <c r="M99" i="26"/>
  <c r="L99" i="26"/>
  <c r="J99" i="26"/>
  <c r="K99" i="26"/>
  <c r="J106" i="26"/>
  <c r="I106" i="26"/>
  <c r="M106" i="26"/>
  <c r="K106" i="26"/>
  <c r="L106" i="26"/>
  <c r="L114" i="26"/>
  <c r="J114" i="26"/>
  <c r="I114" i="26"/>
  <c r="M114" i="26"/>
  <c r="K114" i="26"/>
  <c r="I115" i="26"/>
  <c r="J115" i="26"/>
  <c r="M115" i="26"/>
  <c r="L115" i="26"/>
  <c r="K115" i="26"/>
  <c r="L116" i="26"/>
  <c r="I116" i="26"/>
  <c r="M116" i="26"/>
  <c r="K116" i="26"/>
  <c r="J116" i="26"/>
  <c r="L149" i="26"/>
  <c r="J149" i="26"/>
  <c r="I149" i="26"/>
  <c r="K149" i="26"/>
  <c r="M149" i="26"/>
  <c r="I150" i="26"/>
  <c r="J150" i="26"/>
  <c r="M150" i="26"/>
  <c r="L150" i="26"/>
  <c r="K150" i="26"/>
  <c r="L151" i="26"/>
  <c r="I151" i="26"/>
  <c r="M151" i="26"/>
  <c r="K151" i="26"/>
  <c r="J151" i="26"/>
  <c r="M30" i="27"/>
  <c r="K30" i="27"/>
  <c r="I30" i="27"/>
  <c r="L30" i="27"/>
  <c r="J30" i="27"/>
  <c r="L53" i="27"/>
  <c r="I53" i="27"/>
  <c r="K53" i="27"/>
  <c r="J53" i="27"/>
  <c r="M53" i="27"/>
  <c r="L54" i="27"/>
  <c r="K54" i="27"/>
  <c r="I54" i="27"/>
  <c r="J54" i="27"/>
  <c r="H62" i="27"/>
  <c r="M54" i="27"/>
  <c r="J69" i="27"/>
  <c r="I69" i="27"/>
  <c r="K69" i="27"/>
  <c r="M69" i="27"/>
  <c r="L69" i="27"/>
  <c r="M99" i="27"/>
  <c r="K99" i="27"/>
  <c r="I99" i="27"/>
  <c r="L99" i="27"/>
  <c r="J99" i="27"/>
  <c r="L122" i="27"/>
  <c r="I122" i="27"/>
  <c r="K122" i="27"/>
  <c r="M122" i="27"/>
  <c r="J122" i="27"/>
  <c r="L123" i="27"/>
  <c r="K123" i="27"/>
  <c r="I123" i="27"/>
  <c r="J123" i="27"/>
  <c r="M123" i="27"/>
  <c r="J138" i="27"/>
  <c r="I138" i="27"/>
  <c r="K138" i="27"/>
  <c r="H146" i="27"/>
  <c r="M138" i="27"/>
  <c r="L138" i="27"/>
  <c r="M145" i="27"/>
  <c r="L145" i="27"/>
  <c r="J145" i="27"/>
  <c r="I145" i="27"/>
  <c r="K145" i="27"/>
  <c r="M18" i="28"/>
  <c r="K18" i="28"/>
  <c r="I18" i="28"/>
  <c r="L18" i="28"/>
  <c r="J18" i="28"/>
  <c r="J36" i="28"/>
  <c r="L36" i="28"/>
  <c r="K36" i="28"/>
  <c r="I36" i="28"/>
  <c r="M36" i="28"/>
  <c r="I39" i="28"/>
  <c r="M39" i="28"/>
  <c r="K39" i="28"/>
  <c r="J39" i="28"/>
  <c r="L39" i="28"/>
  <c r="K109" i="28"/>
  <c r="J109" i="28"/>
  <c r="M109" i="28"/>
  <c r="L109" i="28"/>
  <c r="I109" i="28"/>
  <c r="K117" i="28"/>
  <c r="J117" i="28"/>
  <c r="M117" i="28"/>
  <c r="L117" i="28"/>
  <c r="I117" i="28"/>
  <c r="O76" i="30"/>
  <c r="N76" i="30"/>
  <c r="L8" i="26"/>
  <c r="M8" i="26"/>
  <c r="K8" i="26"/>
  <c r="J8" i="26"/>
  <c r="I8" i="26"/>
  <c r="L16" i="26"/>
  <c r="M16" i="26"/>
  <c r="K16" i="26"/>
  <c r="J16" i="26"/>
  <c r="I16" i="26"/>
  <c r="L25" i="26"/>
  <c r="M25" i="26"/>
  <c r="K25" i="26"/>
  <c r="J25" i="26"/>
  <c r="I25" i="26"/>
  <c r="L33" i="26"/>
  <c r="M33" i="26"/>
  <c r="K33" i="26"/>
  <c r="J33" i="26"/>
  <c r="I33" i="26"/>
  <c r="L42" i="26"/>
  <c r="M42" i="26"/>
  <c r="K42" i="26"/>
  <c r="J42" i="26"/>
  <c r="I42" i="26"/>
  <c r="L51" i="26"/>
  <c r="M51" i="26"/>
  <c r="K51" i="26"/>
  <c r="J51" i="26"/>
  <c r="I51" i="26"/>
  <c r="L59" i="26"/>
  <c r="M59" i="26"/>
  <c r="K59" i="26"/>
  <c r="J59" i="26"/>
  <c r="I59" i="26"/>
  <c r="H76" i="26"/>
  <c r="L68" i="26"/>
  <c r="M68" i="26"/>
  <c r="K68" i="26"/>
  <c r="I68" i="26"/>
  <c r="J68" i="26"/>
  <c r="L85" i="26"/>
  <c r="M85" i="26"/>
  <c r="K85" i="26"/>
  <c r="J85" i="26"/>
  <c r="I85" i="26"/>
  <c r="L94" i="26"/>
  <c r="M94" i="26"/>
  <c r="K94" i="26"/>
  <c r="J94" i="26"/>
  <c r="I94" i="26"/>
  <c r="L102" i="26"/>
  <c r="M102" i="26"/>
  <c r="K102" i="26"/>
  <c r="J102" i="26"/>
  <c r="I102" i="26"/>
  <c r="L107" i="26"/>
  <c r="M107" i="26"/>
  <c r="K107" i="26"/>
  <c r="J107" i="26"/>
  <c r="I107" i="26"/>
  <c r="K117" i="26"/>
  <c r="I117" i="26"/>
  <c r="M117" i="26"/>
  <c r="L117" i="26"/>
  <c r="J117" i="26"/>
  <c r="M120" i="26"/>
  <c r="K120" i="26"/>
  <c r="L120" i="26"/>
  <c r="J120" i="26"/>
  <c r="I120" i="26"/>
  <c r="M122" i="26"/>
  <c r="L122" i="26"/>
  <c r="K122" i="26"/>
  <c r="I122" i="26"/>
  <c r="J122" i="26"/>
  <c r="K152" i="26"/>
  <c r="I152" i="26"/>
  <c r="M152" i="26"/>
  <c r="L152" i="26"/>
  <c r="J152" i="26"/>
  <c r="H160" i="26"/>
  <c r="M154" i="26"/>
  <c r="K154" i="26"/>
  <c r="J154" i="26"/>
  <c r="I154" i="26"/>
  <c r="L154" i="26"/>
  <c r="M156" i="26"/>
  <c r="L156" i="26"/>
  <c r="K156" i="26"/>
  <c r="J156" i="26"/>
  <c r="I156" i="26"/>
  <c r="M22" i="27"/>
  <c r="K22" i="27"/>
  <c r="J22" i="27"/>
  <c r="L22" i="27"/>
  <c r="I22" i="27"/>
  <c r="L44" i="27"/>
  <c r="M44" i="27"/>
  <c r="J44" i="27"/>
  <c r="K44" i="27"/>
  <c r="I44" i="27"/>
  <c r="L45" i="27"/>
  <c r="K45" i="27"/>
  <c r="I45" i="27"/>
  <c r="M45" i="27"/>
  <c r="J45" i="27"/>
  <c r="J60" i="27"/>
  <c r="I60" i="27"/>
  <c r="L60" i="27"/>
  <c r="M60" i="27"/>
  <c r="K60" i="27"/>
  <c r="M68" i="27"/>
  <c r="L68" i="27"/>
  <c r="J68" i="27"/>
  <c r="H76" i="27"/>
  <c r="K68" i="27"/>
  <c r="I68" i="27"/>
  <c r="L113" i="27"/>
  <c r="M113" i="27"/>
  <c r="J113" i="27"/>
  <c r="I113" i="27"/>
  <c r="K113" i="27"/>
  <c r="L114" i="27"/>
  <c r="K114" i="27"/>
  <c r="I114" i="27"/>
  <c r="M114" i="27"/>
  <c r="J114" i="27"/>
  <c r="J129" i="27"/>
  <c r="I129" i="27"/>
  <c r="L129" i="27"/>
  <c r="M129" i="27"/>
  <c r="K129" i="27"/>
  <c r="M137" i="27"/>
  <c r="L137" i="27"/>
  <c r="J137" i="27"/>
  <c r="K137" i="27"/>
  <c r="I137" i="27"/>
  <c r="K23" i="28"/>
  <c r="J23" i="28"/>
  <c r="M23" i="28"/>
  <c r="I23" i="28"/>
  <c r="L23" i="28"/>
  <c r="I30" i="28"/>
  <c r="M30" i="28"/>
  <c r="L30" i="28"/>
  <c r="J30" i="28"/>
  <c r="K30" i="28"/>
  <c r="K44" i="28"/>
  <c r="J44" i="28"/>
  <c r="M44" i="28"/>
  <c r="I44" i="28"/>
  <c r="L44" i="28"/>
  <c r="K61" i="28"/>
  <c r="J61" i="28"/>
  <c r="M61" i="28"/>
  <c r="I61" i="28"/>
  <c r="L61" i="28"/>
  <c r="K79" i="28"/>
  <c r="J79" i="28"/>
  <c r="M79" i="28"/>
  <c r="I79" i="28"/>
  <c r="L79" i="28"/>
  <c r="K96" i="28"/>
  <c r="J96" i="28"/>
  <c r="H104" i="28"/>
  <c r="M96" i="28"/>
  <c r="I96" i="28"/>
  <c r="L96" i="28"/>
  <c r="K113" i="28"/>
  <c r="J113" i="28"/>
  <c r="M113" i="28"/>
  <c r="I113" i="28"/>
  <c r="L113" i="28"/>
  <c r="O32" i="30"/>
  <c r="N32" i="30"/>
  <c r="O174" i="30"/>
  <c r="N174" i="30"/>
  <c r="J112" i="26"/>
  <c r="K112" i="26"/>
  <c r="I112" i="26"/>
  <c r="M112" i="26"/>
  <c r="L112" i="26"/>
  <c r="J121" i="26"/>
  <c r="M121" i="26"/>
  <c r="L121" i="26"/>
  <c r="K121" i="26"/>
  <c r="I121" i="26"/>
  <c r="J129" i="26"/>
  <c r="M129" i="26"/>
  <c r="K129" i="26"/>
  <c r="L129" i="26"/>
  <c r="I129" i="26"/>
  <c r="J138" i="26"/>
  <c r="H146" i="26"/>
  <c r="M138" i="26"/>
  <c r="L138" i="26"/>
  <c r="K138" i="26"/>
  <c r="I138" i="26"/>
  <c r="J155" i="26"/>
  <c r="M155" i="26"/>
  <c r="L155" i="26"/>
  <c r="K155" i="26"/>
  <c r="I155" i="26"/>
  <c r="K14" i="27"/>
  <c r="J14" i="27"/>
  <c r="I14" i="27"/>
  <c r="L14" i="27"/>
  <c r="M14" i="27"/>
  <c r="K23" i="27"/>
  <c r="J23" i="27"/>
  <c r="I23" i="27"/>
  <c r="M23" i="27"/>
  <c r="L23" i="27"/>
  <c r="K31" i="27"/>
  <c r="J31" i="27"/>
  <c r="L31" i="27"/>
  <c r="I31" i="27"/>
  <c r="M31" i="27"/>
  <c r="K40" i="27"/>
  <c r="J40" i="27"/>
  <c r="H48" i="27"/>
  <c r="M40" i="27"/>
  <c r="L40" i="27"/>
  <c r="I40" i="27"/>
  <c r="K57" i="27"/>
  <c r="J57" i="27"/>
  <c r="M57" i="27"/>
  <c r="L57" i="27"/>
  <c r="I57" i="27"/>
  <c r="K66" i="27"/>
  <c r="J66" i="27"/>
  <c r="M66" i="27"/>
  <c r="L66" i="27"/>
  <c r="I66" i="27"/>
  <c r="K74" i="27"/>
  <c r="J74" i="27"/>
  <c r="M74" i="27"/>
  <c r="I74" i="27"/>
  <c r="L74" i="27"/>
  <c r="K83" i="27"/>
  <c r="J83" i="27"/>
  <c r="L83" i="27"/>
  <c r="M83" i="27"/>
  <c r="I83" i="27"/>
  <c r="K92" i="27"/>
  <c r="J92" i="27"/>
  <c r="I92" i="27"/>
  <c r="M92" i="27"/>
  <c r="L92" i="27"/>
  <c r="K100" i="27"/>
  <c r="J100" i="27"/>
  <c r="L100" i="27"/>
  <c r="I100" i="27"/>
  <c r="M100" i="27"/>
  <c r="K109" i="27"/>
  <c r="J109" i="27"/>
  <c r="M109" i="27"/>
  <c r="L109" i="27"/>
  <c r="I109" i="27"/>
  <c r="K117" i="27"/>
  <c r="J117" i="27"/>
  <c r="M117" i="27"/>
  <c r="L117" i="27"/>
  <c r="I117" i="27"/>
  <c r="K126" i="27"/>
  <c r="J126" i="27"/>
  <c r="M126" i="27"/>
  <c r="L126" i="27"/>
  <c r="I126" i="27"/>
  <c r="K135" i="27"/>
  <c r="J135" i="27"/>
  <c r="M135" i="27"/>
  <c r="L135" i="27"/>
  <c r="I135" i="27"/>
  <c r="K143" i="27"/>
  <c r="J143" i="27"/>
  <c r="M143" i="27"/>
  <c r="I143" i="27"/>
  <c r="L143" i="27"/>
  <c r="K152" i="27"/>
  <c r="J152" i="27"/>
  <c r="H160" i="27"/>
  <c r="L152" i="27"/>
  <c r="M152" i="27"/>
  <c r="I152" i="27"/>
  <c r="O39" i="30"/>
  <c r="N39" i="30"/>
  <c r="M127" i="26"/>
  <c r="K127" i="26"/>
  <c r="L127" i="26"/>
  <c r="J127" i="26"/>
  <c r="I127" i="26"/>
  <c r="M136" i="26"/>
  <c r="L136" i="26"/>
  <c r="K136" i="26"/>
  <c r="I136" i="26"/>
  <c r="J136" i="26"/>
  <c r="K144" i="26"/>
  <c r="J144" i="26"/>
  <c r="I144" i="26"/>
  <c r="M144" i="26"/>
  <c r="L144" i="26"/>
  <c r="I153" i="26"/>
  <c r="M153" i="26"/>
  <c r="L153" i="26"/>
  <c r="K153" i="26"/>
  <c r="J153" i="26"/>
  <c r="I12" i="27"/>
  <c r="H20" i="27"/>
  <c r="M12" i="27"/>
  <c r="L12" i="27"/>
  <c r="K12" i="27"/>
  <c r="J12" i="27"/>
  <c r="I29" i="27"/>
  <c r="M29" i="27"/>
  <c r="K29" i="27"/>
  <c r="L29" i="27"/>
  <c r="J29" i="27"/>
  <c r="I38" i="27"/>
  <c r="J38" i="27"/>
  <c r="L38" i="27"/>
  <c r="M38" i="27"/>
  <c r="K38" i="27"/>
  <c r="I46" i="27"/>
  <c r="K46" i="27"/>
  <c r="J46" i="27"/>
  <c r="M46" i="27"/>
  <c r="L46" i="27"/>
  <c r="I55" i="27"/>
  <c r="L55" i="27"/>
  <c r="K55" i="27"/>
  <c r="J55" i="27"/>
  <c r="M55" i="27"/>
  <c r="I64" i="27"/>
  <c r="M64" i="27"/>
  <c r="L64" i="27"/>
  <c r="K64" i="27"/>
  <c r="J64" i="27"/>
  <c r="I72" i="27"/>
  <c r="M72" i="27"/>
  <c r="L72" i="27"/>
  <c r="K72" i="27"/>
  <c r="J72" i="27"/>
  <c r="I81" i="27"/>
  <c r="M81" i="27"/>
  <c r="L81" i="27"/>
  <c r="K81" i="27"/>
  <c r="J81" i="27"/>
  <c r="I89" i="27"/>
  <c r="M89" i="27"/>
  <c r="L89" i="27"/>
  <c r="J89" i="27"/>
  <c r="K89" i="27"/>
  <c r="I98" i="27"/>
  <c r="M98" i="27"/>
  <c r="K98" i="27"/>
  <c r="L98" i="27"/>
  <c r="J98" i="27"/>
  <c r="I107" i="27"/>
  <c r="J107" i="27"/>
  <c r="L107" i="27"/>
  <c r="M107" i="27"/>
  <c r="K107" i="27"/>
  <c r="I115" i="27"/>
  <c r="K115" i="27"/>
  <c r="J115" i="27"/>
  <c r="M115" i="27"/>
  <c r="L115" i="27"/>
  <c r="I124" i="27"/>
  <c r="H132" i="27"/>
  <c r="L124" i="27"/>
  <c r="K124" i="27"/>
  <c r="J124" i="27"/>
  <c r="M124" i="27"/>
  <c r="I141" i="27"/>
  <c r="M141" i="27"/>
  <c r="L141" i="27"/>
  <c r="K141" i="27"/>
  <c r="J141" i="27"/>
  <c r="I150" i="27"/>
  <c r="M150" i="27"/>
  <c r="L150" i="27"/>
  <c r="K150" i="27"/>
  <c r="J150" i="27"/>
  <c r="J158" i="27"/>
  <c r="I158" i="27"/>
  <c r="L158" i="27"/>
  <c r="K158" i="27"/>
  <c r="M158" i="27"/>
  <c r="O12" i="30"/>
  <c r="N12" i="30"/>
  <c r="M15" i="27"/>
  <c r="J15" i="27"/>
  <c r="I15" i="27"/>
  <c r="L15" i="27"/>
  <c r="K15" i="27"/>
  <c r="M24" i="27"/>
  <c r="K24" i="27"/>
  <c r="J24" i="27"/>
  <c r="I24" i="27"/>
  <c r="L24" i="27"/>
  <c r="M32" i="27"/>
  <c r="L32" i="27"/>
  <c r="K32" i="27"/>
  <c r="J32" i="27"/>
  <c r="I32" i="27"/>
  <c r="M41" i="27"/>
  <c r="L41" i="27"/>
  <c r="K41" i="27"/>
  <c r="J41" i="27"/>
  <c r="I41" i="27"/>
  <c r="M50" i="27"/>
  <c r="L50" i="27"/>
  <c r="K50" i="27"/>
  <c r="J50" i="27"/>
  <c r="I50" i="27"/>
  <c r="M58" i="27"/>
  <c r="L58" i="27"/>
  <c r="K58" i="27"/>
  <c r="I58" i="27"/>
  <c r="J58" i="27"/>
  <c r="M67" i="27"/>
  <c r="L67" i="27"/>
  <c r="J67" i="27"/>
  <c r="K67" i="27"/>
  <c r="I67" i="27"/>
  <c r="M75" i="27"/>
  <c r="I75" i="27"/>
  <c r="K75" i="27"/>
  <c r="L75" i="27"/>
  <c r="J75" i="27"/>
  <c r="M84" i="27"/>
  <c r="J84" i="27"/>
  <c r="I84" i="27"/>
  <c r="L84" i="27"/>
  <c r="K84" i="27"/>
  <c r="M93" i="27"/>
  <c r="K93" i="27"/>
  <c r="J93" i="27"/>
  <c r="I93" i="27"/>
  <c r="L93" i="27"/>
  <c r="M101" i="27"/>
  <c r="L101" i="27"/>
  <c r="K101" i="27"/>
  <c r="J101" i="27"/>
  <c r="I101" i="27"/>
  <c r="H118" i="27"/>
  <c r="M110" i="27"/>
  <c r="L110" i="27"/>
  <c r="K110" i="27"/>
  <c r="J110" i="27"/>
  <c r="I110" i="27"/>
  <c r="M127" i="27"/>
  <c r="L127" i="27"/>
  <c r="K127" i="27"/>
  <c r="I127" i="27"/>
  <c r="J127" i="27"/>
  <c r="M136" i="27"/>
  <c r="L136" i="27"/>
  <c r="J136" i="27"/>
  <c r="K136" i="27"/>
  <c r="I136" i="27"/>
  <c r="M144" i="27"/>
  <c r="I144" i="27"/>
  <c r="K144" i="27"/>
  <c r="L144" i="27"/>
  <c r="J144" i="27"/>
  <c r="M153" i="27"/>
  <c r="J153" i="27"/>
  <c r="I153" i="27"/>
  <c r="L153" i="27"/>
  <c r="K153" i="27"/>
  <c r="I12" i="28"/>
  <c r="H20" i="28"/>
  <c r="M12" i="28"/>
  <c r="K12" i="28"/>
  <c r="J12" i="28"/>
  <c r="L12" i="28"/>
  <c r="K53" i="28"/>
  <c r="J53" i="28"/>
  <c r="I53" i="28"/>
  <c r="M53" i="28"/>
  <c r="L53" i="28"/>
  <c r="K70" i="28"/>
  <c r="J70" i="28"/>
  <c r="I70" i="28"/>
  <c r="M70" i="28"/>
  <c r="L70" i="28"/>
  <c r="K87" i="28"/>
  <c r="J87" i="28"/>
  <c r="I87" i="28"/>
  <c r="M87" i="28"/>
  <c r="L87" i="28"/>
  <c r="L156" i="27"/>
  <c r="M156" i="27"/>
  <c r="K156" i="27"/>
  <c r="J156" i="27"/>
  <c r="I156" i="27"/>
  <c r="O62" i="30"/>
  <c r="N62" i="30"/>
  <c r="O82" i="30"/>
  <c r="N82" i="30"/>
  <c r="O108" i="30"/>
  <c r="N108" i="30"/>
  <c r="O122" i="30"/>
  <c r="N122" i="30"/>
  <c r="O185" i="30"/>
  <c r="N185" i="30"/>
  <c r="N279" i="30"/>
  <c r="O279" i="30"/>
  <c r="O13" i="30"/>
  <c r="N13" i="30"/>
  <c r="O40" i="30"/>
  <c r="N40" i="30"/>
  <c r="O17" i="30"/>
  <c r="N17" i="30"/>
  <c r="O218" i="30"/>
  <c r="N218" i="30"/>
  <c r="O282" i="30"/>
  <c r="N282" i="30"/>
  <c r="O37" i="31"/>
  <c r="N37" i="31"/>
  <c r="O16" i="30"/>
  <c r="N16" i="30"/>
  <c r="O38" i="31"/>
  <c r="N38" i="31"/>
  <c r="O20" i="30"/>
  <c r="N20" i="30"/>
  <c r="O31" i="30"/>
  <c r="N31" i="30"/>
  <c r="N79" i="31"/>
  <c r="O79" i="31"/>
  <c r="O9" i="30"/>
  <c r="N9" i="30"/>
  <c r="O36" i="30"/>
  <c r="N36" i="30"/>
  <c r="O10" i="31"/>
  <c r="N10" i="31"/>
  <c r="N14" i="30"/>
  <c r="O14" i="30"/>
  <c r="N33" i="30"/>
  <c r="O33" i="30"/>
  <c r="N41" i="30"/>
  <c r="O41" i="30"/>
  <c r="N86" i="33"/>
  <c r="O86" i="33"/>
  <c r="N11" i="30"/>
  <c r="O11" i="30"/>
  <c r="O19" i="30"/>
  <c r="N19" i="30"/>
  <c r="N38" i="30"/>
  <c r="O38" i="30"/>
  <c r="O97" i="30"/>
  <c r="N97" i="30"/>
  <c r="N98" i="30"/>
  <c r="O98" i="30"/>
  <c r="O100" i="30"/>
  <c r="N100" i="30"/>
  <c r="O101" i="30"/>
  <c r="N101" i="30"/>
  <c r="N104" i="30"/>
  <c r="O104" i="30"/>
  <c r="O141" i="30"/>
  <c r="N141" i="30"/>
  <c r="O251" i="30"/>
  <c r="N251" i="30"/>
  <c r="O256" i="30"/>
  <c r="N256" i="30"/>
  <c r="O105" i="30"/>
  <c r="N105" i="30"/>
  <c r="O259" i="30"/>
  <c r="N259" i="30"/>
  <c r="O152" i="30"/>
  <c r="N152" i="30"/>
  <c r="N234" i="30"/>
  <c r="O234" i="30"/>
  <c r="O278" i="30"/>
  <c r="N278" i="30"/>
  <c r="N10" i="30"/>
  <c r="O10" i="30"/>
  <c r="N18" i="30"/>
  <c r="O18" i="30"/>
  <c r="N37" i="30"/>
  <c r="O37" i="30"/>
  <c r="O252" i="30"/>
  <c r="N252" i="30"/>
  <c r="N257" i="30"/>
  <c r="O257" i="30"/>
  <c r="O281" i="30"/>
  <c r="N281" i="30"/>
  <c r="F58" i="31"/>
  <c r="O38" i="33"/>
  <c r="N38" i="33"/>
  <c r="L9" i="30"/>
  <c r="J11" i="30"/>
  <c r="H13" i="30"/>
  <c r="F15" i="30"/>
  <c r="O15" i="30"/>
  <c r="N15" i="30"/>
  <c r="L17" i="30"/>
  <c r="J19" i="30"/>
  <c r="H21" i="30"/>
  <c r="H32" i="30"/>
  <c r="F34" i="30"/>
  <c r="O34" i="30"/>
  <c r="N34" i="30"/>
  <c r="L36" i="30"/>
  <c r="J38" i="30"/>
  <c r="H40" i="30"/>
  <c r="F42" i="30"/>
  <c r="O42" i="30"/>
  <c r="N42" i="30"/>
  <c r="J57" i="30"/>
  <c r="H59" i="30"/>
  <c r="H77" i="30"/>
  <c r="H84" i="30"/>
  <c r="H98" i="30"/>
  <c r="H99" i="30"/>
  <c r="H102" i="30"/>
  <c r="F105" i="30"/>
  <c r="F106" i="30"/>
  <c r="H107" i="30"/>
  <c r="F141" i="30"/>
  <c r="L143" i="30"/>
  <c r="L146" i="30"/>
  <c r="F148" i="30"/>
  <c r="O149" i="30"/>
  <c r="N149" i="30"/>
  <c r="O230" i="30"/>
  <c r="N230" i="30"/>
  <c r="F233" i="30"/>
  <c r="F235" i="30"/>
  <c r="L237" i="30"/>
  <c r="O255" i="30"/>
  <c r="N255" i="30"/>
  <c r="O260" i="30"/>
  <c r="N260" i="30"/>
  <c r="H279" i="30"/>
  <c r="F19" i="31"/>
  <c r="L40" i="31"/>
  <c r="F86" i="31"/>
  <c r="J109" i="31"/>
  <c r="J98" i="30"/>
  <c r="H100" i="30"/>
  <c r="F102" i="30"/>
  <c r="N102" i="30"/>
  <c r="O102" i="30"/>
  <c r="L104" i="30"/>
  <c r="J106" i="30"/>
  <c r="H108" i="30"/>
  <c r="H233" i="30"/>
  <c r="F234" i="30"/>
  <c r="N235" i="30"/>
  <c r="O235" i="30"/>
  <c r="O237" i="30"/>
  <c r="N237" i="30"/>
  <c r="O238" i="30"/>
  <c r="N238" i="30"/>
  <c r="J10" i="31"/>
  <c r="J11" i="31"/>
  <c r="O15" i="31"/>
  <c r="N15" i="31"/>
  <c r="J19" i="31"/>
  <c r="L36" i="31"/>
  <c r="L77" i="31"/>
  <c r="L99" i="31"/>
  <c r="O39" i="33"/>
  <c r="N39" i="33"/>
  <c r="N84" i="33"/>
  <c r="O84" i="33"/>
  <c r="H97" i="30"/>
  <c r="F99" i="30"/>
  <c r="O99" i="30"/>
  <c r="N99" i="30"/>
  <c r="L101" i="30"/>
  <c r="J103" i="30"/>
  <c r="H105" i="30"/>
  <c r="F107" i="30"/>
  <c r="O107" i="30"/>
  <c r="N107" i="30"/>
  <c r="L109" i="30"/>
  <c r="L9" i="31"/>
  <c r="L12" i="31"/>
  <c r="O14" i="31"/>
  <c r="N14" i="31"/>
  <c r="J18" i="31"/>
  <c r="L35" i="31"/>
  <c r="L53" i="31"/>
  <c r="L64" i="31"/>
  <c r="L80" i="31"/>
  <c r="L85" i="31"/>
  <c r="L102" i="31"/>
  <c r="J234" i="30"/>
  <c r="H235" i="30"/>
  <c r="F237" i="30"/>
  <c r="F238" i="30"/>
  <c r="F241" i="30"/>
  <c r="J251" i="30"/>
  <c r="H254" i="30"/>
  <c r="H255" i="30"/>
  <c r="H257" i="30"/>
  <c r="H258" i="30"/>
  <c r="O11" i="31"/>
  <c r="N11" i="31"/>
  <c r="N12" i="31"/>
  <c r="O12" i="31"/>
  <c r="H16" i="31"/>
  <c r="O18" i="31"/>
  <c r="N18" i="31"/>
  <c r="J33" i="31"/>
  <c r="L39" i="31"/>
  <c r="L60" i="31"/>
  <c r="L100" i="31"/>
  <c r="I12" i="39"/>
  <c r="H12" i="39"/>
  <c r="J12" i="39"/>
  <c r="N106" i="30"/>
  <c r="O106" i="30"/>
  <c r="L108" i="30"/>
  <c r="L229" i="30"/>
  <c r="J230" i="30"/>
  <c r="H231" i="30"/>
  <c r="N233" i="30"/>
  <c r="O233" i="30"/>
  <c r="H236" i="30"/>
  <c r="H239" i="30"/>
  <c r="F15" i="31"/>
  <c r="L17" i="31"/>
  <c r="H21" i="31"/>
  <c r="J38" i="31"/>
  <c r="J54" i="31"/>
  <c r="J56" i="31"/>
  <c r="L81" i="31"/>
  <c r="L103" i="31"/>
  <c r="N20" i="33"/>
  <c r="O20" i="33"/>
  <c r="O37" i="33"/>
  <c r="N37" i="33"/>
  <c r="AR8" i="35"/>
  <c r="AO8" i="35"/>
  <c r="AQ8" i="35"/>
  <c r="AP8" i="35"/>
  <c r="AN8" i="35"/>
  <c r="AE14" i="35"/>
  <c r="AF14" i="35"/>
  <c r="L97" i="30"/>
  <c r="J99" i="30"/>
  <c r="H101" i="30"/>
  <c r="F103" i="30"/>
  <c r="N103" i="30"/>
  <c r="O103" i="30"/>
  <c r="L105" i="30"/>
  <c r="J107" i="30"/>
  <c r="H109" i="30"/>
  <c r="O229" i="30"/>
  <c r="N229" i="30"/>
  <c r="L230" i="30"/>
  <c r="F10" i="31"/>
  <c r="F14" i="31"/>
  <c r="L16" i="31"/>
  <c r="H20" i="31"/>
  <c r="J97" i="31"/>
  <c r="J37" i="31"/>
  <c r="J63" i="31"/>
  <c r="L84" i="31"/>
  <c r="J106" i="31"/>
  <c r="N82" i="33"/>
  <c r="O82" i="33"/>
  <c r="L14" i="31"/>
  <c r="J16" i="31"/>
  <c r="H18" i="31"/>
  <c r="F20" i="31"/>
  <c r="N20" i="31"/>
  <c r="O20" i="31"/>
  <c r="L33" i="31"/>
  <c r="J35" i="31"/>
  <c r="L41" i="31"/>
  <c r="L56" i="31"/>
  <c r="L65" i="31"/>
  <c r="O9" i="33"/>
  <c r="N9" i="33"/>
  <c r="O10" i="33"/>
  <c r="N10" i="33"/>
  <c r="I13" i="35"/>
  <c r="H13" i="35"/>
  <c r="I39" i="35"/>
  <c r="H39" i="35"/>
  <c r="J6" i="38"/>
  <c r="H6" i="38"/>
  <c r="I6" i="38"/>
  <c r="F9" i="31"/>
  <c r="O9" i="31"/>
  <c r="N9" i="31"/>
  <c r="L11" i="31"/>
  <c r="J13" i="31"/>
  <c r="H15" i="31"/>
  <c r="F17" i="31"/>
  <c r="N17" i="31"/>
  <c r="O17" i="31"/>
  <c r="L19" i="31"/>
  <c r="J21" i="31"/>
  <c r="AR17" i="35"/>
  <c r="AQ17" i="35"/>
  <c r="AO17" i="35"/>
  <c r="AP17" i="35"/>
  <c r="AN17" i="35"/>
  <c r="R6" i="38"/>
  <c r="T6" i="38"/>
  <c r="Q6" i="38"/>
  <c r="S6" i="38"/>
  <c r="P6" i="38"/>
  <c r="L57" i="31"/>
  <c r="J58" i="31"/>
  <c r="J98" i="31"/>
  <c r="J101" i="31"/>
  <c r="J102" i="31"/>
  <c r="J104" i="31"/>
  <c r="J105" i="31"/>
  <c r="N76" i="33"/>
  <c r="O76" i="33"/>
  <c r="AR14" i="35"/>
  <c r="AO14" i="35"/>
  <c r="AQ14" i="35"/>
  <c r="AP14" i="35"/>
  <c r="AN14" i="35"/>
  <c r="L10" i="31"/>
  <c r="J12" i="31"/>
  <c r="H14" i="31"/>
  <c r="F16" i="31"/>
  <c r="N16" i="31"/>
  <c r="O16" i="31"/>
  <c r="L18" i="31"/>
  <c r="J20" i="31"/>
  <c r="AE12" i="35"/>
  <c r="AF12" i="35"/>
  <c r="I35" i="35"/>
  <c r="H35" i="35"/>
  <c r="J9" i="31"/>
  <c r="H11" i="31"/>
  <c r="F13" i="31"/>
  <c r="O13" i="31"/>
  <c r="N13" i="31"/>
  <c r="L15" i="31"/>
  <c r="J17" i="31"/>
  <c r="H19" i="31"/>
  <c r="F21" i="31"/>
  <c r="J36" i="31"/>
  <c r="AR16" i="35"/>
  <c r="AQ16" i="35"/>
  <c r="AO16" i="35"/>
  <c r="AP16" i="35"/>
  <c r="AN16" i="35"/>
  <c r="AR18" i="35"/>
  <c r="AQ18" i="35"/>
  <c r="AO18" i="35"/>
  <c r="AP18" i="35"/>
  <c r="AN18" i="35"/>
  <c r="AE11" i="35"/>
  <c r="AF11" i="35"/>
  <c r="H7" i="38"/>
  <c r="J7" i="38"/>
  <c r="I7" i="38"/>
  <c r="Q8" i="39"/>
  <c r="P8" i="39"/>
  <c r="T8" i="39"/>
  <c r="S8" i="39"/>
  <c r="R8" i="39"/>
  <c r="J6" i="41"/>
  <c r="G16" i="41"/>
  <c r="I6" i="41"/>
  <c r="H6" i="41"/>
  <c r="N78" i="33"/>
  <c r="O78" i="33"/>
  <c r="AE10" i="35"/>
  <c r="AF10" i="35"/>
  <c r="H134" i="40"/>
  <c r="G134" i="40"/>
  <c r="I134" i="40"/>
  <c r="AE8" i="35"/>
  <c r="AF8" i="35"/>
  <c r="AR10" i="35"/>
  <c r="AO10" i="35"/>
  <c r="AQ10" i="35"/>
  <c r="AP10" i="35"/>
  <c r="AN10" i="35"/>
  <c r="H10" i="37"/>
  <c r="I10" i="37"/>
  <c r="G10" i="37"/>
  <c r="M127" i="37"/>
  <c r="J129" i="37"/>
  <c r="L127" i="37"/>
  <c r="K127" i="37"/>
  <c r="O127" i="37"/>
  <c r="N127" i="37"/>
  <c r="M137" i="39"/>
  <c r="L137" i="39"/>
  <c r="O137" i="39"/>
  <c r="N137" i="39"/>
  <c r="K137" i="39"/>
  <c r="N8" i="38"/>
  <c r="L8" i="38"/>
  <c r="M10" i="39"/>
  <c r="L10" i="39"/>
  <c r="N10" i="39"/>
  <c r="AE18" i="35"/>
  <c r="AF18" i="35"/>
  <c r="Y40" i="35"/>
  <c r="X40" i="35"/>
  <c r="L8" i="37"/>
  <c r="M8" i="37"/>
  <c r="K8" i="37"/>
  <c r="T10" i="37"/>
  <c r="S10" i="37"/>
  <c r="R10" i="37"/>
  <c r="P10" i="37"/>
  <c r="Q10" i="37"/>
  <c r="O10" i="37"/>
  <c r="E129" i="37"/>
  <c r="N7" i="39"/>
  <c r="M7" i="39"/>
  <c r="L7" i="39"/>
  <c r="Y32" i="35"/>
  <c r="X32" i="35"/>
  <c r="AE15" i="35"/>
  <c r="AF15" i="35"/>
  <c r="I36" i="35"/>
  <c r="H36" i="35"/>
  <c r="Q8" i="38"/>
  <c r="S8" i="38"/>
  <c r="R8" i="38"/>
  <c r="P8" i="38"/>
  <c r="T8" i="38"/>
  <c r="Y39" i="35"/>
  <c r="X39" i="35"/>
  <c r="H33" i="35"/>
  <c r="I33" i="35"/>
  <c r="X38" i="35"/>
  <c r="Y38" i="35"/>
  <c r="T9" i="38"/>
  <c r="S9" i="38"/>
  <c r="R9" i="38"/>
  <c r="Q9" i="38"/>
  <c r="P9" i="38"/>
  <c r="J12" i="38"/>
  <c r="I12" i="38"/>
  <c r="H12" i="38"/>
  <c r="AE16" i="35"/>
  <c r="AF16" i="35"/>
  <c r="I34" i="35"/>
  <c r="H34" i="35"/>
  <c r="I31" i="35"/>
  <c r="H31" i="35"/>
  <c r="Y36" i="35"/>
  <c r="X36" i="35"/>
  <c r="F9" i="38"/>
  <c r="AA20" i="38"/>
  <c r="N12" i="38"/>
  <c r="M12" i="38"/>
  <c r="L12" i="38"/>
  <c r="H135" i="38"/>
  <c r="G135" i="38"/>
  <c r="I135" i="38"/>
  <c r="F8" i="40"/>
  <c r="Y33" i="35"/>
  <c r="X33" i="35"/>
  <c r="C11" i="37"/>
  <c r="I127" i="37"/>
  <c r="G127" i="37"/>
  <c r="H127" i="37"/>
  <c r="F129" i="37"/>
  <c r="R12" i="38"/>
  <c r="Q12" i="38"/>
  <c r="T12" i="38"/>
  <c r="S12" i="38"/>
  <c r="P12" i="38"/>
  <c r="L135" i="38"/>
  <c r="K135" i="38"/>
  <c r="O135" i="38"/>
  <c r="N135" i="38"/>
  <c r="M135" i="38"/>
  <c r="Y18" i="35"/>
  <c r="X18" i="35"/>
  <c r="X30" i="35"/>
  <c r="Y30" i="35"/>
  <c r="L6" i="37"/>
  <c r="K6" i="37"/>
  <c r="F6" i="40"/>
  <c r="I30" i="35"/>
  <c r="H30" i="35"/>
  <c r="R6" i="37"/>
  <c r="Q6" i="37"/>
  <c r="P6" i="37"/>
  <c r="O6" i="37"/>
  <c r="I7" i="37"/>
  <c r="H7" i="37"/>
  <c r="G7" i="37"/>
  <c r="R7" i="37"/>
  <c r="Q7" i="37"/>
  <c r="P7" i="37"/>
  <c r="S7" i="37"/>
  <c r="O7" i="37"/>
  <c r="T7" i="37"/>
  <c r="J11" i="37"/>
  <c r="M9" i="37"/>
  <c r="L9" i="37"/>
  <c r="K9" i="37"/>
  <c r="I134" i="38"/>
  <c r="H134" i="38"/>
  <c r="G134" i="38"/>
  <c r="I6" i="39"/>
  <c r="H6" i="39"/>
  <c r="J6" i="39"/>
  <c r="F7" i="39"/>
  <c r="T10" i="39"/>
  <c r="Q10" i="39"/>
  <c r="P10" i="39"/>
  <c r="S10" i="39"/>
  <c r="AA20" i="39"/>
  <c r="R10" i="39"/>
  <c r="M12" i="39"/>
  <c r="L12" i="39"/>
  <c r="N12" i="39"/>
  <c r="F7" i="40"/>
  <c r="H135" i="40"/>
  <c r="G135" i="40"/>
  <c r="I135" i="40"/>
  <c r="L11" i="41"/>
  <c r="N11" i="41"/>
  <c r="M11" i="41"/>
  <c r="F7" i="41"/>
  <c r="T10" i="41"/>
  <c r="R10" i="41"/>
  <c r="Q10" i="41"/>
  <c r="S10" i="41"/>
  <c r="P10" i="41"/>
  <c r="J14" i="41"/>
  <c r="I14" i="41"/>
  <c r="H14" i="41"/>
  <c r="P11" i="42"/>
  <c r="T11" i="42"/>
  <c r="S11" i="42"/>
  <c r="Q11" i="42"/>
  <c r="R11" i="42"/>
  <c r="I32" i="35"/>
  <c r="H32" i="35"/>
  <c r="I40" i="35"/>
  <c r="H40" i="35"/>
  <c r="H6" i="37"/>
  <c r="G6" i="37"/>
  <c r="H8" i="37"/>
  <c r="G8" i="37"/>
  <c r="I8" i="37"/>
  <c r="P8" i="37"/>
  <c r="O8" i="37"/>
  <c r="T8" i="37"/>
  <c r="S8" i="37"/>
  <c r="Q8" i="37"/>
  <c r="R8" i="37"/>
  <c r="D11" i="37"/>
  <c r="L10" i="37"/>
  <c r="K10" i="37"/>
  <c r="M10" i="37"/>
  <c r="C129" i="37"/>
  <c r="H128" i="37"/>
  <c r="G128" i="37"/>
  <c r="I128" i="37"/>
  <c r="F8" i="38"/>
  <c r="M134" i="38"/>
  <c r="L134" i="38"/>
  <c r="N134" i="38"/>
  <c r="K134" i="38"/>
  <c r="O134" i="38"/>
  <c r="I138" i="38"/>
  <c r="H138" i="38"/>
  <c r="G138" i="38"/>
  <c r="S9" i="39"/>
  <c r="R9" i="39"/>
  <c r="Q9" i="39"/>
  <c r="T9" i="39"/>
  <c r="P9" i="39"/>
  <c r="M6" i="39"/>
  <c r="L6" i="39"/>
  <c r="N6" i="39"/>
  <c r="I8" i="39"/>
  <c r="H8" i="39"/>
  <c r="M8" i="39"/>
  <c r="J8" i="39"/>
  <c r="F9" i="39"/>
  <c r="Q12" i="39"/>
  <c r="P12" i="39"/>
  <c r="T12" i="39"/>
  <c r="S12" i="39"/>
  <c r="R12" i="39"/>
  <c r="O134" i="39"/>
  <c r="L134" i="39"/>
  <c r="K134" i="39"/>
  <c r="N134" i="39"/>
  <c r="M134" i="39"/>
  <c r="H138" i="39"/>
  <c r="G138" i="39"/>
  <c r="I138" i="39"/>
  <c r="N12" i="40"/>
  <c r="M12" i="40"/>
  <c r="L12" i="40"/>
  <c r="F15" i="41"/>
  <c r="E11" i="37"/>
  <c r="F11" i="38"/>
  <c r="I137" i="39"/>
  <c r="H137" i="39"/>
  <c r="G137" i="39"/>
  <c r="F9" i="40"/>
  <c r="I140" i="41"/>
  <c r="H140" i="41"/>
  <c r="G140" i="41"/>
  <c r="K7" i="37"/>
  <c r="M7" i="37"/>
  <c r="L7" i="37"/>
  <c r="F11" i="37"/>
  <c r="G9" i="37"/>
  <c r="I9" i="37"/>
  <c r="H9" i="37"/>
  <c r="T9" i="37"/>
  <c r="N11" i="37"/>
  <c r="R9" i="37"/>
  <c r="S9" i="37"/>
  <c r="Q9" i="37"/>
  <c r="O9" i="37"/>
  <c r="P9" i="37"/>
  <c r="S7" i="38"/>
  <c r="P7" i="38"/>
  <c r="AA19" i="38"/>
  <c r="T7" i="38"/>
  <c r="Q7" i="38"/>
  <c r="R7" i="38"/>
  <c r="M138" i="38"/>
  <c r="L138" i="38"/>
  <c r="K138" i="38"/>
  <c r="O138" i="38"/>
  <c r="N138" i="38"/>
  <c r="J9" i="39"/>
  <c r="I9" i="39"/>
  <c r="H9" i="39"/>
  <c r="M9" i="39"/>
  <c r="T6" i="39"/>
  <c r="Q6" i="39"/>
  <c r="P6" i="39"/>
  <c r="R6" i="39"/>
  <c r="S6" i="39"/>
  <c r="L8" i="39"/>
  <c r="N8" i="39"/>
  <c r="I10" i="39"/>
  <c r="H10" i="39"/>
  <c r="J10" i="39"/>
  <c r="F11" i="39"/>
  <c r="L138" i="39"/>
  <c r="K138" i="39"/>
  <c r="O138" i="39"/>
  <c r="N138" i="39"/>
  <c r="M138" i="39"/>
  <c r="F9" i="41"/>
  <c r="N12" i="41"/>
  <c r="M12" i="41"/>
  <c r="L12" i="41"/>
  <c r="M140" i="41"/>
  <c r="L140" i="41"/>
  <c r="O140" i="41"/>
  <c r="N140" i="41"/>
  <c r="H11" i="38"/>
  <c r="I11" i="38"/>
  <c r="J11" i="38"/>
  <c r="T11" i="38"/>
  <c r="S11" i="38"/>
  <c r="P11" i="38"/>
  <c r="R11" i="38"/>
  <c r="Q11" i="38"/>
  <c r="F12" i="38"/>
  <c r="O136" i="38"/>
  <c r="N136" i="38"/>
  <c r="K136" i="38"/>
  <c r="L136" i="38"/>
  <c r="M136" i="38"/>
  <c r="G135" i="39"/>
  <c r="I135" i="39"/>
  <c r="H135" i="39"/>
  <c r="Q12" i="40"/>
  <c r="P12" i="40"/>
  <c r="T12" i="40"/>
  <c r="R12" i="40"/>
  <c r="S12" i="40"/>
  <c r="T13" i="41"/>
  <c r="S13" i="41"/>
  <c r="R13" i="41"/>
  <c r="Q13" i="41"/>
  <c r="P13" i="41"/>
  <c r="M6" i="41"/>
  <c r="K16" i="41"/>
  <c r="L6" i="41"/>
  <c r="N6" i="41"/>
  <c r="I8" i="41"/>
  <c r="H8" i="41"/>
  <c r="J8" i="41"/>
  <c r="Q12" i="41"/>
  <c r="P12" i="41"/>
  <c r="T12" i="41"/>
  <c r="S12" i="41"/>
  <c r="R12" i="41"/>
  <c r="M14" i="41"/>
  <c r="L14" i="41"/>
  <c r="N14" i="41"/>
  <c r="H143" i="41"/>
  <c r="G143" i="41"/>
  <c r="I143" i="41"/>
  <c r="O136" i="41"/>
  <c r="M136" i="41"/>
  <c r="J146" i="41"/>
  <c r="L136" i="41"/>
  <c r="N136" i="41"/>
  <c r="O138" i="41"/>
  <c r="N138" i="41"/>
  <c r="M138" i="41"/>
  <c r="L138" i="41"/>
  <c r="C16" i="42"/>
  <c r="F12" i="42"/>
  <c r="C16" i="43"/>
  <c r="I137" i="38"/>
  <c r="G137" i="38"/>
  <c r="H137" i="38"/>
  <c r="J11" i="39"/>
  <c r="H11" i="39"/>
  <c r="I11" i="39"/>
  <c r="S11" i="39"/>
  <c r="R11" i="39"/>
  <c r="T11" i="39"/>
  <c r="Q11" i="39"/>
  <c r="P11" i="39"/>
  <c r="F12" i="39"/>
  <c r="N136" i="39"/>
  <c r="M136" i="39"/>
  <c r="L136" i="39"/>
  <c r="K136" i="39"/>
  <c r="O136" i="39"/>
  <c r="F11" i="40"/>
  <c r="O134" i="40"/>
  <c r="M134" i="40"/>
  <c r="L134" i="40"/>
  <c r="N134" i="40"/>
  <c r="K134" i="40"/>
  <c r="I138" i="40"/>
  <c r="H138" i="40"/>
  <c r="G138" i="40"/>
  <c r="T12" i="42"/>
  <c r="S12" i="42"/>
  <c r="R12" i="42"/>
  <c r="Q12" i="42"/>
  <c r="P12" i="42"/>
  <c r="H13" i="41"/>
  <c r="I13" i="41"/>
  <c r="J13" i="41"/>
  <c r="T6" i="41"/>
  <c r="R6" i="41"/>
  <c r="Q6" i="41"/>
  <c r="S6" i="41"/>
  <c r="O16" i="41"/>
  <c r="P6" i="41"/>
  <c r="N8" i="41"/>
  <c r="M8" i="41"/>
  <c r="L8" i="41"/>
  <c r="J10" i="41"/>
  <c r="I10" i="41"/>
  <c r="H10" i="41"/>
  <c r="F11" i="41"/>
  <c r="T14" i="41"/>
  <c r="R14" i="41"/>
  <c r="Q14" i="41"/>
  <c r="S14" i="41"/>
  <c r="P14" i="41"/>
  <c r="L145" i="41"/>
  <c r="N145" i="41"/>
  <c r="M145" i="41"/>
  <c r="O145" i="41"/>
  <c r="K16" i="42"/>
  <c r="M6" i="42"/>
  <c r="N6" i="42"/>
  <c r="L6" i="42"/>
  <c r="O142" i="42"/>
  <c r="N142" i="42"/>
  <c r="L142" i="42"/>
  <c r="M142" i="42"/>
  <c r="J11" i="40"/>
  <c r="H11" i="40"/>
  <c r="I11" i="40"/>
  <c r="L138" i="40"/>
  <c r="K138" i="40"/>
  <c r="N138" i="40"/>
  <c r="M138" i="40"/>
  <c r="O138" i="40"/>
  <c r="R15" i="41"/>
  <c r="T15" i="41"/>
  <c r="Q15" i="41"/>
  <c r="P15" i="41"/>
  <c r="S15" i="41"/>
  <c r="O141" i="41"/>
  <c r="N141" i="41"/>
  <c r="L141" i="41"/>
  <c r="M141" i="41"/>
  <c r="L11" i="38"/>
  <c r="N11" i="38"/>
  <c r="M11" i="38"/>
  <c r="G136" i="38"/>
  <c r="I136" i="38"/>
  <c r="H136" i="38"/>
  <c r="K135" i="39"/>
  <c r="O135" i="39"/>
  <c r="N135" i="39"/>
  <c r="M135" i="39"/>
  <c r="L135" i="39"/>
  <c r="I12" i="40"/>
  <c r="H12" i="40"/>
  <c r="J12" i="40"/>
  <c r="N137" i="40"/>
  <c r="M137" i="40"/>
  <c r="K137" i="40"/>
  <c r="L137" i="40"/>
  <c r="O137" i="40"/>
  <c r="C16" i="41"/>
  <c r="Q8" i="41"/>
  <c r="P8" i="41"/>
  <c r="R8" i="41"/>
  <c r="S8" i="41"/>
  <c r="T8" i="41"/>
  <c r="M10" i="41"/>
  <c r="L10" i="41"/>
  <c r="N10" i="41"/>
  <c r="I12" i="41"/>
  <c r="H12" i="41"/>
  <c r="J12" i="41"/>
  <c r="G136" i="42"/>
  <c r="F146" i="42"/>
  <c r="I136" i="42"/>
  <c r="H136" i="42"/>
  <c r="K136" i="42" s="1"/>
  <c r="I145" i="42"/>
  <c r="H145" i="42"/>
  <c r="K145" i="42" s="1"/>
  <c r="G145" i="42"/>
  <c r="N137" i="38"/>
  <c r="M137" i="38"/>
  <c r="O137" i="38"/>
  <c r="L137" i="38"/>
  <c r="K137" i="38"/>
  <c r="N11" i="39"/>
  <c r="M11" i="39"/>
  <c r="L11" i="39"/>
  <c r="I136" i="39"/>
  <c r="H136" i="39"/>
  <c r="G136" i="39"/>
  <c r="I142" i="41"/>
  <c r="H142" i="41"/>
  <c r="G142" i="41"/>
  <c r="I144" i="41"/>
  <c r="H144" i="41"/>
  <c r="G144" i="41"/>
  <c r="I7" i="42"/>
  <c r="H7" i="42"/>
  <c r="J7" i="42"/>
  <c r="S11" i="40"/>
  <c r="R11" i="40"/>
  <c r="P11" i="40"/>
  <c r="T11" i="40"/>
  <c r="Q11" i="40"/>
  <c r="F12" i="40"/>
  <c r="N136" i="40"/>
  <c r="M136" i="40"/>
  <c r="K136" i="40"/>
  <c r="O136" i="40"/>
  <c r="L136" i="40"/>
  <c r="T8" i="42"/>
  <c r="S8" i="42"/>
  <c r="Q8" i="42"/>
  <c r="P8" i="42"/>
  <c r="R8" i="42"/>
  <c r="N9" i="42"/>
  <c r="L9" i="42"/>
  <c r="M9" i="42"/>
  <c r="F15" i="42"/>
  <c r="F12" i="43"/>
  <c r="D14" i="45"/>
  <c r="I137" i="40"/>
  <c r="H137" i="40"/>
  <c r="G137" i="40"/>
  <c r="L137" i="41"/>
  <c r="O137" i="41"/>
  <c r="N137" i="41"/>
  <c r="M137" i="41"/>
  <c r="I139" i="41"/>
  <c r="H139" i="41"/>
  <c r="G139" i="41"/>
  <c r="F8" i="42"/>
  <c r="H15" i="42"/>
  <c r="I15" i="42"/>
  <c r="J15" i="42"/>
  <c r="N6" i="43"/>
  <c r="M6" i="43"/>
  <c r="L6" i="43"/>
  <c r="K16" i="43"/>
  <c r="D13" i="44"/>
  <c r="O145" i="42"/>
  <c r="N145" i="42"/>
  <c r="L145" i="42"/>
  <c r="M145" i="42"/>
  <c r="G139" i="43"/>
  <c r="I139" i="43"/>
  <c r="H139" i="43"/>
  <c r="K139" i="43" s="1"/>
  <c r="N145" i="43"/>
  <c r="M145" i="43"/>
  <c r="L145" i="43"/>
  <c r="O145" i="43"/>
  <c r="K135" i="40"/>
  <c r="O135" i="40"/>
  <c r="M135" i="40"/>
  <c r="L135" i="40"/>
  <c r="N135" i="40"/>
  <c r="I136" i="41"/>
  <c r="F146" i="41"/>
  <c r="H136" i="41"/>
  <c r="K136" i="41" s="1"/>
  <c r="G136" i="41"/>
  <c r="H145" i="41"/>
  <c r="G145" i="41"/>
  <c r="I145" i="41"/>
  <c r="D16" i="42"/>
  <c r="I8" i="42"/>
  <c r="J8" i="42"/>
  <c r="H8" i="42"/>
  <c r="H11" i="42"/>
  <c r="J11" i="42"/>
  <c r="I11" i="42"/>
  <c r="I12" i="42"/>
  <c r="J12" i="42"/>
  <c r="H12" i="42"/>
  <c r="P15" i="42"/>
  <c r="S15" i="42"/>
  <c r="R15" i="42"/>
  <c r="Q15" i="42"/>
  <c r="T15" i="42"/>
  <c r="T14" i="43"/>
  <c r="R14" i="43"/>
  <c r="Q14" i="43"/>
  <c r="P14" i="43"/>
  <c r="S14" i="43"/>
  <c r="E146" i="43"/>
  <c r="L11" i="40"/>
  <c r="N11" i="40"/>
  <c r="M11" i="40"/>
  <c r="H136" i="40"/>
  <c r="G136" i="40"/>
  <c r="I136" i="40"/>
  <c r="S7" i="42"/>
  <c r="P7" i="42"/>
  <c r="T7" i="42"/>
  <c r="R7" i="42"/>
  <c r="Q7" i="42"/>
  <c r="M10" i="42"/>
  <c r="L10" i="42"/>
  <c r="N10" i="42"/>
  <c r="N11" i="42"/>
  <c r="L11" i="42"/>
  <c r="M11" i="42"/>
  <c r="H137" i="42"/>
  <c r="K137" i="42" s="1"/>
  <c r="G137" i="42"/>
  <c r="I137" i="42"/>
  <c r="N139" i="42"/>
  <c r="M139" i="42"/>
  <c r="L139" i="42"/>
  <c r="O139" i="42"/>
  <c r="J7" i="43"/>
  <c r="I7" i="43"/>
  <c r="H7" i="43"/>
  <c r="F11" i="43"/>
  <c r="D21" i="44"/>
  <c r="I137" i="41"/>
  <c r="H137" i="41"/>
  <c r="K137" i="41" s="1"/>
  <c r="G137" i="41"/>
  <c r="H141" i="41"/>
  <c r="G141" i="41"/>
  <c r="I141" i="41"/>
  <c r="F9" i="42"/>
  <c r="L13" i="42"/>
  <c r="M13" i="42"/>
  <c r="N13" i="42"/>
  <c r="I142" i="42"/>
  <c r="H142" i="42"/>
  <c r="K142" i="42" s="1"/>
  <c r="G142" i="42"/>
  <c r="F13" i="43"/>
  <c r="F15" i="43"/>
  <c r="O143" i="43"/>
  <c r="N143" i="43"/>
  <c r="M143" i="43"/>
  <c r="L143" i="43"/>
  <c r="N141" i="42"/>
  <c r="M141" i="42"/>
  <c r="L141" i="42"/>
  <c r="O141" i="42"/>
  <c r="O144" i="42"/>
  <c r="N144" i="42"/>
  <c r="M144" i="42"/>
  <c r="L144" i="42"/>
  <c r="T6" i="43"/>
  <c r="S6" i="43"/>
  <c r="R6" i="43"/>
  <c r="P6" i="43"/>
  <c r="O16" i="43"/>
  <c r="Q6" i="43"/>
  <c r="R8" i="43"/>
  <c r="Q8" i="43"/>
  <c r="P8" i="43"/>
  <c r="S8" i="43"/>
  <c r="T8" i="43"/>
  <c r="N9" i="43"/>
  <c r="L9" i="43"/>
  <c r="M9" i="43"/>
  <c r="J10" i="43"/>
  <c r="H10" i="43"/>
  <c r="I10" i="43"/>
  <c r="J12" i="43"/>
  <c r="I12" i="43"/>
  <c r="H12" i="43"/>
  <c r="I138" i="43"/>
  <c r="H138" i="43"/>
  <c r="G138" i="43"/>
  <c r="D14" i="44"/>
  <c r="D15" i="45"/>
  <c r="D15" i="46"/>
  <c r="E16" i="42"/>
  <c r="F16" i="42" s="1"/>
  <c r="F6" i="42"/>
  <c r="N7" i="42"/>
  <c r="M7" i="42"/>
  <c r="L7" i="42"/>
  <c r="J9" i="42"/>
  <c r="I9" i="42"/>
  <c r="H9" i="42"/>
  <c r="R9" i="42"/>
  <c r="Q9" i="42"/>
  <c r="S9" i="42"/>
  <c r="P9" i="42"/>
  <c r="T9" i="42"/>
  <c r="F10" i="42"/>
  <c r="F11" i="42"/>
  <c r="F14" i="42"/>
  <c r="R14" i="42"/>
  <c r="P14" i="42"/>
  <c r="T14" i="42"/>
  <c r="S14" i="42"/>
  <c r="Q14" i="42"/>
  <c r="O136" i="42"/>
  <c r="M136" i="42"/>
  <c r="N136" i="42"/>
  <c r="L136" i="42"/>
  <c r="J146" i="42"/>
  <c r="I138" i="42"/>
  <c r="H138" i="42"/>
  <c r="K138" i="42" s="1"/>
  <c r="G138" i="42"/>
  <c r="F8" i="43"/>
  <c r="T11" i="43"/>
  <c r="S11" i="43"/>
  <c r="R11" i="43"/>
  <c r="Q11" i="43"/>
  <c r="P11" i="43"/>
  <c r="N12" i="43"/>
  <c r="M12" i="43"/>
  <c r="L12" i="43"/>
  <c r="N14" i="43"/>
  <c r="M14" i="43"/>
  <c r="L14" i="43"/>
  <c r="H142" i="43"/>
  <c r="I142" i="43"/>
  <c r="G142" i="43"/>
  <c r="D8" i="46"/>
  <c r="D16" i="46"/>
  <c r="G138" i="41"/>
  <c r="I138" i="41"/>
  <c r="H138" i="41"/>
  <c r="K138" i="41" s="1"/>
  <c r="G16" i="42"/>
  <c r="H6" i="42"/>
  <c r="I6" i="42"/>
  <c r="J6" i="42"/>
  <c r="P6" i="42"/>
  <c r="O16" i="42"/>
  <c r="T6" i="42"/>
  <c r="S6" i="42"/>
  <c r="R6" i="42"/>
  <c r="Q6" i="42"/>
  <c r="F7" i="42"/>
  <c r="L8" i="42"/>
  <c r="N8" i="42"/>
  <c r="M8" i="42"/>
  <c r="H10" i="42"/>
  <c r="J10" i="42"/>
  <c r="I10" i="42"/>
  <c r="R10" i="42"/>
  <c r="P10" i="42"/>
  <c r="Q10" i="42"/>
  <c r="T10" i="42"/>
  <c r="S10" i="42"/>
  <c r="N12" i="42"/>
  <c r="L12" i="42"/>
  <c r="M12" i="42"/>
  <c r="F13" i="42"/>
  <c r="T13" i="42"/>
  <c r="R13" i="42"/>
  <c r="Q13" i="42"/>
  <c r="P13" i="42"/>
  <c r="S13" i="42"/>
  <c r="J14" i="42"/>
  <c r="H14" i="42"/>
  <c r="I14" i="42"/>
  <c r="N15" i="42"/>
  <c r="M15" i="42"/>
  <c r="L15" i="42"/>
  <c r="I6" i="43"/>
  <c r="H6" i="43"/>
  <c r="G16" i="43"/>
  <c r="J6" i="43"/>
  <c r="J8" i="43"/>
  <c r="I8" i="43"/>
  <c r="H8" i="43"/>
  <c r="I141" i="43"/>
  <c r="H141" i="43"/>
  <c r="G141" i="43"/>
  <c r="D9" i="44"/>
  <c r="D17" i="44"/>
  <c r="D10" i="45"/>
  <c r="D18" i="45"/>
  <c r="D19" i="46"/>
  <c r="T7" i="43"/>
  <c r="S7" i="43"/>
  <c r="R7" i="43"/>
  <c r="P7" i="43"/>
  <c r="Q7" i="43"/>
  <c r="L8" i="43"/>
  <c r="N8" i="43"/>
  <c r="M8" i="43"/>
  <c r="N10" i="43"/>
  <c r="M10" i="43"/>
  <c r="L10" i="43"/>
  <c r="J11" i="43"/>
  <c r="H11" i="43"/>
  <c r="I11" i="43"/>
  <c r="I145" i="43"/>
  <c r="G145" i="43"/>
  <c r="H145" i="43"/>
  <c r="D10" i="44"/>
  <c r="D18" i="44"/>
  <c r="D11" i="45"/>
  <c r="D19" i="45"/>
  <c r="D11" i="46"/>
  <c r="D20" i="46"/>
  <c r="J13" i="42"/>
  <c r="I13" i="42"/>
  <c r="H13" i="42"/>
  <c r="N14" i="42"/>
  <c r="M14" i="42"/>
  <c r="L14" i="42"/>
  <c r="D146" i="42"/>
  <c r="M138" i="42"/>
  <c r="O138" i="42"/>
  <c r="N138" i="42"/>
  <c r="L138" i="42"/>
  <c r="I140" i="42"/>
  <c r="H140" i="42"/>
  <c r="K140" i="42" s="1"/>
  <c r="G140" i="42"/>
  <c r="I143" i="42"/>
  <c r="H143" i="42"/>
  <c r="K143" i="42" s="1"/>
  <c r="G143" i="42"/>
  <c r="F7" i="43"/>
  <c r="F9" i="43"/>
  <c r="T10" i="43"/>
  <c r="S10" i="43"/>
  <c r="R10" i="43"/>
  <c r="Q10" i="43"/>
  <c r="P10" i="43"/>
  <c r="R12" i="43"/>
  <c r="Q12" i="43"/>
  <c r="P12" i="43"/>
  <c r="T12" i="43"/>
  <c r="S12" i="43"/>
  <c r="N13" i="43"/>
  <c r="M13" i="43"/>
  <c r="L13" i="43"/>
  <c r="J14" i="43"/>
  <c r="I14" i="43"/>
  <c r="H14" i="43"/>
  <c r="D12" i="46"/>
  <c r="J15" i="43"/>
  <c r="H15" i="43"/>
  <c r="I15" i="43"/>
  <c r="T15" i="43"/>
  <c r="S15" i="43"/>
  <c r="R15" i="43"/>
  <c r="P15" i="43"/>
  <c r="Q15" i="43"/>
  <c r="I136" i="43"/>
  <c r="F146" i="43"/>
  <c r="H136" i="43"/>
  <c r="K136" i="43" s="1"/>
  <c r="G136" i="43"/>
  <c r="I144" i="43"/>
  <c r="H144" i="43"/>
  <c r="G144" i="43"/>
  <c r="D16" i="43"/>
  <c r="D11" i="44"/>
  <c r="D15" i="44"/>
  <c r="D19" i="44"/>
  <c r="D8" i="45"/>
  <c r="D12" i="45"/>
  <c r="D16" i="45"/>
  <c r="D20" i="45"/>
  <c r="D9" i="46"/>
  <c r="D13" i="46"/>
  <c r="D17" i="46"/>
  <c r="D21" i="46"/>
  <c r="O140" i="42"/>
  <c r="M140" i="42"/>
  <c r="L140" i="42"/>
  <c r="N140" i="42"/>
  <c r="F6" i="43"/>
  <c r="E16" i="43"/>
  <c r="F16" i="43" s="1"/>
  <c r="L7" i="43"/>
  <c r="N7" i="43"/>
  <c r="M7" i="43"/>
  <c r="H9" i="43"/>
  <c r="J9" i="43"/>
  <c r="I9" i="43"/>
  <c r="P9" i="43"/>
  <c r="S9" i="43"/>
  <c r="R9" i="43"/>
  <c r="Q9" i="43"/>
  <c r="T9" i="43"/>
  <c r="F10" i="43"/>
  <c r="L11" i="43"/>
  <c r="N11" i="43"/>
  <c r="M11" i="43"/>
  <c r="H13" i="43"/>
  <c r="J13" i="43"/>
  <c r="I13" i="43"/>
  <c r="P13" i="43"/>
  <c r="T13" i="43"/>
  <c r="R13" i="43"/>
  <c r="Q13" i="43"/>
  <c r="S13" i="43"/>
  <c r="F14" i="43"/>
  <c r="L15" i="43"/>
  <c r="N15" i="43"/>
  <c r="M15" i="43"/>
  <c r="I137" i="43"/>
  <c r="G137" i="43"/>
  <c r="H137" i="43"/>
  <c r="D8" i="44"/>
  <c r="D12" i="44"/>
  <c r="D16" i="44"/>
  <c r="D20" i="44"/>
  <c r="D9" i="45"/>
  <c r="D13" i="45"/>
  <c r="D17" i="45"/>
  <c r="D21" i="45"/>
  <c r="D10" i="46"/>
  <c r="D14" i="46"/>
  <c r="D18" i="46"/>
  <c r="E18" i="2"/>
  <c r="E17" i="2"/>
  <c r="F17" i="2"/>
  <c r="F18" i="2"/>
  <c r="N31" i="2"/>
  <c r="M31" i="2"/>
  <c r="J31" i="2"/>
  <c r="K31" i="2"/>
  <c r="L31" i="2"/>
  <c r="F118" i="13"/>
  <c r="F132" i="13"/>
  <c r="F146" i="13"/>
  <c r="F34" i="13"/>
  <c r="F62" i="13"/>
  <c r="F20" i="13"/>
  <c r="F76" i="13"/>
  <c r="F90" i="13"/>
  <c r="F104" i="13"/>
  <c r="F160" i="13"/>
  <c r="F48" i="13"/>
  <c r="L6" i="2"/>
  <c r="M6" i="2"/>
  <c r="K6" i="2"/>
  <c r="J6" i="2"/>
  <c r="N6" i="2"/>
  <c r="L56" i="2"/>
  <c r="K56" i="2"/>
  <c r="J56" i="2"/>
  <c r="M6" i="5"/>
  <c r="J6" i="5"/>
  <c r="J6" i="6"/>
  <c r="U6" i="6"/>
  <c r="D90" i="13"/>
  <c r="D104" i="13"/>
  <c r="D118" i="13"/>
  <c r="D146" i="13"/>
  <c r="D34" i="13"/>
  <c r="D48" i="13"/>
  <c r="D62" i="13"/>
  <c r="D20" i="13"/>
  <c r="D76" i="13"/>
  <c r="D132" i="13"/>
  <c r="D160" i="13"/>
  <c r="Q20" i="13"/>
  <c r="M79" i="3"/>
  <c r="M152" i="3"/>
  <c r="G53" i="12"/>
  <c r="A11" i="12"/>
  <c r="A13" i="12"/>
  <c r="A14" i="12"/>
  <c r="C146" i="13"/>
  <c r="N5" i="12"/>
  <c r="M5" i="12"/>
  <c r="L5" i="12"/>
  <c r="J5" i="12"/>
  <c r="G54" i="12"/>
  <c r="A12" i="12"/>
  <c r="U20" i="13"/>
  <c r="C118" i="13"/>
  <c r="AA6" i="13"/>
  <c r="Z6" i="13"/>
  <c r="X6" i="13"/>
  <c r="U6" i="5"/>
  <c r="K5" i="12"/>
  <c r="A15" i="12"/>
  <c r="W6" i="13"/>
  <c r="C48" i="13"/>
  <c r="AA7" i="16"/>
  <c r="Z7" i="16"/>
  <c r="Y7" i="16"/>
  <c r="X7" i="16"/>
  <c r="W7" i="16"/>
  <c r="G17" i="2"/>
  <c r="V6" i="5"/>
  <c r="I6" i="6"/>
  <c r="C55" i="12"/>
  <c r="C53" i="12"/>
  <c r="C57" i="12" s="1"/>
  <c r="G55" i="12"/>
  <c r="C76" i="13"/>
  <c r="C90" i="13"/>
  <c r="C104" i="13"/>
  <c r="C132" i="13"/>
  <c r="Y6" i="13"/>
  <c r="C34" i="13"/>
  <c r="D53" i="12"/>
  <c r="D57" i="12" s="1"/>
  <c r="F54" i="12"/>
  <c r="W9" i="12"/>
  <c r="M6" i="13"/>
  <c r="E48" i="13"/>
  <c r="G76" i="13"/>
  <c r="E160" i="13"/>
  <c r="T21" i="16"/>
  <c r="S21" i="16"/>
  <c r="U9" i="16"/>
  <c r="R21" i="16"/>
  <c r="T9" i="16"/>
  <c r="Q21" i="16"/>
  <c r="S9" i="16"/>
  <c r="R9" i="16"/>
  <c r="M7" i="15"/>
  <c r="L7" i="15"/>
  <c r="K7" i="15"/>
  <c r="J7" i="15"/>
  <c r="I7" i="15"/>
  <c r="Y7" i="17"/>
  <c r="X7" i="17"/>
  <c r="AA7" i="17"/>
  <c r="Z7" i="17"/>
  <c r="F53" i="12"/>
  <c r="W8" i="12"/>
  <c r="D56" i="12"/>
  <c r="W14" i="12"/>
  <c r="S20" i="13"/>
  <c r="G48" i="13"/>
  <c r="E132" i="13"/>
  <c r="G160" i="13"/>
  <c r="J9" i="14"/>
  <c r="U9" i="14"/>
  <c r="W7" i="17"/>
  <c r="U5" i="12"/>
  <c r="E56" i="12"/>
  <c r="W13" i="12"/>
  <c r="W18" i="12"/>
  <c r="W22" i="12"/>
  <c r="W26" i="12"/>
  <c r="W30" i="12"/>
  <c r="W34" i="12"/>
  <c r="W38" i="12"/>
  <c r="W42" i="12"/>
  <c r="W46" i="12"/>
  <c r="W50" i="12"/>
  <c r="W54" i="12"/>
  <c r="T20" i="13"/>
  <c r="G34" i="13"/>
  <c r="E118" i="13"/>
  <c r="G146" i="13"/>
  <c r="C119" i="17"/>
  <c r="C93" i="17"/>
  <c r="C133" i="17"/>
  <c r="C107" i="17"/>
  <c r="C147" i="17"/>
  <c r="C121" i="17"/>
  <c r="C161" i="17"/>
  <c r="C135" i="17"/>
  <c r="C149" i="17"/>
  <c r="C63" i="17"/>
  <c r="C65" i="17"/>
  <c r="V5" i="12"/>
  <c r="W7" i="12"/>
  <c r="D55" i="12"/>
  <c r="I6" i="13"/>
  <c r="E104" i="13"/>
  <c r="G132" i="13"/>
  <c r="Q23" i="14"/>
  <c r="C91" i="17"/>
  <c r="U21" i="15"/>
  <c r="D133" i="17"/>
  <c r="D107" i="17"/>
  <c r="D147" i="17"/>
  <c r="D121" i="17"/>
  <c r="D161" i="17"/>
  <c r="D135" i="17"/>
  <c r="D149" i="17"/>
  <c r="D63" i="17"/>
  <c r="L7" i="17"/>
  <c r="U21" i="17"/>
  <c r="D51" i="17"/>
  <c r="D77" i="17"/>
  <c r="G93" i="17"/>
  <c r="G119" i="17"/>
  <c r="R21" i="17"/>
  <c r="T9" i="17"/>
  <c r="Q21" i="17"/>
  <c r="S9" i="17"/>
  <c r="W7" i="15"/>
  <c r="G149" i="17"/>
  <c r="G63" i="17"/>
  <c r="G77" i="17"/>
  <c r="G51" i="17"/>
  <c r="G91" i="17"/>
  <c r="G65" i="17"/>
  <c r="G105" i="17"/>
  <c r="G79" i="17"/>
  <c r="J6" i="18"/>
  <c r="Q21" i="15"/>
  <c r="M7" i="17"/>
  <c r="Q9" i="17"/>
  <c r="T8" i="21"/>
  <c r="S8" i="21"/>
  <c r="R8" i="21"/>
  <c r="F65" i="17"/>
  <c r="E77" i="17"/>
  <c r="F91" i="17"/>
  <c r="F51" i="17"/>
  <c r="E63" i="17"/>
  <c r="F77" i="17"/>
  <c r="E149" i="17"/>
  <c r="F63" i="17"/>
  <c r="E135" i="17"/>
  <c r="F149" i="17"/>
  <c r="E161" i="17"/>
  <c r="I6" i="18"/>
  <c r="E121" i="17"/>
  <c r="F135" i="17"/>
  <c r="E147" i="17"/>
  <c r="K7" i="22"/>
  <c r="N7" i="22"/>
  <c r="M7" i="22"/>
  <c r="L7" i="22"/>
  <c r="J7" i="19"/>
  <c r="R7" i="19"/>
  <c r="J8" i="21"/>
  <c r="I8" i="21"/>
  <c r="O22" i="21"/>
  <c r="N22" i="21"/>
  <c r="F7" i="19"/>
  <c r="N7" i="19"/>
  <c r="V7" i="19"/>
  <c r="AA7" i="22"/>
  <c r="Z7" i="22"/>
  <c r="U21" i="22"/>
  <c r="R21" i="22"/>
  <c r="V21" i="22"/>
  <c r="F80" i="30"/>
  <c r="F87" i="30"/>
  <c r="F61" i="30"/>
  <c r="F53" i="30"/>
  <c r="F52" i="30"/>
  <c r="F82" i="30"/>
  <c r="F75" i="30"/>
  <c r="F64" i="30"/>
  <c r="F56" i="30"/>
  <c r="F86" i="30"/>
  <c r="F79" i="30"/>
  <c r="F81" i="30"/>
  <c r="F65" i="30"/>
  <c r="F57" i="30"/>
  <c r="F83" i="30"/>
  <c r="F76" i="30"/>
  <c r="F60" i="30"/>
  <c r="F85" i="30"/>
  <c r="F55" i="30"/>
  <c r="H52" i="30"/>
  <c r="F62" i="30"/>
  <c r="F84" i="30"/>
  <c r="F63" i="30"/>
  <c r="F59" i="30"/>
  <c r="F77" i="30"/>
  <c r="F54" i="30"/>
  <c r="F58" i="30"/>
  <c r="F78" i="30"/>
  <c r="K6" i="26"/>
  <c r="J6" i="26"/>
  <c r="I6" i="26"/>
  <c r="J6" i="28"/>
  <c r="C20" i="28"/>
  <c r="C104" i="28"/>
  <c r="C118" i="28"/>
  <c r="C160" i="28"/>
  <c r="C48" i="28"/>
  <c r="C62" i="28"/>
  <c r="C146" i="28"/>
  <c r="C34" i="28"/>
  <c r="E132" i="28"/>
  <c r="E146" i="28"/>
  <c r="E34" i="28"/>
  <c r="E76" i="28"/>
  <c r="E90" i="28"/>
  <c r="E160" i="28"/>
  <c r="E48" i="28"/>
  <c r="E20" i="28"/>
  <c r="E62" i="28"/>
  <c r="L6" i="27"/>
  <c r="C76" i="28"/>
  <c r="E118" i="28"/>
  <c r="C132" i="28"/>
  <c r="D118" i="28"/>
  <c r="D132" i="28"/>
  <c r="D62" i="28"/>
  <c r="D76" i="28"/>
  <c r="D160" i="28"/>
  <c r="L6" i="28"/>
  <c r="F62" i="28"/>
  <c r="G76" i="28"/>
  <c r="D146" i="28"/>
  <c r="F146" i="28"/>
  <c r="F160" i="28"/>
  <c r="F48" i="28"/>
  <c r="F90" i="28"/>
  <c r="F104" i="28"/>
  <c r="F132" i="28"/>
  <c r="G20" i="28"/>
  <c r="F34" i="28"/>
  <c r="D48" i="28"/>
  <c r="N96" i="30"/>
  <c r="L96" i="30"/>
  <c r="G160" i="28"/>
  <c r="G62" i="28"/>
  <c r="G104" i="28"/>
  <c r="G118" i="28"/>
  <c r="G132" i="28"/>
  <c r="G146" i="28"/>
  <c r="G34" i="28"/>
  <c r="G48" i="28"/>
  <c r="J118" i="30"/>
  <c r="L118" i="30"/>
  <c r="O30" i="30"/>
  <c r="H74" i="30"/>
  <c r="F123" i="30"/>
  <c r="J126" i="30"/>
  <c r="J8" i="30"/>
  <c r="L30" i="30"/>
  <c r="L82" i="30"/>
  <c r="L83" i="30"/>
  <c r="L76" i="30"/>
  <c r="L63" i="30"/>
  <c r="L55" i="30"/>
  <c r="L85" i="30"/>
  <c r="L78" i="30"/>
  <c r="L58" i="30"/>
  <c r="L87" i="30"/>
  <c r="L77" i="30"/>
  <c r="L59" i="30"/>
  <c r="L84" i="30"/>
  <c r="L62" i="30"/>
  <c r="L54" i="30"/>
  <c r="L52" i="30"/>
  <c r="L65" i="30"/>
  <c r="L187" i="30"/>
  <c r="N52" i="30"/>
  <c r="L64" i="30"/>
  <c r="O74" i="30"/>
  <c r="N74" i="30"/>
  <c r="L75" i="30"/>
  <c r="L80" i="30"/>
  <c r="H131" i="30"/>
  <c r="J129" i="30"/>
  <c r="L127" i="30"/>
  <c r="F125" i="30"/>
  <c r="H123" i="30"/>
  <c r="J121" i="30"/>
  <c r="L119" i="30"/>
  <c r="L130" i="30"/>
  <c r="F128" i="30"/>
  <c r="H126" i="30"/>
  <c r="J124" i="30"/>
  <c r="L122" i="30"/>
  <c r="F120" i="30"/>
  <c r="L131" i="30"/>
  <c r="F129" i="30"/>
  <c r="H127" i="30"/>
  <c r="J125" i="30"/>
  <c r="L123" i="30"/>
  <c r="F121" i="30"/>
  <c r="H119" i="30"/>
  <c r="H130" i="30"/>
  <c r="J128" i="30"/>
  <c r="L126" i="30"/>
  <c r="F124" i="30"/>
  <c r="H122" i="30"/>
  <c r="J120" i="30"/>
  <c r="J130" i="30"/>
  <c r="H124" i="30"/>
  <c r="L120" i="30"/>
  <c r="J131" i="30"/>
  <c r="H125" i="30"/>
  <c r="L121" i="30"/>
  <c r="F119" i="30"/>
  <c r="F131" i="30"/>
  <c r="J127" i="30"/>
  <c r="H121" i="30"/>
  <c r="L128" i="30"/>
  <c r="F126" i="30"/>
  <c r="J122" i="30"/>
  <c r="L129" i="30"/>
  <c r="F127" i="30"/>
  <c r="J123" i="30"/>
  <c r="H197" i="30"/>
  <c r="J195" i="30"/>
  <c r="L193" i="30"/>
  <c r="F191" i="30"/>
  <c r="H189" i="30"/>
  <c r="J187" i="30"/>
  <c r="L185" i="30"/>
  <c r="L196" i="30"/>
  <c r="F194" i="30"/>
  <c r="H192" i="30"/>
  <c r="J190" i="30"/>
  <c r="L188" i="30"/>
  <c r="F186" i="30"/>
  <c r="F197" i="30"/>
  <c r="H195" i="30"/>
  <c r="J193" i="30"/>
  <c r="L191" i="30"/>
  <c r="F189" i="30"/>
  <c r="H187" i="30"/>
  <c r="J185" i="30"/>
  <c r="L197" i="30"/>
  <c r="F195" i="30"/>
  <c r="H193" i="30"/>
  <c r="J191" i="30"/>
  <c r="L189" i="30"/>
  <c r="F187" i="30"/>
  <c r="H185" i="30"/>
  <c r="H196" i="30"/>
  <c r="J194" i="30"/>
  <c r="L192" i="30"/>
  <c r="F190" i="30"/>
  <c r="H188" i="30"/>
  <c r="J186" i="30"/>
  <c r="F192" i="30"/>
  <c r="L190" i="30"/>
  <c r="H190" i="30"/>
  <c r="J188" i="30"/>
  <c r="F185" i="30"/>
  <c r="J196" i="30"/>
  <c r="F193" i="30"/>
  <c r="L186" i="30"/>
  <c r="L194" i="30"/>
  <c r="H191" i="30"/>
  <c r="F188" i="30"/>
  <c r="F196" i="30"/>
  <c r="J189" i="30"/>
  <c r="H186" i="30"/>
  <c r="L195" i="30"/>
  <c r="J74" i="30"/>
  <c r="L86" i="30"/>
  <c r="H128" i="30"/>
  <c r="L57" i="30"/>
  <c r="F122" i="30"/>
  <c r="L125" i="30"/>
  <c r="J197" i="30"/>
  <c r="F228" i="30"/>
  <c r="H86" i="30"/>
  <c r="H78" i="30"/>
  <c r="J56" i="30"/>
  <c r="H58" i="30"/>
  <c r="J64" i="30"/>
  <c r="J75" i="30"/>
  <c r="H85" i="30"/>
  <c r="H153" i="30"/>
  <c r="J151" i="30"/>
  <c r="L149" i="30"/>
  <c r="F147" i="30"/>
  <c r="H145" i="30"/>
  <c r="J143" i="30"/>
  <c r="L141" i="30"/>
  <c r="L152" i="30"/>
  <c r="F150" i="30"/>
  <c r="H148" i="30"/>
  <c r="J146" i="30"/>
  <c r="L144" i="30"/>
  <c r="F142" i="30"/>
  <c r="F153" i="30"/>
  <c r="H151" i="30"/>
  <c r="J149" i="30"/>
  <c r="L147" i="30"/>
  <c r="F145" i="30"/>
  <c r="L153" i="30"/>
  <c r="F151" i="30"/>
  <c r="H149" i="30"/>
  <c r="J147" i="30"/>
  <c r="L145" i="30"/>
  <c r="F143" i="30"/>
  <c r="H141" i="30"/>
  <c r="H152" i="30"/>
  <c r="J150" i="30"/>
  <c r="L148" i="30"/>
  <c r="F146" i="30"/>
  <c r="H144" i="30"/>
  <c r="J142" i="30"/>
  <c r="F144" i="30"/>
  <c r="J145" i="30"/>
  <c r="F152" i="30"/>
  <c r="H168" i="30"/>
  <c r="H212" i="30"/>
  <c r="N8" i="31"/>
  <c r="O8" i="31"/>
  <c r="J84" i="30"/>
  <c r="J76" i="30"/>
  <c r="J87" i="30"/>
  <c r="J53" i="30"/>
  <c r="J61" i="30"/>
  <c r="J80" i="30"/>
  <c r="L168" i="30"/>
  <c r="F170" i="30"/>
  <c r="L212" i="30"/>
  <c r="F214" i="30"/>
  <c r="H175" i="30"/>
  <c r="J173" i="30"/>
  <c r="L171" i="30"/>
  <c r="F169" i="30"/>
  <c r="H167" i="30"/>
  <c r="J165" i="30"/>
  <c r="L163" i="30"/>
  <c r="L174" i="30"/>
  <c r="F172" i="30"/>
  <c r="H170" i="30"/>
  <c r="J168" i="30"/>
  <c r="L166" i="30"/>
  <c r="F164" i="30"/>
  <c r="F175" i="30"/>
  <c r="H173" i="30"/>
  <c r="J171" i="30"/>
  <c r="L169" i="30"/>
  <c r="F167" i="30"/>
  <c r="H165" i="30"/>
  <c r="J163" i="30"/>
  <c r="L175" i="30"/>
  <c r="F173" i="30"/>
  <c r="H171" i="30"/>
  <c r="J169" i="30"/>
  <c r="L167" i="30"/>
  <c r="F165" i="30"/>
  <c r="H163" i="30"/>
  <c r="H174" i="30"/>
  <c r="J172" i="30"/>
  <c r="L170" i="30"/>
  <c r="F168" i="30"/>
  <c r="H166" i="30"/>
  <c r="J164" i="30"/>
  <c r="J170" i="30"/>
  <c r="L173" i="30"/>
  <c r="L219" i="30"/>
  <c r="F217" i="30"/>
  <c r="H218" i="30"/>
  <c r="L217" i="30"/>
  <c r="L215" i="30"/>
  <c r="F213" i="30"/>
  <c r="H211" i="30"/>
  <c r="J209" i="30"/>
  <c r="L207" i="30"/>
  <c r="F216" i="30"/>
  <c r="H214" i="30"/>
  <c r="J212" i="30"/>
  <c r="L210" i="30"/>
  <c r="F208" i="30"/>
  <c r="F218" i="30"/>
  <c r="J217" i="30"/>
  <c r="J215" i="30"/>
  <c r="L213" i="30"/>
  <c r="F211" i="30"/>
  <c r="H209" i="30"/>
  <c r="J207" i="30"/>
  <c r="H217" i="30"/>
  <c r="L216" i="30"/>
  <c r="H215" i="30"/>
  <c r="J213" i="30"/>
  <c r="L211" i="30"/>
  <c r="F209" i="30"/>
  <c r="H207" i="30"/>
  <c r="H219" i="30"/>
  <c r="L218" i="30"/>
  <c r="J216" i="30"/>
  <c r="L214" i="30"/>
  <c r="F212" i="30"/>
  <c r="H210" i="30"/>
  <c r="J208" i="30"/>
  <c r="J214" i="30"/>
  <c r="L165" i="30"/>
  <c r="H172" i="30"/>
  <c r="J175" i="30"/>
  <c r="L209" i="30"/>
  <c r="H216" i="30"/>
  <c r="O228" i="30"/>
  <c r="N228" i="30"/>
  <c r="D8" i="31"/>
  <c r="O30" i="31"/>
  <c r="N30" i="31"/>
  <c r="H54" i="30"/>
  <c r="J60" i="30"/>
  <c r="H62" i="30"/>
  <c r="H79" i="30"/>
  <c r="J81" i="30"/>
  <c r="J140" i="30"/>
  <c r="H142" i="30"/>
  <c r="H146" i="30"/>
  <c r="H164" i="30"/>
  <c r="J167" i="30"/>
  <c r="F174" i="30"/>
  <c r="H208" i="30"/>
  <c r="J211" i="30"/>
  <c r="J218" i="30"/>
  <c r="J65" i="30"/>
  <c r="J86" i="30"/>
  <c r="F166" i="30"/>
  <c r="H169" i="30"/>
  <c r="L172" i="30"/>
  <c r="F210" i="30"/>
  <c r="H213" i="30"/>
  <c r="L272" i="30"/>
  <c r="F273" i="30"/>
  <c r="F274" i="30"/>
  <c r="F277" i="30"/>
  <c r="F34" i="31"/>
  <c r="H40" i="31"/>
  <c r="H52" i="31"/>
  <c r="F62" i="31"/>
  <c r="H64" i="31"/>
  <c r="H80" i="31"/>
  <c r="J240" i="30"/>
  <c r="L238" i="30"/>
  <c r="F236" i="30"/>
  <c r="L241" i="30"/>
  <c r="F239" i="30"/>
  <c r="H237" i="30"/>
  <c r="J235" i="30"/>
  <c r="L233" i="30"/>
  <c r="F231" i="30"/>
  <c r="H229" i="30"/>
  <c r="F240" i="30"/>
  <c r="H238" i="30"/>
  <c r="J236" i="30"/>
  <c r="L234" i="30"/>
  <c r="F232" i="30"/>
  <c r="H230" i="30"/>
  <c r="F230" i="30"/>
  <c r="L232" i="30"/>
  <c r="J233" i="30"/>
  <c r="H234" i="30"/>
  <c r="L250" i="30"/>
  <c r="F251" i="30"/>
  <c r="F252" i="30"/>
  <c r="F255" i="30"/>
  <c r="H275" i="30"/>
  <c r="F278" i="30"/>
  <c r="F279" i="30"/>
  <c r="F281" i="30"/>
  <c r="F282" i="30"/>
  <c r="J30" i="31"/>
  <c r="F33" i="31"/>
  <c r="H39" i="31"/>
  <c r="F60" i="31"/>
  <c r="F83" i="31"/>
  <c r="O96" i="31"/>
  <c r="F96" i="31"/>
  <c r="D96" i="31"/>
  <c r="J284" i="30"/>
  <c r="L282" i="30"/>
  <c r="F280" i="30"/>
  <c r="H278" i="30"/>
  <c r="J276" i="30"/>
  <c r="L274" i="30"/>
  <c r="L285" i="30"/>
  <c r="F283" i="30"/>
  <c r="H281" i="30"/>
  <c r="J279" i="30"/>
  <c r="L277" i="30"/>
  <c r="F275" i="30"/>
  <c r="H273" i="30"/>
  <c r="F284" i="30"/>
  <c r="H282" i="30"/>
  <c r="J280" i="30"/>
  <c r="L278" i="30"/>
  <c r="F276" i="30"/>
  <c r="H274" i="30"/>
  <c r="J274" i="30"/>
  <c r="J275" i="30"/>
  <c r="J277" i="30"/>
  <c r="J278" i="30"/>
  <c r="J281" i="30"/>
  <c r="H284" i="30"/>
  <c r="H285" i="30"/>
  <c r="F8" i="31"/>
  <c r="F103" i="31"/>
  <c r="F84" i="31"/>
  <c r="F76" i="31"/>
  <c r="F65" i="31"/>
  <c r="F57" i="31"/>
  <c r="F104" i="31"/>
  <c r="F85" i="31"/>
  <c r="F77" i="31"/>
  <c r="F107" i="31"/>
  <c r="F99" i="31"/>
  <c r="F80" i="31"/>
  <c r="F61" i="31"/>
  <c r="F53" i="31"/>
  <c r="F40" i="31"/>
  <c r="F32" i="31"/>
  <c r="F56" i="31"/>
  <c r="F35" i="31"/>
  <c r="F82" i="31"/>
  <c r="F81" i="31"/>
  <c r="F79" i="31"/>
  <c r="F78" i="31"/>
  <c r="F75" i="31"/>
  <c r="F64" i="31"/>
  <c r="F55" i="31"/>
  <c r="F59" i="31"/>
  <c r="F36" i="31"/>
  <c r="F109" i="31"/>
  <c r="F108" i="31"/>
  <c r="F106" i="31"/>
  <c r="F105" i="31"/>
  <c r="F102" i="31"/>
  <c r="F63" i="31"/>
  <c r="F54" i="31"/>
  <c r="F43" i="31"/>
  <c r="F39" i="31"/>
  <c r="F31" i="31"/>
  <c r="F30" i="31"/>
  <c r="F37" i="31"/>
  <c r="F42" i="31"/>
  <c r="N52" i="31"/>
  <c r="O52" i="31"/>
  <c r="J74" i="31"/>
  <c r="J262" i="30"/>
  <c r="L260" i="30"/>
  <c r="F258" i="30"/>
  <c r="H256" i="30"/>
  <c r="J254" i="30"/>
  <c r="L252" i="30"/>
  <c r="L263" i="30"/>
  <c r="F261" i="30"/>
  <c r="H259" i="30"/>
  <c r="J257" i="30"/>
  <c r="L255" i="30"/>
  <c r="F253" i="30"/>
  <c r="H251" i="30"/>
  <c r="F262" i="30"/>
  <c r="H260" i="30"/>
  <c r="J258" i="30"/>
  <c r="L256" i="30"/>
  <c r="F254" i="30"/>
  <c r="H252" i="30"/>
  <c r="J252" i="30"/>
  <c r="J253" i="30"/>
  <c r="J255" i="30"/>
  <c r="J256" i="30"/>
  <c r="J259" i="30"/>
  <c r="H262" i="30"/>
  <c r="H263" i="30"/>
  <c r="L273" i="30"/>
  <c r="L275" i="30"/>
  <c r="L276" i="30"/>
  <c r="L279" i="30"/>
  <c r="J282" i="30"/>
  <c r="J283" i="30"/>
  <c r="J285" i="30"/>
  <c r="H109" i="31"/>
  <c r="H101" i="31"/>
  <c r="H82" i="31"/>
  <c r="H63" i="31"/>
  <c r="H55" i="31"/>
  <c r="H102" i="31"/>
  <c r="H83" i="31"/>
  <c r="H75" i="31"/>
  <c r="H105" i="31"/>
  <c r="H97" i="31"/>
  <c r="H86" i="31"/>
  <c r="H78" i="31"/>
  <c r="H59" i="31"/>
  <c r="H65" i="31"/>
  <c r="H56" i="31"/>
  <c r="H38" i="31"/>
  <c r="H87" i="31"/>
  <c r="H85" i="31"/>
  <c r="H84" i="31"/>
  <c r="H81" i="31"/>
  <c r="H60" i="31"/>
  <c r="H41" i="31"/>
  <c r="H33" i="31"/>
  <c r="H108" i="31"/>
  <c r="H54" i="31"/>
  <c r="H107" i="31"/>
  <c r="H106" i="31"/>
  <c r="H104" i="31"/>
  <c r="H103" i="31"/>
  <c r="H100" i="31"/>
  <c r="H58" i="31"/>
  <c r="H34" i="31"/>
  <c r="H30" i="31"/>
  <c r="H99" i="31"/>
  <c r="H98" i="31"/>
  <c r="H62" i="31"/>
  <c r="H53" i="31"/>
  <c r="H42" i="31"/>
  <c r="H37" i="31"/>
  <c r="H32" i="31"/>
  <c r="H76" i="31"/>
  <c r="F98" i="31"/>
  <c r="J228" i="30"/>
  <c r="J237" i="30"/>
  <c r="H240" i="30"/>
  <c r="H241" i="30"/>
  <c r="L251" i="30"/>
  <c r="L253" i="30"/>
  <c r="L254" i="30"/>
  <c r="L257" i="30"/>
  <c r="J260" i="30"/>
  <c r="J261" i="30"/>
  <c r="J263" i="30"/>
  <c r="N272" i="30"/>
  <c r="L280" i="30"/>
  <c r="L281" i="30"/>
  <c r="L283" i="30"/>
  <c r="L284" i="30"/>
  <c r="H31" i="31"/>
  <c r="F41" i="31"/>
  <c r="H61" i="31"/>
  <c r="H79" i="31"/>
  <c r="F87" i="31"/>
  <c r="L96" i="31"/>
  <c r="N96" i="31"/>
  <c r="F101" i="31"/>
  <c r="O30" i="33"/>
  <c r="N30" i="33"/>
  <c r="J32" i="31"/>
  <c r="L38" i="31"/>
  <c r="J40" i="31"/>
  <c r="L61" i="31"/>
  <c r="J62" i="31"/>
  <c r="O8" i="33"/>
  <c r="P7" i="35"/>
  <c r="O7" i="35"/>
  <c r="J107" i="31"/>
  <c r="J99" i="31"/>
  <c r="J80" i="31"/>
  <c r="J61" i="31"/>
  <c r="J53" i="31"/>
  <c r="J42" i="31"/>
  <c r="J108" i="31"/>
  <c r="J100" i="31"/>
  <c r="J81" i="31"/>
  <c r="J103" i="31"/>
  <c r="J84" i="31"/>
  <c r="J76" i="31"/>
  <c r="J65" i="31"/>
  <c r="J57" i="31"/>
  <c r="J31" i="31"/>
  <c r="L37" i="31"/>
  <c r="J39" i="31"/>
  <c r="L58" i="31"/>
  <c r="J59" i="31"/>
  <c r="J75" i="31"/>
  <c r="J77" i="31"/>
  <c r="J78" i="31"/>
  <c r="L104" i="31"/>
  <c r="L107" i="31"/>
  <c r="O52" i="33"/>
  <c r="L105" i="31"/>
  <c r="L97" i="31"/>
  <c r="L86" i="31"/>
  <c r="L78" i="31"/>
  <c r="L59" i="31"/>
  <c r="L106" i="31"/>
  <c r="L98" i="31"/>
  <c r="L87" i="31"/>
  <c r="L79" i="31"/>
  <c r="L109" i="31"/>
  <c r="L101" i="31"/>
  <c r="L82" i="31"/>
  <c r="L63" i="31"/>
  <c r="L55" i="31"/>
  <c r="L34" i="31"/>
  <c r="L43" i="31"/>
  <c r="L54" i="31"/>
  <c r="J55" i="31"/>
  <c r="J64" i="31"/>
  <c r="L75" i="31"/>
  <c r="L76" i="31"/>
  <c r="J79" i="31"/>
  <c r="J82" i="31"/>
  <c r="J83" i="31"/>
  <c r="J85" i="31"/>
  <c r="J86" i="31"/>
  <c r="N8" i="33"/>
  <c r="N74" i="33"/>
  <c r="O123" i="37"/>
  <c r="N123" i="37"/>
  <c r="M123" i="37"/>
  <c r="K123" i="37"/>
  <c r="AR7" i="35"/>
  <c r="AO7" i="35"/>
  <c r="AQ7" i="35"/>
  <c r="AP7" i="35"/>
  <c r="AN7" i="35"/>
  <c r="L123" i="37"/>
  <c r="N5" i="40"/>
  <c r="M5" i="40"/>
  <c r="L5" i="40"/>
  <c r="I7" i="35"/>
  <c r="H7" i="35"/>
  <c r="AO29" i="35"/>
  <c r="AN29" i="35"/>
  <c r="H5" i="37"/>
  <c r="G5" i="37"/>
  <c r="O74" i="33"/>
  <c r="N133" i="38"/>
  <c r="O133" i="38"/>
  <c r="D129" i="37"/>
  <c r="I133" i="39"/>
  <c r="H133" i="39"/>
  <c r="G133" i="39"/>
  <c r="D146" i="41"/>
  <c r="T5" i="40"/>
  <c r="R5" i="40"/>
  <c r="Q5" i="40"/>
  <c r="S5" i="40"/>
  <c r="E146" i="42"/>
  <c r="H135" i="42"/>
  <c r="G135" i="42"/>
  <c r="AE7" i="35"/>
  <c r="I5" i="38"/>
  <c r="P5" i="40"/>
  <c r="AF7" i="35"/>
  <c r="H5" i="38"/>
  <c r="M133" i="40"/>
  <c r="I133" i="40"/>
  <c r="H133" i="40"/>
  <c r="G133" i="40"/>
  <c r="H135" i="41"/>
  <c r="G135" i="41"/>
  <c r="E146" i="41"/>
  <c r="S5" i="38"/>
  <c r="AZ7" i="35"/>
  <c r="X29" i="35"/>
  <c r="Q5" i="37"/>
  <c r="L5" i="38"/>
  <c r="F10" i="39"/>
  <c r="F6" i="39"/>
  <c r="F5" i="39"/>
  <c r="F8" i="39"/>
  <c r="M133" i="39"/>
  <c r="L133" i="39"/>
  <c r="J5" i="40"/>
  <c r="I5" i="40"/>
  <c r="H29" i="35"/>
  <c r="Y29" i="35"/>
  <c r="F6" i="38"/>
  <c r="M5" i="38"/>
  <c r="F7" i="38"/>
  <c r="K133" i="39"/>
  <c r="H5" i="40"/>
  <c r="J5" i="39"/>
  <c r="R5" i="39"/>
  <c r="F5" i="43"/>
  <c r="I5" i="43"/>
  <c r="S5" i="39"/>
  <c r="F14" i="41"/>
  <c r="F10" i="41"/>
  <c r="F5" i="41"/>
  <c r="F12" i="41"/>
  <c r="F8" i="41"/>
  <c r="H5" i="43"/>
  <c r="F10" i="40"/>
  <c r="N5" i="39"/>
  <c r="I5" i="41"/>
  <c r="F13" i="41"/>
  <c r="N5" i="42"/>
  <c r="M5" i="42"/>
  <c r="L5" i="42"/>
  <c r="S5" i="41"/>
  <c r="C146" i="41"/>
  <c r="L5" i="41"/>
  <c r="T5" i="41"/>
  <c r="N5" i="43"/>
  <c r="M5" i="43"/>
  <c r="L5" i="43"/>
  <c r="O135" i="43"/>
  <c r="N135" i="43"/>
  <c r="K135" i="43"/>
  <c r="M135" i="43"/>
  <c r="N5" i="41"/>
  <c r="D16" i="41"/>
  <c r="N135" i="41"/>
  <c r="Q5" i="43"/>
  <c r="C146" i="42"/>
  <c r="O135" i="42"/>
  <c r="N135" i="42"/>
  <c r="D146" i="43"/>
  <c r="I5" i="42"/>
  <c r="Q5" i="42"/>
  <c r="H135" i="43"/>
  <c r="P5" i="43"/>
  <c r="G135" i="43"/>
  <c r="L135" i="42"/>
  <c r="C146" i="43"/>
  <c r="K142" i="43" l="1"/>
  <c r="K142" i="41"/>
  <c r="K149" i="18"/>
  <c r="K127" i="18"/>
  <c r="K97" i="18"/>
  <c r="K75" i="18"/>
  <c r="K45" i="18"/>
  <c r="K130" i="18"/>
  <c r="K40" i="18"/>
  <c r="K142" i="18"/>
  <c r="K95" i="18"/>
  <c r="K43" i="18"/>
  <c r="K12" i="18"/>
  <c r="M26" i="17"/>
  <c r="K11" i="18"/>
  <c r="M67" i="16"/>
  <c r="M32" i="16"/>
  <c r="K102" i="18"/>
  <c r="K37" i="18"/>
  <c r="M44" i="17"/>
  <c r="M81" i="16"/>
  <c r="M46" i="16"/>
  <c r="M17" i="16"/>
  <c r="M17" i="17"/>
  <c r="M15" i="17"/>
  <c r="M60" i="16"/>
  <c r="M126" i="16"/>
  <c r="M18" i="16"/>
  <c r="M12" i="17"/>
  <c r="AB153" i="18"/>
  <c r="AB16" i="18"/>
  <c r="M157" i="16"/>
  <c r="M108" i="16"/>
  <c r="T99" i="18"/>
  <c r="M70" i="16"/>
  <c r="M44" i="16"/>
  <c r="M70" i="17"/>
  <c r="M25" i="16"/>
  <c r="M15" i="16"/>
  <c r="K110" i="18"/>
  <c r="K58" i="18"/>
  <c r="K139" i="18"/>
  <c r="K117" i="18"/>
  <c r="K87" i="18"/>
  <c r="K66" i="18"/>
  <c r="K116" i="18"/>
  <c r="K65" i="18"/>
  <c r="K154" i="18"/>
  <c r="K98" i="18"/>
  <c r="K145" i="18"/>
  <c r="K32" i="18"/>
  <c r="M101" i="16"/>
  <c r="K51" i="18"/>
  <c r="M115" i="16"/>
  <c r="M129" i="16"/>
  <c r="K10" i="18"/>
  <c r="M97" i="16"/>
  <c r="M45" i="16"/>
  <c r="T60" i="18"/>
  <c r="M33" i="17"/>
  <c r="AA20" i="17"/>
  <c r="M139" i="16"/>
  <c r="T125" i="18"/>
  <c r="T37" i="18"/>
  <c r="M136" i="17"/>
  <c r="M130" i="16"/>
  <c r="K31" i="18"/>
  <c r="M98" i="17"/>
  <c r="M42" i="16"/>
  <c r="M81" i="17"/>
  <c r="M130" i="17"/>
  <c r="M113" i="16"/>
  <c r="M96" i="16"/>
  <c r="M27" i="16"/>
  <c r="M47" i="16"/>
  <c r="K139" i="41"/>
  <c r="K143" i="41"/>
  <c r="M151" i="16"/>
  <c r="M127" i="16"/>
  <c r="M41" i="16"/>
  <c r="M141" i="16"/>
  <c r="M55" i="16"/>
  <c r="M103" i="16"/>
  <c r="M69" i="16"/>
  <c r="M43" i="16"/>
  <c r="M109" i="16"/>
  <c r="M74" i="16"/>
  <c r="M48" i="16"/>
  <c r="M10" i="16"/>
  <c r="M160" i="16"/>
  <c r="M156" i="16"/>
  <c r="M131" i="16"/>
  <c r="M71" i="16"/>
  <c r="M150" i="17"/>
  <c r="M137" i="16"/>
  <c r="M39" i="16"/>
  <c r="M30" i="16"/>
  <c r="M111" i="16"/>
  <c r="M87" i="17"/>
  <c r="M20" i="16"/>
  <c r="K137" i="43"/>
  <c r="K141" i="43"/>
  <c r="K141" i="41"/>
  <c r="K145" i="41"/>
  <c r="K140" i="41"/>
  <c r="M75" i="16"/>
  <c r="M89" i="16"/>
  <c r="M29" i="16"/>
  <c r="M26" i="16"/>
  <c r="K27" i="18"/>
  <c r="M143" i="16"/>
  <c r="M83" i="16"/>
  <c r="M39" i="17"/>
  <c r="M11" i="17"/>
  <c r="M132" i="17"/>
  <c r="M99" i="16"/>
  <c r="M156" i="17"/>
  <c r="M61" i="16"/>
  <c r="M73" i="16"/>
  <c r="M56" i="16"/>
  <c r="M94" i="16"/>
  <c r="AB39" i="18"/>
  <c r="M84" i="17"/>
  <c r="M116" i="16"/>
  <c r="F57" i="12"/>
  <c r="K144" i="43"/>
  <c r="K145" i="43"/>
  <c r="K144" i="18"/>
  <c r="K54" i="18"/>
  <c r="K135" i="18"/>
  <c r="K113" i="18"/>
  <c r="K83" i="18"/>
  <c r="K61" i="18"/>
  <c r="K138" i="18"/>
  <c r="K112" i="18"/>
  <c r="K60" i="18"/>
  <c r="K124" i="18"/>
  <c r="K141" i="18"/>
  <c r="K33" i="18"/>
  <c r="K59" i="18"/>
  <c r="M159" i="16"/>
  <c r="K28" i="18"/>
  <c r="K107" i="18"/>
  <c r="AB17" i="18"/>
  <c r="M47" i="17"/>
  <c r="M110" i="16"/>
  <c r="K26" i="18"/>
  <c r="M124" i="16"/>
  <c r="AB12" i="18"/>
  <c r="M138" i="16"/>
  <c r="AB43" i="18"/>
  <c r="M31" i="16"/>
  <c r="AB30" i="18"/>
  <c r="M114" i="16"/>
  <c r="M80" i="16"/>
  <c r="M54" i="16"/>
  <c r="K72" i="18"/>
  <c r="T43" i="18"/>
  <c r="T12" i="18"/>
  <c r="M25" i="17"/>
  <c r="M11" i="16"/>
  <c r="M27" i="17"/>
  <c r="K68" i="18"/>
  <c r="M118" i="17"/>
  <c r="M122" i="16"/>
  <c r="M53" i="16"/>
  <c r="M101" i="17"/>
  <c r="M24" i="17"/>
  <c r="M142" i="16"/>
  <c r="M46" i="17"/>
  <c r="M125" i="16"/>
  <c r="K14" i="18"/>
  <c r="K23" i="18"/>
  <c r="K144" i="41"/>
  <c r="M158" i="16"/>
  <c r="M140" i="16"/>
  <c r="M152" i="16"/>
  <c r="M68" i="16"/>
  <c r="M59" i="16"/>
  <c r="M153" i="16"/>
  <c r="M33" i="16"/>
  <c r="M76" i="16"/>
  <c r="M87" i="16"/>
  <c r="M145" i="16"/>
  <c r="G57" i="12"/>
  <c r="K138" i="43"/>
  <c r="K114" i="18"/>
  <c r="K67" i="18"/>
  <c r="K143" i="18"/>
  <c r="K122" i="18"/>
  <c r="K70" i="18"/>
  <c r="K121" i="18"/>
  <c r="K89" i="18"/>
  <c r="M43" i="17"/>
  <c r="M14" i="17"/>
  <c r="K42" i="18"/>
  <c r="M19" i="17"/>
  <c r="M84" i="16"/>
  <c r="M24" i="16"/>
  <c r="K55" i="18"/>
  <c r="M98" i="16"/>
  <c r="M38" i="16"/>
  <c r="M95" i="16"/>
  <c r="AB58" i="18"/>
  <c r="K18" i="18"/>
  <c r="M14" i="16"/>
  <c r="K94" i="18"/>
  <c r="AB60" i="18"/>
  <c r="AB13" i="18"/>
  <c r="M13" i="17"/>
  <c r="M28" i="16"/>
  <c r="M153" i="17"/>
  <c r="M128" i="16"/>
  <c r="K13" i="18"/>
  <c r="M115" i="17"/>
  <c r="M90" i="16"/>
  <c r="M32" i="17"/>
  <c r="M29" i="17"/>
  <c r="M102" i="16"/>
  <c r="M155" i="16"/>
  <c r="M85" i="16"/>
  <c r="M19" i="16"/>
  <c r="M104" i="16"/>
  <c r="K140" i="18"/>
  <c r="K88" i="18"/>
  <c r="K156" i="18"/>
  <c r="K109" i="18"/>
  <c r="K79" i="18"/>
  <c r="K57" i="18"/>
  <c r="K159" i="18"/>
  <c r="K129" i="18"/>
  <c r="K108" i="18"/>
  <c r="K82" i="18"/>
  <c r="K56" i="18"/>
  <c r="K115" i="18"/>
  <c r="K81" i="18"/>
  <c r="K158" i="18"/>
  <c r="K38" i="18"/>
  <c r="K29" i="18"/>
  <c r="M31" i="17"/>
  <c r="M10" i="17"/>
  <c r="K24" i="18"/>
  <c r="M144" i="16"/>
  <c r="M118" i="16"/>
  <c r="M132" i="16"/>
  <c r="AB37" i="18"/>
  <c r="M16" i="17"/>
  <c r="M146" i="16"/>
  <c r="M34" i="16"/>
  <c r="M100" i="16"/>
  <c r="M66" i="16"/>
  <c r="M40" i="16"/>
  <c r="M123" i="16"/>
  <c r="M88" i="16"/>
  <c r="M62" i="16"/>
  <c r="AB33" i="18"/>
  <c r="M53" i="17"/>
  <c r="M30" i="17"/>
  <c r="M16" i="16"/>
  <c r="M12" i="16"/>
  <c r="AB41" i="18"/>
  <c r="M139" i="17"/>
  <c r="M122" i="17"/>
  <c r="M67" i="17"/>
  <c r="M137" i="42"/>
  <c r="L137" i="42"/>
  <c r="O137" i="42"/>
  <c r="N137" i="42"/>
  <c r="G140" i="43"/>
  <c r="H140" i="43"/>
  <c r="K140" i="43" s="1"/>
  <c r="I140" i="43"/>
  <c r="H143" i="43"/>
  <c r="K143" i="43" s="1"/>
  <c r="G143" i="43"/>
  <c r="I143" i="43"/>
  <c r="L143" i="42"/>
  <c r="O143" i="42"/>
  <c r="M143" i="42"/>
  <c r="N143" i="42"/>
  <c r="H139" i="42"/>
  <c r="K139" i="42" s="1"/>
  <c r="I139" i="42"/>
  <c r="G139" i="42"/>
  <c r="G144" i="42"/>
  <c r="I144" i="42"/>
  <c r="H144" i="42"/>
  <c r="K144" i="42" s="1"/>
  <c r="G141" i="42"/>
  <c r="I141" i="42"/>
  <c r="H141" i="42"/>
  <c r="K141" i="42" s="1"/>
  <c r="O144" i="41"/>
  <c r="N144" i="41"/>
  <c r="M144" i="41"/>
  <c r="L144" i="41"/>
  <c r="T9" i="41"/>
  <c r="S9" i="41"/>
  <c r="P9" i="41"/>
  <c r="R9" i="41"/>
  <c r="Q9" i="41"/>
  <c r="J9" i="41"/>
  <c r="I9" i="41"/>
  <c r="H9" i="41"/>
  <c r="N7" i="41"/>
  <c r="M7" i="41"/>
  <c r="L7" i="41"/>
  <c r="N143" i="41"/>
  <c r="M143" i="41"/>
  <c r="L143" i="41"/>
  <c r="O143" i="41"/>
  <c r="O142" i="41"/>
  <c r="N142" i="41"/>
  <c r="M142" i="41"/>
  <c r="L142" i="41"/>
  <c r="L139" i="41"/>
  <c r="O139" i="41"/>
  <c r="N139" i="41"/>
  <c r="M139" i="41"/>
  <c r="L15" i="41"/>
  <c r="N15" i="41"/>
  <c r="M15" i="41"/>
  <c r="O138" i="43"/>
  <c r="L138" i="43"/>
  <c r="N138" i="43"/>
  <c r="M138" i="43"/>
  <c r="N137" i="43"/>
  <c r="M137" i="43"/>
  <c r="L137" i="43"/>
  <c r="O137" i="43"/>
  <c r="M142" i="43"/>
  <c r="L142" i="43"/>
  <c r="N142" i="43"/>
  <c r="O142" i="43"/>
  <c r="O140" i="43"/>
  <c r="N140" i="43"/>
  <c r="M140" i="43"/>
  <c r="L140" i="43"/>
  <c r="L139" i="43"/>
  <c r="O139" i="43"/>
  <c r="M139" i="43"/>
  <c r="N139" i="43"/>
  <c r="N136" i="43"/>
  <c r="J146" i="43"/>
  <c r="L136" i="43"/>
  <c r="O136" i="43"/>
  <c r="M136" i="43"/>
  <c r="N144" i="43"/>
  <c r="O144" i="43"/>
  <c r="L144" i="43"/>
  <c r="M144" i="43"/>
  <c r="M141" i="43"/>
  <c r="O141" i="43"/>
  <c r="N141" i="43"/>
  <c r="L141" i="43"/>
  <c r="J15" i="41"/>
  <c r="H15" i="41"/>
  <c r="I15" i="41"/>
  <c r="N13" i="41"/>
  <c r="L13" i="41"/>
  <c r="M13" i="41"/>
  <c r="S11" i="41"/>
  <c r="R11" i="41"/>
  <c r="P11" i="41"/>
  <c r="T11" i="41"/>
  <c r="Q11" i="41"/>
  <c r="J11" i="41"/>
  <c r="H11" i="41"/>
  <c r="I11" i="41"/>
  <c r="N9" i="41"/>
  <c r="L9" i="41"/>
  <c r="M9" i="41"/>
  <c r="S7" i="41"/>
  <c r="R7" i="41"/>
  <c r="P7" i="41"/>
  <c r="T7" i="41"/>
  <c r="Q7" i="41"/>
  <c r="J7" i="41"/>
  <c r="H7" i="41"/>
  <c r="I7" i="41"/>
  <c r="F6" i="41"/>
  <c r="E16" i="41"/>
  <c r="F16" i="41" s="1"/>
  <c r="N9" i="39"/>
  <c r="L9" i="39"/>
  <c r="S7" i="39"/>
  <c r="R7" i="39"/>
  <c r="AA19" i="39"/>
  <c r="P7" i="39"/>
  <c r="Q7" i="39"/>
  <c r="T7" i="39"/>
  <c r="J7" i="39"/>
  <c r="I7" i="39"/>
  <c r="H7" i="39"/>
  <c r="M9" i="40"/>
  <c r="I9" i="40"/>
  <c r="H9" i="40"/>
  <c r="J9" i="40"/>
  <c r="Y31" i="35"/>
  <c r="X31" i="35"/>
  <c r="J6" i="40"/>
  <c r="H6" i="40"/>
  <c r="I6" i="40"/>
  <c r="J7" i="40"/>
  <c r="I7" i="40"/>
  <c r="H7" i="40"/>
  <c r="H8" i="40"/>
  <c r="J8" i="40"/>
  <c r="M8" i="40"/>
  <c r="I8" i="40"/>
  <c r="J10" i="40"/>
  <c r="I10" i="40"/>
  <c r="H10" i="40"/>
  <c r="M6" i="38"/>
  <c r="L6" i="38"/>
  <c r="N6" i="38"/>
  <c r="G125" i="37"/>
  <c r="I125" i="37"/>
  <c r="H125" i="37"/>
  <c r="H37" i="35"/>
  <c r="I37" i="35"/>
  <c r="X34" i="35"/>
  <c r="Y34" i="35"/>
  <c r="L9" i="38"/>
  <c r="N9" i="38"/>
  <c r="N7" i="38"/>
  <c r="M7" i="38"/>
  <c r="L7" i="38"/>
  <c r="Y37" i="35"/>
  <c r="X37" i="35"/>
  <c r="I126" i="37"/>
  <c r="H126" i="37"/>
  <c r="G126" i="37"/>
  <c r="H124" i="37"/>
  <c r="G124" i="37"/>
  <c r="I38" i="35"/>
  <c r="H38" i="35"/>
  <c r="Y35" i="35"/>
  <c r="X35" i="35"/>
  <c r="BA18" i="35"/>
  <c r="AZ18" i="35"/>
  <c r="AY18" i="35"/>
  <c r="BB18" i="35"/>
  <c r="AX18" i="35"/>
  <c r="BA17" i="35"/>
  <c r="AZ17" i="35"/>
  <c r="AY17" i="35"/>
  <c r="BB17" i="35"/>
  <c r="AX17" i="35"/>
  <c r="Y17" i="35"/>
  <c r="X17" i="35"/>
  <c r="BA16" i="35"/>
  <c r="AZ16" i="35"/>
  <c r="AY16" i="35"/>
  <c r="BB16" i="35"/>
  <c r="AX16" i="35"/>
  <c r="Y16" i="35"/>
  <c r="X16" i="35"/>
  <c r="BA15" i="35"/>
  <c r="AZ15" i="35"/>
  <c r="BB15" i="35"/>
  <c r="AY15" i="35"/>
  <c r="AX15" i="35"/>
  <c r="Y15" i="35"/>
  <c r="X15" i="35"/>
  <c r="BA14" i="35"/>
  <c r="AZ14" i="35"/>
  <c r="AX14" i="35"/>
  <c r="BB14" i="35"/>
  <c r="AY14" i="35"/>
  <c r="Y14" i="35"/>
  <c r="X14" i="35"/>
  <c r="BA13" i="35"/>
  <c r="AZ13" i="35"/>
  <c r="BB13" i="35"/>
  <c r="AY13" i="35"/>
  <c r="AX13" i="35"/>
  <c r="Y13" i="35"/>
  <c r="X13" i="35"/>
  <c r="BA12" i="35"/>
  <c r="AZ12" i="35"/>
  <c r="BB12" i="35"/>
  <c r="AX12" i="35"/>
  <c r="AY12" i="35"/>
  <c r="Y12" i="35"/>
  <c r="X12" i="35"/>
  <c r="BA11" i="35"/>
  <c r="AZ11" i="35"/>
  <c r="BB11" i="35"/>
  <c r="AY11" i="35"/>
  <c r="AX11" i="35"/>
  <c r="AW22" i="35"/>
  <c r="Y11" i="35"/>
  <c r="X11" i="35"/>
  <c r="BA10" i="35"/>
  <c r="AZ10" i="35"/>
  <c r="AX10" i="35"/>
  <c r="BB10" i="35"/>
  <c r="AY10" i="35"/>
  <c r="Y10" i="35"/>
  <c r="X10" i="35"/>
  <c r="BA9" i="35"/>
  <c r="AZ9" i="35"/>
  <c r="BB9" i="35"/>
  <c r="AY9" i="35"/>
  <c r="AX9" i="35"/>
  <c r="Y9" i="35"/>
  <c r="X9" i="35"/>
  <c r="BA8" i="35"/>
  <c r="AZ8" i="35"/>
  <c r="BB8" i="35"/>
  <c r="AX8" i="35"/>
  <c r="AY8" i="35"/>
  <c r="Y8" i="35"/>
  <c r="X8" i="35"/>
  <c r="I8" i="38"/>
  <c r="H8" i="38"/>
  <c r="M8" i="38"/>
  <c r="J8" i="38"/>
  <c r="M9" i="38"/>
  <c r="J9" i="38"/>
  <c r="I9" i="38"/>
  <c r="H9" i="38"/>
  <c r="AE13" i="35"/>
  <c r="AF13" i="35"/>
  <c r="AE9" i="35"/>
  <c r="AF9" i="35"/>
  <c r="T6" i="40"/>
  <c r="S6" i="40"/>
  <c r="R6" i="40"/>
  <c r="P6" i="40"/>
  <c r="Q6" i="40"/>
  <c r="R7" i="40"/>
  <c r="T7" i="40"/>
  <c r="AA19" i="40" s="1"/>
  <c r="S7" i="40"/>
  <c r="P7" i="40"/>
  <c r="Q7" i="40"/>
  <c r="P8" i="40"/>
  <c r="T8" i="40"/>
  <c r="S8" i="40"/>
  <c r="Q8" i="40"/>
  <c r="R8" i="40"/>
  <c r="T10" i="40"/>
  <c r="AA20" i="40" s="1"/>
  <c r="R10" i="40"/>
  <c r="Q10" i="40"/>
  <c r="P10" i="40"/>
  <c r="S10" i="40"/>
  <c r="T9" i="40"/>
  <c r="S9" i="40"/>
  <c r="R9" i="40"/>
  <c r="Q9" i="40"/>
  <c r="P9" i="40"/>
  <c r="AE17" i="35"/>
  <c r="AF17" i="35"/>
  <c r="H134" i="39"/>
  <c r="G134" i="39"/>
  <c r="I134" i="39"/>
  <c r="O125" i="37"/>
  <c r="N125" i="37"/>
  <c r="M125" i="37"/>
  <c r="K125" i="37"/>
  <c r="L125" i="37"/>
  <c r="AR9" i="35"/>
  <c r="AO9" i="35"/>
  <c r="AQ9" i="35"/>
  <c r="AN9" i="35"/>
  <c r="AP9" i="35"/>
  <c r="I9" i="35"/>
  <c r="H9" i="35"/>
  <c r="AO37" i="35"/>
  <c r="AN37" i="35"/>
  <c r="AO33" i="35"/>
  <c r="AN33" i="35"/>
  <c r="AO30" i="35"/>
  <c r="AN30" i="35"/>
  <c r="AO38" i="35"/>
  <c r="AN38" i="35"/>
  <c r="AN35" i="35"/>
  <c r="AO35" i="35"/>
  <c r="AO32" i="35"/>
  <c r="AN32" i="35"/>
  <c r="AO40" i="35"/>
  <c r="AN40" i="35"/>
  <c r="AO34" i="35"/>
  <c r="AN34" i="35"/>
  <c r="AN31" i="35"/>
  <c r="AO31" i="35"/>
  <c r="AN39" i="35"/>
  <c r="AO39" i="35"/>
  <c r="AO36" i="35"/>
  <c r="AN36" i="35"/>
  <c r="I8" i="35"/>
  <c r="H8" i="35"/>
  <c r="I12" i="35"/>
  <c r="H12" i="35"/>
  <c r="I11" i="35"/>
  <c r="H11" i="35"/>
  <c r="I15" i="35"/>
  <c r="H15" i="35"/>
  <c r="I10" i="35"/>
  <c r="H10" i="35"/>
  <c r="I14" i="35"/>
  <c r="H14" i="35"/>
  <c r="I16" i="35"/>
  <c r="H16" i="35"/>
  <c r="I17" i="35"/>
  <c r="H17" i="35"/>
  <c r="I18" i="35"/>
  <c r="H18" i="35"/>
  <c r="L10" i="40"/>
  <c r="M10" i="40"/>
  <c r="N10" i="40"/>
  <c r="N9" i="40"/>
  <c r="L9" i="40"/>
  <c r="L6" i="40"/>
  <c r="M6" i="40"/>
  <c r="N6" i="40"/>
  <c r="L7" i="40"/>
  <c r="N7" i="40"/>
  <c r="M7" i="40"/>
  <c r="L8" i="40"/>
  <c r="N8" i="40"/>
  <c r="AR12" i="35"/>
  <c r="AO12" i="35"/>
  <c r="AQ12" i="35"/>
  <c r="AP12" i="35"/>
  <c r="AN12" i="35"/>
  <c r="AR13" i="35"/>
  <c r="AO13" i="35"/>
  <c r="AQ13" i="35"/>
  <c r="AN13" i="35"/>
  <c r="AP13" i="35"/>
  <c r="AR11" i="35"/>
  <c r="AO11" i="35"/>
  <c r="AN11" i="35"/>
  <c r="AQ11" i="35"/>
  <c r="AP11" i="35"/>
  <c r="AR15" i="35"/>
  <c r="AO15" i="35"/>
  <c r="AN15" i="35"/>
  <c r="AP15" i="35"/>
  <c r="AQ15" i="35"/>
  <c r="O128" i="37"/>
  <c r="N128" i="37"/>
  <c r="L128" i="37"/>
  <c r="M128" i="37"/>
  <c r="K128" i="37"/>
  <c r="L124" i="37"/>
  <c r="N124" i="37"/>
  <c r="M124" i="37"/>
  <c r="O124" i="37"/>
  <c r="N126" i="37"/>
  <c r="O126" i="37"/>
  <c r="L126" i="37"/>
  <c r="K126" i="37"/>
  <c r="M126" i="37"/>
  <c r="N80" i="33"/>
  <c r="O80" i="33"/>
  <c r="N75" i="33"/>
  <c r="O75" i="33"/>
  <c r="N77" i="33"/>
  <c r="O77" i="33"/>
  <c r="N79" i="33"/>
  <c r="O79" i="33"/>
  <c r="N81" i="33"/>
  <c r="O81" i="33"/>
  <c r="N83" i="33"/>
  <c r="O83" i="33"/>
  <c r="N85" i="33"/>
  <c r="O85" i="33"/>
  <c r="N16" i="33"/>
  <c r="O16" i="33"/>
  <c r="O13" i="33"/>
  <c r="N13" i="33"/>
  <c r="O18" i="33"/>
  <c r="N18" i="33"/>
  <c r="O12" i="33"/>
  <c r="N12" i="33"/>
  <c r="O19" i="33"/>
  <c r="N19" i="33"/>
  <c r="P15" i="35"/>
  <c r="O15" i="35"/>
  <c r="P11" i="35"/>
  <c r="O11" i="35"/>
  <c r="P10" i="35"/>
  <c r="O10" i="35"/>
  <c r="P14" i="35"/>
  <c r="O14" i="35"/>
  <c r="P9" i="35"/>
  <c r="O9" i="35"/>
  <c r="P13" i="35"/>
  <c r="O13" i="35"/>
  <c r="P16" i="35"/>
  <c r="O16" i="35"/>
  <c r="P17" i="35"/>
  <c r="O17" i="35"/>
  <c r="P18" i="35"/>
  <c r="O18" i="35"/>
  <c r="P8" i="35"/>
  <c r="O8" i="35"/>
  <c r="P12" i="35"/>
  <c r="O12" i="35"/>
  <c r="O53" i="33"/>
  <c r="N53" i="33"/>
  <c r="O55" i="33"/>
  <c r="N55" i="33"/>
  <c r="N57" i="33"/>
  <c r="O57" i="33"/>
  <c r="O59" i="33"/>
  <c r="N59" i="33"/>
  <c r="N61" i="33"/>
  <c r="O61" i="33"/>
  <c r="N63" i="33"/>
  <c r="O63" i="33"/>
  <c r="O54" i="33"/>
  <c r="N54" i="33"/>
  <c r="N56" i="33"/>
  <c r="O56" i="33"/>
  <c r="O58" i="33"/>
  <c r="N58" i="33"/>
  <c r="O60" i="33"/>
  <c r="N60" i="33"/>
  <c r="N62" i="33"/>
  <c r="O62" i="33"/>
  <c r="O64" i="33"/>
  <c r="N64" i="33"/>
  <c r="N17" i="33"/>
  <c r="O17" i="33"/>
  <c r="N15" i="33"/>
  <c r="O15" i="33"/>
  <c r="O14" i="33"/>
  <c r="N14" i="33"/>
  <c r="O11" i="33"/>
  <c r="N11" i="33"/>
  <c r="O36" i="33"/>
  <c r="N36" i="33"/>
  <c r="O40" i="33"/>
  <c r="N40" i="33"/>
  <c r="O35" i="33"/>
  <c r="N35" i="33"/>
  <c r="O33" i="33"/>
  <c r="N33" i="33"/>
  <c r="O34" i="33"/>
  <c r="N34" i="33"/>
  <c r="O31" i="33"/>
  <c r="N31" i="33"/>
  <c r="O32" i="33"/>
  <c r="N32" i="33"/>
  <c r="O41" i="33"/>
  <c r="N41" i="33"/>
  <c r="O42" i="33"/>
  <c r="N42" i="33"/>
  <c r="O277" i="30"/>
  <c r="N277" i="30"/>
  <c r="O274" i="30"/>
  <c r="N274" i="30"/>
  <c r="O273" i="30"/>
  <c r="N273" i="30"/>
  <c r="O254" i="30"/>
  <c r="N254" i="30"/>
  <c r="O262" i="30"/>
  <c r="N262" i="30"/>
  <c r="N253" i="30"/>
  <c r="O253" i="30"/>
  <c r="N261" i="30"/>
  <c r="O261" i="30"/>
  <c r="O258" i="30"/>
  <c r="N258" i="30"/>
  <c r="N276" i="30"/>
  <c r="O276" i="30"/>
  <c r="O284" i="30"/>
  <c r="N284" i="30"/>
  <c r="N275" i="30"/>
  <c r="O275" i="30"/>
  <c r="N283" i="30"/>
  <c r="O283" i="30"/>
  <c r="O280" i="30"/>
  <c r="N280" i="30"/>
  <c r="O232" i="30"/>
  <c r="N232" i="30"/>
  <c r="N240" i="30"/>
  <c r="O240" i="30"/>
  <c r="N231" i="30"/>
  <c r="O231" i="30"/>
  <c r="N239" i="30"/>
  <c r="O239" i="30"/>
  <c r="O236" i="30"/>
  <c r="N236" i="30"/>
  <c r="O214" i="30"/>
  <c r="N214" i="30"/>
  <c r="O170" i="30"/>
  <c r="N170" i="30"/>
  <c r="O144" i="30"/>
  <c r="N144" i="30"/>
  <c r="O63" i="31"/>
  <c r="N63" i="31"/>
  <c r="O59" i="31"/>
  <c r="N59" i="31"/>
  <c r="O82" i="31"/>
  <c r="N82" i="31"/>
  <c r="N41" i="31"/>
  <c r="O41" i="31"/>
  <c r="O75" i="31"/>
  <c r="N75" i="31"/>
  <c r="O34" i="31"/>
  <c r="N34" i="31"/>
  <c r="O78" i="31"/>
  <c r="N78" i="31"/>
  <c r="O33" i="31"/>
  <c r="N33" i="31"/>
  <c r="O54" i="31"/>
  <c r="N54" i="31"/>
  <c r="O81" i="31"/>
  <c r="N81" i="31"/>
  <c r="N31" i="31"/>
  <c r="O31" i="31"/>
  <c r="N39" i="31"/>
  <c r="O39" i="31"/>
  <c r="O55" i="31"/>
  <c r="N55" i="31"/>
  <c r="N64" i="31"/>
  <c r="O64" i="31"/>
  <c r="O83" i="31"/>
  <c r="N83" i="31"/>
  <c r="O86" i="31"/>
  <c r="N86" i="31"/>
  <c r="N36" i="31"/>
  <c r="O36" i="31"/>
  <c r="N60" i="31"/>
  <c r="O60" i="31"/>
  <c r="N56" i="31"/>
  <c r="O56" i="31"/>
  <c r="N35" i="31"/>
  <c r="O35" i="31"/>
  <c r="N62" i="31"/>
  <c r="O62" i="31"/>
  <c r="O97" i="31"/>
  <c r="N97" i="31"/>
  <c r="N98" i="31"/>
  <c r="O98" i="31"/>
  <c r="N100" i="31"/>
  <c r="O100" i="31"/>
  <c r="O101" i="31"/>
  <c r="N101" i="31"/>
  <c r="O32" i="31"/>
  <c r="N32" i="31"/>
  <c r="O40" i="31"/>
  <c r="N40" i="31"/>
  <c r="O58" i="31"/>
  <c r="N58" i="31"/>
  <c r="O102" i="31"/>
  <c r="N102" i="31"/>
  <c r="O105" i="31"/>
  <c r="N105" i="31"/>
  <c r="N106" i="31"/>
  <c r="O106" i="31"/>
  <c r="O108" i="31"/>
  <c r="N108" i="31"/>
  <c r="N42" i="31"/>
  <c r="O42" i="31"/>
  <c r="N53" i="31"/>
  <c r="O53" i="31"/>
  <c r="O61" i="31"/>
  <c r="N61" i="31"/>
  <c r="N80" i="31"/>
  <c r="O80" i="31"/>
  <c r="N99" i="31"/>
  <c r="O99" i="31"/>
  <c r="N107" i="31"/>
  <c r="O107" i="31"/>
  <c r="O77" i="31"/>
  <c r="N77" i="31"/>
  <c r="O85" i="31"/>
  <c r="N85" i="31"/>
  <c r="N104" i="31"/>
  <c r="O104" i="31"/>
  <c r="O57" i="31"/>
  <c r="N57" i="31"/>
  <c r="O76" i="31"/>
  <c r="N76" i="31"/>
  <c r="O84" i="31"/>
  <c r="N84" i="31"/>
  <c r="N103" i="31"/>
  <c r="O103" i="31"/>
  <c r="O207" i="30"/>
  <c r="N207" i="30"/>
  <c r="N212" i="30"/>
  <c r="O212" i="30"/>
  <c r="O209" i="30"/>
  <c r="N209" i="30"/>
  <c r="O211" i="30"/>
  <c r="N211" i="30"/>
  <c r="O216" i="30"/>
  <c r="N216" i="30"/>
  <c r="N208" i="30"/>
  <c r="O208" i="30"/>
  <c r="O213" i="30"/>
  <c r="N213" i="30"/>
  <c r="O217" i="30"/>
  <c r="N217" i="30"/>
  <c r="O163" i="30"/>
  <c r="N163" i="30"/>
  <c r="N168" i="30"/>
  <c r="O168" i="30"/>
  <c r="O165" i="30"/>
  <c r="N165" i="30"/>
  <c r="O173" i="30"/>
  <c r="N173" i="30"/>
  <c r="O167" i="30"/>
  <c r="N167" i="30"/>
  <c r="N164" i="30"/>
  <c r="O164" i="30"/>
  <c r="N172" i="30"/>
  <c r="O172" i="30"/>
  <c r="O169" i="30"/>
  <c r="N169" i="30"/>
  <c r="O215" i="30"/>
  <c r="N215" i="30"/>
  <c r="O171" i="30"/>
  <c r="N171" i="30"/>
  <c r="O210" i="30"/>
  <c r="N210" i="30"/>
  <c r="O166" i="30"/>
  <c r="N166" i="30"/>
  <c r="O148" i="30"/>
  <c r="N148" i="30"/>
  <c r="N146" i="30"/>
  <c r="O146" i="30"/>
  <c r="O143" i="30"/>
  <c r="N143" i="30"/>
  <c r="O151" i="30"/>
  <c r="N151" i="30"/>
  <c r="O145" i="30"/>
  <c r="N145" i="30"/>
  <c r="N142" i="30"/>
  <c r="O142" i="30"/>
  <c r="N150" i="30"/>
  <c r="O150" i="30"/>
  <c r="O147" i="30"/>
  <c r="N147" i="30"/>
  <c r="O63" i="30"/>
  <c r="N63" i="30"/>
  <c r="O58" i="30"/>
  <c r="N58" i="30"/>
  <c r="O192" i="30"/>
  <c r="N192" i="30"/>
  <c r="O196" i="30"/>
  <c r="N196" i="30"/>
  <c r="O188" i="30"/>
  <c r="N188" i="30"/>
  <c r="O193" i="30"/>
  <c r="N193" i="30"/>
  <c r="N190" i="30"/>
  <c r="O190" i="30"/>
  <c r="O187" i="30"/>
  <c r="N187" i="30"/>
  <c r="O195" i="30"/>
  <c r="N195" i="30"/>
  <c r="O189" i="30"/>
  <c r="N189" i="30"/>
  <c r="N186" i="30"/>
  <c r="O186" i="30"/>
  <c r="N194" i="30"/>
  <c r="O194" i="30"/>
  <c r="O191" i="30"/>
  <c r="N191" i="30"/>
  <c r="O130" i="30"/>
  <c r="N130" i="30"/>
  <c r="O119" i="30"/>
  <c r="N119" i="30"/>
  <c r="O123" i="30"/>
  <c r="N123" i="30"/>
  <c r="O127" i="30"/>
  <c r="N127" i="30"/>
  <c r="O126" i="30"/>
  <c r="N126" i="30"/>
  <c r="N124" i="30"/>
  <c r="O124" i="30"/>
  <c r="N121" i="30"/>
  <c r="O121" i="30"/>
  <c r="O129" i="30"/>
  <c r="N129" i="30"/>
  <c r="N120" i="30"/>
  <c r="O120" i="30"/>
  <c r="N128" i="30"/>
  <c r="O128" i="30"/>
  <c r="O125" i="30"/>
  <c r="N125" i="30"/>
  <c r="O78" i="30"/>
  <c r="N78" i="30"/>
  <c r="O54" i="30"/>
  <c r="N54" i="30"/>
  <c r="N60" i="30"/>
  <c r="O60" i="30"/>
  <c r="O81" i="30"/>
  <c r="N81" i="30"/>
  <c r="O57" i="30"/>
  <c r="N57" i="30"/>
  <c r="N79" i="30"/>
  <c r="O79" i="30"/>
  <c r="O86" i="30"/>
  <c r="N86" i="30"/>
  <c r="O77" i="30"/>
  <c r="N77" i="30"/>
  <c r="O84" i="30"/>
  <c r="N84" i="30"/>
  <c r="N56" i="30"/>
  <c r="O56" i="30"/>
  <c r="N64" i="30"/>
  <c r="O64" i="30"/>
  <c r="N75" i="30"/>
  <c r="O75" i="30"/>
  <c r="O53" i="30"/>
  <c r="N53" i="30"/>
  <c r="O61" i="30"/>
  <c r="N61" i="30"/>
  <c r="O85" i="30"/>
  <c r="N85" i="30"/>
  <c r="N80" i="30"/>
  <c r="O80" i="30"/>
  <c r="O55" i="30"/>
  <c r="N55" i="30"/>
  <c r="J108" i="28"/>
  <c r="I108" i="28"/>
  <c r="M108" i="28"/>
  <c r="L108" i="28"/>
  <c r="K108" i="28"/>
  <c r="J73" i="28"/>
  <c r="I73" i="28"/>
  <c r="M73" i="28"/>
  <c r="L73" i="28"/>
  <c r="K73" i="28"/>
  <c r="J56" i="28"/>
  <c r="I56" i="28"/>
  <c r="M56" i="28"/>
  <c r="K56" i="28"/>
  <c r="L56" i="28"/>
  <c r="M26" i="28"/>
  <c r="J26" i="28"/>
  <c r="I26" i="28"/>
  <c r="H34" i="28"/>
  <c r="K26" i="28"/>
  <c r="L26" i="28"/>
  <c r="L15" i="28"/>
  <c r="J15" i="28"/>
  <c r="I15" i="28"/>
  <c r="M15" i="28"/>
  <c r="K15" i="28"/>
  <c r="J134" i="28"/>
  <c r="I134" i="28"/>
  <c r="M134" i="28"/>
  <c r="L134" i="28"/>
  <c r="K134" i="28"/>
  <c r="J151" i="28"/>
  <c r="I151" i="28"/>
  <c r="M151" i="28"/>
  <c r="L151" i="28"/>
  <c r="K151" i="28"/>
  <c r="M129" i="28"/>
  <c r="J129" i="28"/>
  <c r="I129" i="28"/>
  <c r="K129" i="28"/>
  <c r="L129" i="28"/>
  <c r="K122" i="28"/>
  <c r="J122" i="28"/>
  <c r="M122" i="28"/>
  <c r="L122" i="28"/>
  <c r="I122" i="28"/>
  <c r="K139" i="28"/>
  <c r="J139" i="28"/>
  <c r="M139" i="28"/>
  <c r="L139" i="28"/>
  <c r="I139" i="28"/>
  <c r="K156" i="28"/>
  <c r="J156" i="28"/>
  <c r="M156" i="28"/>
  <c r="L156" i="28"/>
  <c r="I156" i="28"/>
  <c r="K135" i="28"/>
  <c r="J135" i="28"/>
  <c r="I135" i="28"/>
  <c r="M135" i="28"/>
  <c r="L135" i="28"/>
  <c r="K152" i="28"/>
  <c r="J152" i="28"/>
  <c r="I152" i="28"/>
  <c r="M152" i="28"/>
  <c r="H160" i="28"/>
  <c r="L152" i="28"/>
  <c r="M138" i="28"/>
  <c r="J138" i="28"/>
  <c r="I138" i="28"/>
  <c r="H146" i="28"/>
  <c r="L138" i="28"/>
  <c r="K138" i="28"/>
  <c r="M155" i="28"/>
  <c r="J155" i="28"/>
  <c r="I155" i="28"/>
  <c r="L155" i="28"/>
  <c r="K155" i="28"/>
  <c r="L29" i="28"/>
  <c r="I29" i="28"/>
  <c r="M29" i="28"/>
  <c r="K29" i="28"/>
  <c r="J29" i="28"/>
  <c r="L38" i="28"/>
  <c r="I38" i="28"/>
  <c r="M38" i="28"/>
  <c r="J38" i="28"/>
  <c r="K38" i="28"/>
  <c r="M46" i="28"/>
  <c r="L46" i="28"/>
  <c r="I46" i="28"/>
  <c r="K46" i="28"/>
  <c r="J46" i="28"/>
  <c r="M55" i="28"/>
  <c r="L55" i="28"/>
  <c r="I55" i="28"/>
  <c r="K55" i="28"/>
  <c r="J55" i="28"/>
  <c r="M64" i="28"/>
  <c r="L64" i="28"/>
  <c r="I64" i="28"/>
  <c r="K64" i="28"/>
  <c r="J64" i="28"/>
  <c r="M72" i="28"/>
  <c r="L72" i="28"/>
  <c r="I72" i="28"/>
  <c r="K72" i="28"/>
  <c r="J72" i="28"/>
  <c r="M81" i="28"/>
  <c r="L81" i="28"/>
  <c r="I81" i="28"/>
  <c r="K81" i="28"/>
  <c r="J81" i="28"/>
  <c r="M89" i="28"/>
  <c r="L89" i="28"/>
  <c r="I89" i="28"/>
  <c r="K89" i="28"/>
  <c r="J89" i="28"/>
  <c r="M98" i="28"/>
  <c r="L98" i="28"/>
  <c r="I98" i="28"/>
  <c r="K98" i="28"/>
  <c r="J98" i="28"/>
  <c r="M107" i="28"/>
  <c r="L107" i="28"/>
  <c r="I107" i="28"/>
  <c r="K107" i="28"/>
  <c r="J107" i="28"/>
  <c r="M115" i="28"/>
  <c r="L115" i="28"/>
  <c r="I115" i="28"/>
  <c r="K115" i="28"/>
  <c r="J115" i="28"/>
  <c r="M124" i="28"/>
  <c r="L124" i="28"/>
  <c r="I124" i="28"/>
  <c r="H132" i="28"/>
  <c r="K124" i="28"/>
  <c r="J124" i="28"/>
  <c r="M141" i="28"/>
  <c r="L141" i="28"/>
  <c r="I141" i="28"/>
  <c r="K141" i="28"/>
  <c r="J141" i="28"/>
  <c r="M150" i="28"/>
  <c r="L150" i="28"/>
  <c r="I150" i="28"/>
  <c r="J150" i="28"/>
  <c r="K150" i="28"/>
  <c r="M158" i="28"/>
  <c r="L158" i="28"/>
  <c r="I158" i="28"/>
  <c r="K158" i="28"/>
  <c r="J158" i="28"/>
  <c r="K24" i="28"/>
  <c r="L24" i="28"/>
  <c r="J24" i="28"/>
  <c r="M24" i="28"/>
  <c r="I24" i="28"/>
  <c r="K32" i="28"/>
  <c r="M32" i="28"/>
  <c r="L32" i="28"/>
  <c r="J32" i="28"/>
  <c r="I32" i="28"/>
  <c r="K41" i="28"/>
  <c r="I41" i="28"/>
  <c r="M41" i="28"/>
  <c r="L41" i="28"/>
  <c r="J41" i="28"/>
  <c r="L50" i="28"/>
  <c r="K50" i="28"/>
  <c r="J50" i="28"/>
  <c r="I50" i="28"/>
  <c r="M50" i="28"/>
  <c r="L58" i="28"/>
  <c r="K58" i="28"/>
  <c r="J58" i="28"/>
  <c r="I58" i="28"/>
  <c r="M58" i="28"/>
  <c r="L67" i="28"/>
  <c r="K67" i="28"/>
  <c r="J67" i="28"/>
  <c r="I67" i="28"/>
  <c r="M67" i="28"/>
  <c r="L75" i="28"/>
  <c r="K75" i="28"/>
  <c r="J75" i="28"/>
  <c r="I75" i="28"/>
  <c r="M75" i="28"/>
  <c r="L84" i="28"/>
  <c r="K84" i="28"/>
  <c r="J84" i="28"/>
  <c r="I84" i="28"/>
  <c r="M84" i="28"/>
  <c r="L93" i="28"/>
  <c r="K93" i="28"/>
  <c r="J93" i="28"/>
  <c r="I93" i="28"/>
  <c r="M93" i="28"/>
  <c r="L101" i="28"/>
  <c r="K101" i="28"/>
  <c r="J101" i="28"/>
  <c r="I101" i="28"/>
  <c r="M101" i="28"/>
  <c r="L110" i="28"/>
  <c r="K110" i="28"/>
  <c r="H118" i="28"/>
  <c r="J110" i="28"/>
  <c r="I110" i="28"/>
  <c r="M110" i="28"/>
  <c r="L127" i="28"/>
  <c r="K127" i="28"/>
  <c r="J127" i="28"/>
  <c r="I127" i="28"/>
  <c r="M127" i="28"/>
  <c r="L136" i="28"/>
  <c r="K136" i="28"/>
  <c r="M136" i="28"/>
  <c r="I136" i="28"/>
  <c r="J136" i="28"/>
  <c r="L144" i="28"/>
  <c r="K144" i="28"/>
  <c r="J144" i="28"/>
  <c r="M144" i="28"/>
  <c r="I144" i="28"/>
  <c r="L153" i="28"/>
  <c r="K153" i="28"/>
  <c r="M153" i="28"/>
  <c r="I153" i="28"/>
  <c r="J153" i="28"/>
  <c r="M25" i="28"/>
  <c r="L25" i="28"/>
  <c r="K25" i="28"/>
  <c r="J25" i="28"/>
  <c r="I25" i="28"/>
  <c r="M33" i="28"/>
  <c r="L33" i="28"/>
  <c r="I33" i="28"/>
  <c r="J33" i="28"/>
  <c r="K33" i="28"/>
  <c r="M42" i="28"/>
  <c r="L42" i="28"/>
  <c r="J42" i="28"/>
  <c r="I42" i="28"/>
  <c r="K42" i="28"/>
  <c r="I51" i="28"/>
  <c r="M51" i="28"/>
  <c r="L51" i="28"/>
  <c r="K51" i="28"/>
  <c r="J51" i="28"/>
  <c r="I59" i="28"/>
  <c r="M59" i="28"/>
  <c r="L59" i="28"/>
  <c r="J59" i="28"/>
  <c r="K59" i="28"/>
  <c r="I68" i="28"/>
  <c r="H76" i="28"/>
  <c r="M68" i="28"/>
  <c r="L68" i="28"/>
  <c r="K68" i="28"/>
  <c r="J68" i="28"/>
  <c r="I85" i="28"/>
  <c r="M85" i="28"/>
  <c r="L85" i="28"/>
  <c r="K85" i="28"/>
  <c r="J85" i="28"/>
  <c r="I94" i="28"/>
  <c r="M94" i="28"/>
  <c r="L94" i="28"/>
  <c r="J94" i="28"/>
  <c r="K94" i="28"/>
  <c r="I102" i="28"/>
  <c r="M102" i="28"/>
  <c r="L102" i="28"/>
  <c r="K102" i="28"/>
  <c r="J102" i="28"/>
  <c r="I111" i="28"/>
  <c r="M111" i="28"/>
  <c r="L111" i="28"/>
  <c r="K111" i="28"/>
  <c r="J111" i="28"/>
  <c r="I120" i="28"/>
  <c r="M120" i="28"/>
  <c r="L120" i="28"/>
  <c r="K120" i="28"/>
  <c r="J120" i="28"/>
  <c r="I128" i="28"/>
  <c r="M128" i="28"/>
  <c r="L128" i="28"/>
  <c r="K128" i="28"/>
  <c r="J128" i="28"/>
  <c r="I137" i="28"/>
  <c r="M137" i="28"/>
  <c r="L137" i="28"/>
  <c r="K137" i="28"/>
  <c r="J137" i="28"/>
  <c r="I145" i="28"/>
  <c r="M145" i="28"/>
  <c r="L145" i="28"/>
  <c r="K145" i="28"/>
  <c r="J145" i="28"/>
  <c r="I154" i="28"/>
  <c r="M154" i="28"/>
  <c r="L154" i="28"/>
  <c r="K154" i="28"/>
  <c r="J154" i="28"/>
  <c r="L45" i="28"/>
  <c r="K45" i="28"/>
  <c r="M45" i="28"/>
  <c r="J45" i="28"/>
  <c r="I45" i="28"/>
  <c r="H62" i="28"/>
  <c r="L54" i="28"/>
  <c r="K54" i="28"/>
  <c r="M54" i="28"/>
  <c r="J54" i="28"/>
  <c r="I54" i="28"/>
  <c r="L71" i="28"/>
  <c r="K71" i="28"/>
  <c r="M71" i="28"/>
  <c r="J71" i="28"/>
  <c r="I71" i="28"/>
  <c r="L80" i="28"/>
  <c r="K80" i="28"/>
  <c r="M80" i="28"/>
  <c r="J80" i="28"/>
  <c r="I80" i="28"/>
  <c r="L88" i="28"/>
  <c r="K88" i="28"/>
  <c r="M88" i="28"/>
  <c r="J88" i="28"/>
  <c r="I88" i="28"/>
  <c r="L97" i="28"/>
  <c r="K97" i="28"/>
  <c r="M97" i="28"/>
  <c r="I97" i="28"/>
  <c r="J97" i="28"/>
  <c r="L106" i="28"/>
  <c r="K106" i="28"/>
  <c r="M106" i="28"/>
  <c r="J106" i="28"/>
  <c r="I106" i="28"/>
  <c r="L114" i="28"/>
  <c r="K114" i="28"/>
  <c r="M114" i="28"/>
  <c r="J114" i="28"/>
  <c r="I114" i="28"/>
  <c r="L123" i="28"/>
  <c r="K123" i="28"/>
  <c r="M123" i="28"/>
  <c r="J123" i="28"/>
  <c r="I123" i="28"/>
  <c r="L131" i="28"/>
  <c r="K131" i="28"/>
  <c r="J131" i="28"/>
  <c r="I131" i="28"/>
  <c r="M131" i="28"/>
  <c r="L140" i="28"/>
  <c r="K140" i="28"/>
  <c r="M140" i="28"/>
  <c r="J140" i="28"/>
  <c r="I140" i="28"/>
  <c r="L149" i="28"/>
  <c r="K149" i="28"/>
  <c r="J149" i="28"/>
  <c r="I149" i="28"/>
  <c r="M149" i="28"/>
  <c r="L157" i="28"/>
  <c r="K157" i="28"/>
  <c r="M157" i="28"/>
  <c r="J157" i="28"/>
  <c r="I157" i="28"/>
  <c r="K143" i="28"/>
  <c r="J143" i="28"/>
  <c r="L143" i="28"/>
  <c r="I143" i="28"/>
  <c r="M143" i="28"/>
  <c r="J159" i="28"/>
  <c r="I159" i="28"/>
  <c r="M159" i="28"/>
  <c r="L159" i="28"/>
  <c r="K159" i="28"/>
  <c r="K130" i="28"/>
  <c r="J130" i="28"/>
  <c r="M130" i="28"/>
  <c r="I130" i="28"/>
  <c r="L130" i="28"/>
  <c r="K126" i="28"/>
  <c r="J126" i="28"/>
  <c r="L126" i="28"/>
  <c r="I126" i="28"/>
  <c r="M126" i="28"/>
  <c r="M112" i="28"/>
  <c r="J112" i="28"/>
  <c r="I112" i="28"/>
  <c r="L112" i="28"/>
  <c r="K112" i="28"/>
  <c r="M95" i="28"/>
  <c r="J95" i="28"/>
  <c r="I95" i="28"/>
  <c r="L95" i="28"/>
  <c r="K95" i="28"/>
  <c r="M78" i="28"/>
  <c r="J78" i="28"/>
  <c r="I78" i="28"/>
  <c r="L78" i="28"/>
  <c r="K78" i="28"/>
  <c r="M60" i="28"/>
  <c r="J60" i="28"/>
  <c r="I60" i="28"/>
  <c r="L60" i="28"/>
  <c r="K60" i="28"/>
  <c r="M43" i="28"/>
  <c r="J43" i="28"/>
  <c r="I43" i="28"/>
  <c r="L43" i="28"/>
  <c r="K43" i="28"/>
  <c r="J27" i="28"/>
  <c r="K27" i="28"/>
  <c r="I27" i="28"/>
  <c r="M27" i="28"/>
  <c r="L27" i="28"/>
  <c r="J17" i="28"/>
  <c r="I17" i="28"/>
  <c r="M17" i="28"/>
  <c r="L17" i="28"/>
  <c r="K17" i="28"/>
  <c r="J9" i="28"/>
  <c r="I9" i="28"/>
  <c r="L9" i="28"/>
  <c r="K9" i="28"/>
  <c r="M9" i="28"/>
  <c r="J125" i="28"/>
  <c r="I125" i="28"/>
  <c r="M125" i="28"/>
  <c r="L125" i="28"/>
  <c r="K125" i="28"/>
  <c r="J116" i="28"/>
  <c r="I116" i="28"/>
  <c r="M116" i="28"/>
  <c r="L116" i="28"/>
  <c r="K116" i="28"/>
  <c r="J99" i="28"/>
  <c r="I99" i="28"/>
  <c r="M99" i="28"/>
  <c r="L99" i="28"/>
  <c r="K99" i="28"/>
  <c r="J82" i="28"/>
  <c r="I82" i="28"/>
  <c r="M82" i="28"/>
  <c r="H90" i="28"/>
  <c r="L82" i="28"/>
  <c r="K82" i="28"/>
  <c r="J65" i="28"/>
  <c r="I65" i="28"/>
  <c r="M65" i="28"/>
  <c r="L65" i="28"/>
  <c r="K65" i="28"/>
  <c r="J47" i="28"/>
  <c r="I47" i="28"/>
  <c r="M47" i="28"/>
  <c r="L47" i="28"/>
  <c r="K47" i="28"/>
  <c r="L37" i="28"/>
  <c r="K37" i="28"/>
  <c r="M37" i="28"/>
  <c r="J37" i="28"/>
  <c r="I37" i="28"/>
  <c r="L19" i="28"/>
  <c r="K19" i="28"/>
  <c r="J19" i="28"/>
  <c r="M19" i="28"/>
  <c r="I19" i="28"/>
  <c r="L11" i="28"/>
  <c r="K11" i="28"/>
  <c r="J11" i="28"/>
  <c r="I11" i="28"/>
  <c r="M11" i="28"/>
  <c r="Y20" i="22"/>
  <c r="AB20" i="22"/>
  <c r="AA20" i="22"/>
  <c r="X20" i="22"/>
  <c r="Z20" i="22"/>
  <c r="Z16" i="22"/>
  <c r="Y16" i="22"/>
  <c r="X16" i="22"/>
  <c r="AB16" i="22"/>
  <c r="AA16" i="22"/>
  <c r="X11" i="22"/>
  <c r="AB11" i="22"/>
  <c r="Y11" i="22"/>
  <c r="Z11" i="22"/>
  <c r="AA11" i="22"/>
  <c r="AA14" i="22"/>
  <c r="X14" i="22"/>
  <c r="AB14" i="22"/>
  <c r="Z14" i="22"/>
  <c r="Y14" i="22"/>
  <c r="Z13" i="22"/>
  <c r="W21" i="22"/>
  <c r="AB13" i="22"/>
  <c r="Y13" i="22"/>
  <c r="X13" i="22"/>
  <c r="AA13" i="22"/>
  <c r="AB10" i="22"/>
  <c r="AA10" i="22"/>
  <c r="Z10" i="22"/>
  <c r="Y10" i="22"/>
  <c r="X10" i="22"/>
  <c r="AB18" i="22"/>
  <c r="AA18" i="22"/>
  <c r="Y18" i="22"/>
  <c r="X18" i="22"/>
  <c r="Z18" i="22"/>
  <c r="T20" i="21"/>
  <c r="S20" i="21"/>
  <c r="R20" i="21"/>
  <c r="W51" i="19"/>
  <c r="Y52" i="19"/>
  <c r="X52" i="19"/>
  <c r="X47" i="19"/>
  <c r="Y47" i="19"/>
  <c r="Q46" i="19"/>
  <c r="P46" i="19"/>
  <c r="H45" i="19"/>
  <c r="I45" i="19"/>
  <c r="Y43" i="19"/>
  <c r="X43" i="19"/>
  <c r="P42" i="19"/>
  <c r="Q42" i="19"/>
  <c r="G49" i="19"/>
  <c r="I41" i="19"/>
  <c r="H41" i="19"/>
  <c r="Y39" i="19"/>
  <c r="X39" i="19"/>
  <c r="O37" i="19"/>
  <c r="R38" i="19"/>
  <c r="Q38" i="19"/>
  <c r="P38" i="19"/>
  <c r="Y34" i="19"/>
  <c r="X34" i="19"/>
  <c r="I33" i="19"/>
  <c r="H33" i="19"/>
  <c r="R30" i="19"/>
  <c r="P30" i="19"/>
  <c r="Q30" i="19"/>
  <c r="Y27" i="19"/>
  <c r="W35" i="19"/>
  <c r="X27" i="19"/>
  <c r="H25" i="19"/>
  <c r="I25" i="19"/>
  <c r="Y18" i="19"/>
  <c r="X18" i="19"/>
  <c r="I16" i="19"/>
  <c r="H16" i="19"/>
  <c r="O21" i="19"/>
  <c r="P13" i="19"/>
  <c r="Q13" i="19"/>
  <c r="W9" i="19"/>
  <c r="Y10" i="19"/>
  <c r="X10" i="19"/>
  <c r="O9" i="19"/>
  <c r="R46" i="19" s="1"/>
  <c r="P10" i="19"/>
  <c r="Q10" i="19"/>
  <c r="G9" i="19"/>
  <c r="J55" i="19" s="1"/>
  <c r="I10" i="19"/>
  <c r="H10" i="19"/>
  <c r="Y53" i="19"/>
  <c r="X53" i="19"/>
  <c r="Y54" i="19"/>
  <c r="X54" i="19"/>
  <c r="W63" i="19"/>
  <c r="X55" i="19"/>
  <c r="Y55" i="19"/>
  <c r="Y56" i="19"/>
  <c r="X56" i="19"/>
  <c r="Y57" i="19"/>
  <c r="X57" i="19"/>
  <c r="Y58" i="19"/>
  <c r="X58" i="19"/>
  <c r="X59" i="19"/>
  <c r="Y59" i="19"/>
  <c r="Y60" i="19"/>
  <c r="X60" i="19"/>
  <c r="Y61" i="19"/>
  <c r="X61" i="19"/>
  <c r="X62" i="19"/>
  <c r="Y62" i="19"/>
  <c r="W65" i="19"/>
  <c r="Y66" i="19"/>
  <c r="X66" i="19"/>
  <c r="Y67" i="19"/>
  <c r="X67" i="19"/>
  <c r="X68" i="19"/>
  <c r="Y68" i="19"/>
  <c r="W77" i="19"/>
  <c r="Y69" i="19"/>
  <c r="X69" i="19"/>
  <c r="Y70" i="19"/>
  <c r="X70" i="19"/>
  <c r="Y71" i="19"/>
  <c r="X71" i="19"/>
  <c r="X72" i="19"/>
  <c r="Y72" i="19"/>
  <c r="Y73" i="19"/>
  <c r="X73" i="19"/>
  <c r="Y74" i="19"/>
  <c r="X74" i="19"/>
  <c r="Y75" i="19"/>
  <c r="X75" i="19"/>
  <c r="X76" i="19"/>
  <c r="Y76" i="19"/>
  <c r="W79" i="19"/>
  <c r="X80" i="19"/>
  <c r="Y80" i="19"/>
  <c r="X81" i="19"/>
  <c r="Y81" i="19"/>
  <c r="Y82" i="19"/>
  <c r="X82" i="19"/>
  <c r="W91" i="19"/>
  <c r="Y83" i="19"/>
  <c r="X83" i="19"/>
  <c r="Y84" i="19"/>
  <c r="X84" i="19"/>
  <c r="X85" i="19"/>
  <c r="Y85" i="19"/>
  <c r="Y86" i="19"/>
  <c r="X86" i="19"/>
  <c r="Y87" i="19"/>
  <c r="X87" i="19"/>
  <c r="Y88" i="19"/>
  <c r="X88" i="19"/>
  <c r="X89" i="19"/>
  <c r="Y89" i="19"/>
  <c r="Y90" i="19"/>
  <c r="X90" i="19"/>
  <c r="X94" i="19"/>
  <c r="W93" i="19"/>
  <c r="Y94" i="19"/>
  <c r="X95" i="19"/>
  <c r="Y95" i="19"/>
  <c r="X96" i="19"/>
  <c r="Y96" i="19"/>
  <c r="X97" i="19"/>
  <c r="W105" i="19"/>
  <c r="Y97" i="19"/>
  <c r="X98" i="19"/>
  <c r="Y98" i="19"/>
  <c r="X99" i="19"/>
  <c r="Y99" i="19"/>
  <c r="X100" i="19"/>
  <c r="Y100" i="19"/>
  <c r="X101" i="19"/>
  <c r="Y101" i="19"/>
  <c r="X102" i="19"/>
  <c r="Y102" i="19"/>
  <c r="X103" i="19"/>
  <c r="Y103" i="19"/>
  <c r="X104" i="19"/>
  <c r="Y104" i="19"/>
  <c r="X108" i="19"/>
  <c r="W107" i="19"/>
  <c r="Y108" i="19"/>
  <c r="X109" i="19"/>
  <c r="Y109" i="19"/>
  <c r="X110" i="19"/>
  <c r="Y110" i="19"/>
  <c r="X111" i="19"/>
  <c r="W119" i="19"/>
  <c r="Y111" i="19"/>
  <c r="X112" i="19"/>
  <c r="Y112" i="19"/>
  <c r="X113" i="19"/>
  <c r="Y113" i="19"/>
  <c r="X114" i="19"/>
  <c r="Y114" i="19"/>
  <c r="X115" i="19"/>
  <c r="Y115" i="19"/>
  <c r="X116" i="19"/>
  <c r="Y116" i="19"/>
  <c r="X117" i="19"/>
  <c r="Y117" i="19"/>
  <c r="X118" i="19"/>
  <c r="Y118" i="19"/>
  <c r="X122" i="19"/>
  <c r="W121" i="19"/>
  <c r="Y122" i="19"/>
  <c r="X123" i="19"/>
  <c r="Y123" i="19"/>
  <c r="X124" i="19"/>
  <c r="Y124" i="19"/>
  <c r="X125" i="19"/>
  <c r="W133" i="19"/>
  <c r="Y125" i="19"/>
  <c r="X126" i="19"/>
  <c r="Y126" i="19"/>
  <c r="X127" i="19"/>
  <c r="Y127" i="19"/>
  <c r="X128" i="19"/>
  <c r="Y128" i="19"/>
  <c r="X129" i="19"/>
  <c r="Y129" i="19"/>
  <c r="X130" i="19"/>
  <c r="Y130" i="19"/>
  <c r="X131" i="19"/>
  <c r="Y131" i="19"/>
  <c r="X132" i="19"/>
  <c r="Y132" i="19"/>
  <c r="X136" i="19"/>
  <c r="W135" i="19"/>
  <c r="Y136" i="19"/>
  <c r="X137" i="19"/>
  <c r="Y137" i="19"/>
  <c r="X138" i="19"/>
  <c r="Y138" i="19"/>
  <c r="X139" i="19"/>
  <c r="W147" i="19"/>
  <c r="Y139" i="19"/>
  <c r="X140" i="19"/>
  <c r="Y140" i="19"/>
  <c r="X141" i="19"/>
  <c r="Y141" i="19"/>
  <c r="X142" i="19"/>
  <c r="Y142" i="19"/>
  <c r="X143" i="19"/>
  <c r="Y143" i="19"/>
  <c r="X144" i="19"/>
  <c r="Y144" i="19"/>
  <c r="X145" i="19"/>
  <c r="Y145" i="19"/>
  <c r="X146" i="19"/>
  <c r="Y146" i="19"/>
  <c r="X150" i="19"/>
  <c r="W149" i="19"/>
  <c r="Y150" i="19"/>
  <c r="X151" i="19"/>
  <c r="Y151" i="19"/>
  <c r="X152" i="19"/>
  <c r="Y152" i="19"/>
  <c r="X153" i="19"/>
  <c r="W161" i="19"/>
  <c r="Y153" i="19"/>
  <c r="X154" i="19"/>
  <c r="Y154" i="19"/>
  <c r="X155" i="19"/>
  <c r="Y155" i="19"/>
  <c r="X156" i="19"/>
  <c r="Y156" i="19"/>
  <c r="X157" i="19"/>
  <c r="Y157" i="19"/>
  <c r="X158" i="19"/>
  <c r="Y158" i="19"/>
  <c r="X159" i="19"/>
  <c r="Y159" i="19"/>
  <c r="X160" i="19"/>
  <c r="Y160" i="19"/>
  <c r="R54" i="19"/>
  <c r="P54" i="19"/>
  <c r="Q54" i="19"/>
  <c r="O63" i="19"/>
  <c r="Q55" i="19"/>
  <c r="P55" i="19"/>
  <c r="R55" i="19"/>
  <c r="R56" i="19"/>
  <c r="Q56" i="19"/>
  <c r="P56" i="19"/>
  <c r="R57" i="19"/>
  <c r="P57" i="19"/>
  <c r="Q57" i="19"/>
  <c r="P58" i="19"/>
  <c r="Q58" i="19"/>
  <c r="R58" i="19"/>
  <c r="Q59" i="19"/>
  <c r="P59" i="19"/>
  <c r="R59" i="19"/>
  <c r="R60" i="19"/>
  <c r="Q60" i="19"/>
  <c r="P60" i="19"/>
  <c r="R61" i="19"/>
  <c r="Q61" i="19"/>
  <c r="P61" i="19"/>
  <c r="R62" i="19"/>
  <c r="P62" i="19"/>
  <c r="Q62" i="19"/>
  <c r="O65" i="19"/>
  <c r="R66" i="19"/>
  <c r="Q66" i="19"/>
  <c r="P66" i="19"/>
  <c r="P67" i="19"/>
  <c r="R67" i="19"/>
  <c r="Q67" i="19"/>
  <c r="Q68" i="19"/>
  <c r="P68" i="19"/>
  <c r="R68" i="19"/>
  <c r="O77" i="19"/>
  <c r="R69" i="19"/>
  <c r="Q69" i="19"/>
  <c r="P69" i="19"/>
  <c r="R70" i="19"/>
  <c r="Q70" i="19"/>
  <c r="P70" i="19"/>
  <c r="R71" i="19"/>
  <c r="P71" i="19"/>
  <c r="Q71" i="19"/>
  <c r="Q72" i="19"/>
  <c r="P72" i="19"/>
  <c r="R72" i="19"/>
  <c r="R73" i="19"/>
  <c r="Q73" i="19"/>
  <c r="P73" i="19"/>
  <c r="R74" i="19"/>
  <c r="P74" i="19"/>
  <c r="Q74" i="19"/>
  <c r="P75" i="19"/>
  <c r="Q75" i="19"/>
  <c r="R75" i="19"/>
  <c r="Q76" i="19"/>
  <c r="P76" i="19"/>
  <c r="R76" i="19"/>
  <c r="O79" i="19"/>
  <c r="R80" i="19"/>
  <c r="P80" i="19"/>
  <c r="Q80" i="19"/>
  <c r="Q81" i="19"/>
  <c r="P81" i="19"/>
  <c r="R81" i="19"/>
  <c r="R82" i="19"/>
  <c r="Q82" i="19"/>
  <c r="P82" i="19"/>
  <c r="O91" i="19"/>
  <c r="R83" i="19"/>
  <c r="Q83" i="19"/>
  <c r="P83" i="19"/>
  <c r="P84" i="19"/>
  <c r="R84" i="19"/>
  <c r="Q84" i="19"/>
  <c r="Q85" i="19"/>
  <c r="P85" i="19"/>
  <c r="R85" i="19"/>
  <c r="R86" i="19"/>
  <c r="Q86" i="19"/>
  <c r="P86" i="19"/>
  <c r="R87" i="19"/>
  <c r="Q87" i="19"/>
  <c r="P87" i="19"/>
  <c r="R88" i="19"/>
  <c r="P88" i="19"/>
  <c r="Q88" i="19"/>
  <c r="Q89" i="19"/>
  <c r="P89" i="19"/>
  <c r="R89" i="19"/>
  <c r="R90" i="19"/>
  <c r="Q90" i="19"/>
  <c r="P90" i="19"/>
  <c r="P94" i="19"/>
  <c r="O93" i="19"/>
  <c r="Q94" i="19"/>
  <c r="R94" i="19"/>
  <c r="P95" i="19"/>
  <c r="Q95" i="19"/>
  <c r="R95" i="19"/>
  <c r="P96" i="19"/>
  <c r="Q96" i="19"/>
  <c r="R96" i="19"/>
  <c r="P97" i="19"/>
  <c r="O105" i="19"/>
  <c r="Q97" i="19"/>
  <c r="R97" i="19"/>
  <c r="P98" i="19"/>
  <c r="Q98" i="19"/>
  <c r="R98" i="19"/>
  <c r="P99" i="19"/>
  <c r="Q99" i="19"/>
  <c r="R99" i="19"/>
  <c r="P100" i="19"/>
  <c r="Q100" i="19"/>
  <c r="R100" i="19"/>
  <c r="P101" i="19"/>
  <c r="Q101" i="19"/>
  <c r="R101" i="19"/>
  <c r="P102" i="19"/>
  <c r="Q102" i="19"/>
  <c r="R102" i="19"/>
  <c r="P103" i="19"/>
  <c r="Q103" i="19"/>
  <c r="R103" i="19"/>
  <c r="P104" i="19"/>
  <c r="Q104" i="19"/>
  <c r="R104" i="19"/>
  <c r="P108" i="19"/>
  <c r="O107" i="19"/>
  <c r="Q108" i="19"/>
  <c r="R108" i="19"/>
  <c r="P109" i="19"/>
  <c r="Q109" i="19"/>
  <c r="R109" i="19"/>
  <c r="P110" i="19"/>
  <c r="Q110" i="19"/>
  <c r="R110" i="19"/>
  <c r="P111" i="19"/>
  <c r="O119" i="19"/>
  <c r="Q111" i="19"/>
  <c r="R111" i="19"/>
  <c r="P112" i="19"/>
  <c r="Q112" i="19"/>
  <c r="R112" i="19"/>
  <c r="P113" i="19"/>
  <c r="Q113" i="19"/>
  <c r="R113" i="19"/>
  <c r="P114" i="19"/>
  <c r="Q114" i="19"/>
  <c r="R114" i="19"/>
  <c r="P115" i="19"/>
  <c r="Q115" i="19"/>
  <c r="R115" i="19"/>
  <c r="P116" i="19"/>
  <c r="Q116" i="19"/>
  <c r="R116" i="19"/>
  <c r="P117" i="19"/>
  <c r="Q117" i="19"/>
  <c r="R117" i="19"/>
  <c r="P118" i="19"/>
  <c r="Q118" i="19"/>
  <c r="R118" i="19"/>
  <c r="P122" i="19"/>
  <c r="O121" i="19"/>
  <c r="Q122" i="19"/>
  <c r="R122" i="19"/>
  <c r="P123" i="19"/>
  <c r="Q123" i="19"/>
  <c r="R123" i="19"/>
  <c r="P124" i="19"/>
  <c r="Q124" i="19"/>
  <c r="R124" i="19"/>
  <c r="P125" i="19"/>
  <c r="O133" i="19"/>
  <c r="Q125" i="19"/>
  <c r="R125" i="19"/>
  <c r="P126" i="19"/>
  <c r="Q126" i="19"/>
  <c r="R126" i="19"/>
  <c r="P127" i="19"/>
  <c r="Q127" i="19"/>
  <c r="R127" i="19"/>
  <c r="P128" i="19"/>
  <c r="Q128" i="19"/>
  <c r="R128" i="19"/>
  <c r="P129" i="19"/>
  <c r="Q129" i="19"/>
  <c r="R129" i="19"/>
  <c r="P130" i="19"/>
  <c r="Q130" i="19"/>
  <c r="R130" i="19"/>
  <c r="P131" i="19"/>
  <c r="Q131" i="19"/>
  <c r="R131" i="19"/>
  <c r="P132" i="19"/>
  <c r="Q132" i="19"/>
  <c r="R132" i="19"/>
  <c r="P136" i="19"/>
  <c r="O135" i="19"/>
  <c r="Q136" i="19"/>
  <c r="R136" i="19"/>
  <c r="P137" i="19"/>
  <c r="Q137" i="19"/>
  <c r="R137" i="19"/>
  <c r="P138" i="19"/>
  <c r="Q138" i="19"/>
  <c r="R138" i="19"/>
  <c r="P139" i="19"/>
  <c r="O147" i="19"/>
  <c r="Q139" i="19"/>
  <c r="R139" i="19"/>
  <c r="P140" i="19"/>
  <c r="Q140" i="19"/>
  <c r="R140" i="19"/>
  <c r="P141" i="19"/>
  <c r="Q141" i="19"/>
  <c r="R141" i="19"/>
  <c r="P142" i="19"/>
  <c r="Q142" i="19"/>
  <c r="R142" i="19"/>
  <c r="P143" i="19"/>
  <c r="Q143" i="19"/>
  <c r="R143" i="19"/>
  <c r="P144" i="19"/>
  <c r="Q144" i="19"/>
  <c r="R144" i="19"/>
  <c r="P145" i="19"/>
  <c r="Q145" i="19"/>
  <c r="R145" i="19"/>
  <c r="P146" i="19"/>
  <c r="Q146" i="19"/>
  <c r="R146" i="19"/>
  <c r="P150" i="19"/>
  <c r="O149" i="19"/>
  <c r="Q150" i="19"/>
  <c r="R150" i="19"/>
  <c r="P151" i="19"/>
  <c r="Q151" i="19"/>
  <c r="R151" i="19"/>
  <c r="P152" i="19"/>
  <c r="Q152" i="19"/>
  <c r="R152" i="19"/>
  <c r="P153" i="19"/>
  <c r="O161" i="19"/>
  <c r="Q153" i="19"/>
  <c r="R153" i="19"/>
  <c r="P154" i="19"/>
  <c r="Q154" i="19"/>
  <c r="R154" i="19"/>
  <c r="P155" i="19"/>
  <c r="Q155" i="19"/>
  <c r="R155" i="19"/>
  <c r="P156" i="19"/>
  <c r="Q156" i="19"/>
  <c r="R156" i="19"/>
  <c r="P157" i="19"/>
  <c r="Q157" i="19"/>
  <c r="R157" i="19"/>
  <c r="P158" i="19"/>
  <c r="Q158" i="19"/>
  <c r="R158" i="19"/>
  <c r="P159" i="19"/>
  <c r="Q159" i="19"/>
  <c r="R159" i="19"/>
  <c r="P160" i="19"/>
  <c r="Q160" i="19"/>
  <c r="R160" i="19"/>
  <c r="I54" i="19"/>
  <c r="H54" i="19"/>
  <c r="G63" i="19"/>
  <c r="I55" i="19"/>
  <c r="H55" i="19"/>
  <c r="I56" i="19"/>
  <c r="H56" i="19"/>
  <c r="H57" i="19"/>
  <c r="I57" i="19"/>
  <c r="I58" i="19"/>
  <c r="H58" i="19"/>
  <c r="I59" i="19"/>
  <c r="H59" i="19"/>
  <c r="I60" i="19"/>
  <c r="H60" i="19"/>
  <c r="H61" i="19"/>
  <c r="I61" i="19"/>
  <c r="I62" i="19"/>
  <c r="H62" i="19"/>
  <c r="G65" i="19"/>
  <c r="H66" i="19"/>
  <c r="I66" i="19"/>
  <c r="I67" i="19"/>
  <c r="H67" i="19"/>
  <c r="I68" i="19"/>
  <c r="H68" i="19"/>
  <c r="G77" i="19"/>
  <c r="I69" i="19"/>
  <c r="H69" i="19"/>
  <c r="H70" i="19"/>
  <c r="I70" i="19"/>
  <c r="I71" i="19"/>
  <c r="H71" i="19"/>
  <c r="I72" i="19"/>
  <c r="H72" i="19"/>
  <c r="I73" i="19"/>
  <c r="H73" i="19"/>
  <c r="J74" i="19"/>
  <c r="H74" i="19"/>
  <c r="I74" i="19"/>
  <c r="I75" i="19"/>
  <c r="H75" i="19"/>
  <c r="I76" i="19"/>
  <c r="H76" i="19"/>
  <c r="G79" i="19"/>
  <c r="I80" i="19"/>
  <c r="H80" i="19"/>
  <c r="I81" i="19"/>
  <c r="H81" i="19"/>
  <c r="J82" i="19"/>
  <c r="I82" i="19"/>
  <c r="H82" i="19"/>
  <c r="G91" i="19"/>
  <c r="H83" i="19"/>
  <c r="I83" i="19"/>
  <c r="I84" i="19"/>
  <c r="H84" i="19"/>
  <c r="I85" i="19"/>
  <c r="H85" i="19"/>
  <c r="H86" i="19"/>
  <c r="I86" i="19"/>
  <c r="H87" i="19"/>
  <c r="I87" i="19"/>
  <c r="I88" i="19"/>
  <c r="H88" i="19"/>
  <c r="I89" i="19"/>
  <c r="H89" i="19"/>
  <c r="I90" i="19"/>
  <c r="H90" i="19"/>
  <c r="H94" i="19"/>
  <c r="G93" i="19"/>
  <c r="I94" i="19"/>
  <c r="H95" i="19"/>
  <c r="I95" i="19"/>
  <c r="H96" i="19"/>
  <c r="I96" i="19"/>
  <c r="H97" i="19"/>
  <c r="G105" i="19"/>
  <c r="I97" i="19"/>
  <c r="H98" i="19"/>
  <c r="I98" i="19"/>
  <c r="H99" i="19"/>
  <c r="I99" i="19"/>
  <c r="H100" i="19"/>
  <c r="I100" i="19"/>
  <c r="H101" i="19"/>
  <c r="I101" i="19"/>
  <c r="H102" i="19"/>
  <c r="I102" i="19"/>
  <c r="J102" i="19"/>
  <c r="H103" i="19"/>
  <c r="I103" i="19"/>
  <c r="H104" i="19"/>
  <c r="I104" i="19"/>
  <c r="H108" i="19"/>
  <c r="G107" i="19"/>
  <c r="I108" i="19"/>
  <c r="H109" i="19"/>
  <c r="I109" i="19"/>
  <c r="H110" i="19"/>
  <c r="I110" i="19"/>
  <c r="J110" i="19"/>
  <c r="H111" i="19"/>
  <c r="G119" i="19"/>
  <c r="I111" i="19"/>
  <c r="H112" i="19"/>
  <c r="I112" i="19"/>
  <c r="H113" i="19"/>
  <c r="I113" i="19"/>
  <c r="H114" i="19"/>
  <c r="I114" i="19"/>
  <c r="H115" i="19"/>
  <c r="I115" i="19"/>
  <c r="J115" i="19"/>
  <c r="H116" i="19"/>
  <c r="I116" i="19"/>
  <c r="H117" i="19"/>
  <c r="I117" i="19"/>
  <c r="H118" i="19"/>
  <c r="I118" i="19"/>
  <c r="H122" i="19"/>
  <c r="G121" i="19"/>
  <c r="I122" i="19"/>
  <c r="H123" i="19"/>
  <c r="I123" i="19"/>
  <c r="J123" i="19"/>
  <c r="H124" i="19"/>
  <c r="I124" i="19"/>
  <c r="H125" i="19"/>
  <c r="G133" i="19"/>
  <c r="I125" i="19"/>
  <c r="H126" i="19"/>
  <c r="I126" i="19"/>
  <c r="H127" i="19"/>
  <c r="I127" i="19"/>
  <c r="H128" i="19"/>
  <c r="I128" i="19"/>
  <c r="J128" i="19"/>
  <c r="H129" i="19"/>
  <c r="I129" i="19"/>
  <c r="H130" i="19"/>
  <c r="I130" i="19"/>
  <c r="H131" i="19"/>
  <c r="I131" i="19"/>
  <c r="H132" i="19"/>
  <c r="I132" i="19"/>
  <c r="H136" i="19"/>
  <c r="G135" i="19"/>
  <c r="I136" i="19"/>
  <c r="J136" i="19"/>
  <c r="H137" i="19"/>
  <c r="I137" i="19"/>
  <c r="H138" i="19"/>
  <c r="I138" i="19"/>
  <c r="H139" i="19"/>
  <c r="G147" i="19"/>
  <c r="I139" i="19"/>
  <c r="H140" i="19"/>
  <c r="I140" i="19"/>
  <c r="H141" i="19"/>
  <c r="I141" i="19"/>
  <c r="J141" i="19"/>
  <c r="H142" i="19"/>
  <c r="I142" i="19"/>
  <c r="H143" i="19"/>
  <c r="I143" i="19"/>
  <c r="H144" i="19"/>
  <c r="I144" i="19"/>
  <c r="H145" i="19"/>
  <c r="I145" i="19"/>
  <c r="H146" i="19"/>
  <c r="I146" i="19"/>
  <c r="H150" i="19"/>
  <c r="G149" i="19"/>
  <c r="I150" i="19"/>
  <c r="H151" i="19"/>
  <c r="I151" i="19"/>
  <c r="H152" i="19"/>
  <c r="I152" i="19"/>
  <c r="H153" i="19"/>
  <c r="G161" i="19"/>
  <c r="I153" i="19"/>
  <c r="H154" i="19"/>
  <c r="I154" i="19"/>
  <c r="J154" i="19"/>
  <c r="H155" i="19"/>
  <c r="I155" i="19"/>
  <c r="H156" i="19"/>
  <c r="I156" i="19"/>
  <c r="H157" i="19"/>
  <c r="I157" i="19"/>
  <c r="H158" i="19"/>
  <c r="I158" i="19"/>
  <c r="H159" i="19"/>
  <c r="I159" i="19"/>
  <c r="H160" i="19"/>
  <c r="I160" i="19"/>
  <c r="P25" i="19"/>
  <c r="R25" i="19"/>
  <c r="Q25" i="19"/>
  <c r="H19" i="19"/>
  <c r="I19" i="19"/>
  <c r="P16" i="19"/>
  <c r="Q16" i="19"/>
  <c r="R16" i="19"/>
  <c r="X13" i="19"/>
  <c r="W21" i="19"/>
  <c r="Y13" i="19"/>
  <c r="H11" i="19"/>
  <c r="I11" i="19"/>
  <c r="V79" i="19"/>
  <c r="V23" i="19"/>
  <c r="V149" i="19"/>
  <c r="V147" i="19"/>
  <c r="V121" i="19"/>
  <c r="V119" i="19"/>
  <c r="V93" i="19"/>
  <c r="V63" i="19"/>
  <c r="V51" i="19"/>
  <c r="V35" i="19"/>
  <c r="V9" i="19"/>
  <c r="V21" i="19"/>
  <c r="U7" i="19"/>
  <c r="V161" i="19"/>
  <c r="V135" i="19"/>
  <c r="V133" i="19"/>
  <c r="V107" i="19"/>
  <c r="V105" i="19"/>
  <c r="V49" i="19"/>
  <c r="V37" i="19"/>
  <c r="V77" i="19"/>
  <c r="V91" i="19"/>
  <c r="X7" i="19"/>
  <c r="V65" i="19"/>
  <c r="N91" i="19"/>
  <c r="N65" i="19"/>
  <c r="N35" i="19"/>
  <c r="N161" i="19"/>
  <c r="N135" i="19"/>
  <c r="N133" i="19"/>
  <c r="N107" i="19"/>
  <c r="N105" i="19"/>
  <c r="N37" i="19"/>
  <c r="N21" i="19"/>
  <c r="N9" i="19"/>
  <c r="M7" i="19"/>
  <c r="N149" i="19"/>
  <c r="N147" i="19"/>
  <c r="N121" i="19"/>
  <c r="N119" i="19"/>
  <c r="N93" i="19"/>
  <c r="N79" i="19"/>
  <c r="N77" i="19"/>
  <c r="N63" i="19"/>
  <c r="N51" i="19"/>
  <c r="N23" i="19"/>
  <c r="N49" i="19"/>
  <c r="P7" i="19"/>
  <c r="F77" i="19"/>
  <c r="F21" i="19"/>
  <c r="F149" i="19"/>
  <c r="F147" i="19"/>
  <c r="F121" i="19"/>
  <c r="F119" i="19"/>
  <c r="F93" i="19"/>
  <c r="F49" i="19"/>
  <c r="F9" i="19"/>
  <c r="F79" i="19"/>
  <c r="E7" i="19"/>
  <c r="F161" i="19"/>
  <c r="F135" i="19"/>
  <c r="F133" i="19"/>
  <c r="F107" i="19"/>
  <c r="F105" i="19"/>
  <c r="F91" i="19"/>
  <c r="F65" i="19"/>
  <c r="F51" i="19"/>
  <c r="F23" i="19"/>
  <c r="F35" i="19"/>
  <c r="H35" i="19" s="1"/>
  <c r="F37" i="19"/>
  <c r="F63" i="19"/>
  <c r="H7" i="19"/>
  <c r="I53" i="19"/>
  <c r="H53" i="19"/>
  <c r="I48" i="19"/>
  <c r="H48" i="19"/>
  <c r="Y46" i="19"/>
  <c r="X46" i="19"/>
  <c r="Q45" i="19"/>
  <c r="P45" i="19"/>
  <c r="R45" i="19"/>
  <c r="I44" i="19"/>
  <c r="H44" i="19"/>
  <c r="Y42" i="19"/>
  <c r="X42" i="19"/>
  <c r="Q41" i="19"/>
  <c r="P41" i="19"/>
  <c r="O49" i="19"/>
  <c r="R41" i="19"/>
  <c r="I40" i="19"/>
  <c r="H40" i="19"/>
  <c r="Y38" i="19"/>
  <c r="X38" i="19"/>
  <c r="W37" i="19"/>
  <c r="Y33" i="19"/>
  <c r="X33" i="19"/>
  <c r="I31" i="19"/>
  <c r="H31" i="19"/>
  <c r="Q28" i="19"/>
  <c r="P28" i="19"/>
  <c r="R28" i="19"/>
  <c r="T19" i="21"/>
  <c r="R19" i="21"/>
  <c r="S19" i="21"/>
  <c r="T21" i="21"/>
  <c r="R21" i="21"/>
  <c r="S21" i="21"/>
  <c r="R53" i="19"/>
  <c r="Q53" i="19"/>
  <c r="P53" i="19"/>
  <c r="I52" i="19"/>
  <c r="G51" i="19"/>
  <c r="H52" i="19"/>
  <c r="R48" i="19"/>
  <c r="Q48" i="19"/>
  <c r="P48" i="19"/>
  <c r="I47" i="19"/>
  <c r="H47" i="19"/>
  <c r="Y45" i="19"/>
  <c r="X45" i="19"/>
  <c r="R44" i="19"/>
  <c r="Q44" i="19"/>
  <c r="P44" i="19"/>
  <c r="I43" i="19"/>
  <c r="H43" i="19"/>
  <c r="Y41" i="19"/>
  <c r="W49" i="19"/>
  <c r="X41" i="19"/>
  <c r="R40" i="19"/>
  <c r="Q40" i="19"/>
  <c r="P40" i="19"/>
  <c r="I39" i="19"/>
  <c r="H39" i="19"/>
  <c r="J34" i="19"/>
  <c r="I34" i="19"/>
  <c r="H34" i="19"/>
  <c r="Y31" i="19"/>
  <c r="X31" i="19"/>
  <c r="I29" i="19"/>
  <c r="H29" i="19"/>
  <c r="R26" i="19"/>
  <c r="Q26" i="19"/>
  <c r="P26" i="19"/>
  <c r="I20" i="19"/>
  <c r="H20" i="19"/>
  <c r="R17" i="19"/>
  <c r="Q17" i="19"/>
  <c r="P17" i="19"/>
  <c r="Y14" i="19"/>
  <c r="X14" i="19"/>
  <c r="I12" i="19"/>
  <c r="H12" i="19"/>
  <c r="S16" i="21"/>
  <c r="R16" i="21"/>
  <c r="T16" i="21"/>
  <c r="S15" i="21"/>
  <c r="R15" i="21"/>
  <c r="T15" i="21"/>
  <c r="S14" i="21"/>
  <c r="R14" i="21"/>
  <c r="Q22" i="21"/>
  <c r="T14" i="21"/>
  <c r="S13" i="21"/>
  <c r="R13" i="21"/>
  <c r="T13" i="21"/>
  <c r="S12" i="21"/>
  <c r="R12" i="21"/>
  <c r="T12" i="21"/>
  <c r="S11" i="21"/>
  <c r="R11" i="21"/>
  <c r="T11" i="21"/>
  <c r="S10" i="21"/>
  <c r="R10" i="21"/>
  <c r="T10" i="21"/>
  <c r="H32" i="19"/>
  <c r="I32" i="19"/>
  <c r="R29" i="19"/>
  <c r="P29" i="19"/>
  <c r="Q29" i="19"/>
  <c r="X26" i="19"/>
  <c r="Y26" i="19"/>
  <c r="G23" i="19"/>
  <c r="H24" i="19"/>
  <c r="I24" i="19"/>
  <c r="R20" i="19"/>
  <c r="P20" i="19"/>
  <c r="Q20" i="19"/>
  <c r="X17" i="19"/>
  <c r="Y17" i="19"/>
  <c r="H15" i="19"/>
  <c r="I15" i="19"/>
  <c r="R12" i="19"/>
  <c r="P12" i="19"/>
  <c r="Q12" i="19"/>
  <c r="L151" i="17"/>
  <c r="K151" i="17"/>
  <c r="J151" i="17"/>
  <c r="I151" i="17"/>
  <c r="M151" i="17"/>
  <c r="L116" i="17"/>
  <c r="K116" i="17"/>
  <c r="J116" i="17"/>
  <c r="I116" i="17"/>
  <c r="M116" i="17"/>
  <c r="L99" i="17"/>
  <c r="K99" i="17"/>
  <c r="J99" i="17"/>
  <c r="I99" i="17"/>
  <c r="M99" i="17"/>
  <c r="L82" i="17"/>
  <c r="K82" i="17"/>
  <c r="J82" i="17"/>
  <c r="I82" i="17"/>
  <c r="M82" i="17"/>
  <c r="K59" i="17"/>
  <c r="J59" i="17"/>
  <c r="I59" i="17"/>
  <c r="M59" i="17"/>
  <c r="L59" i="17"/>
  <c r="K68" i="17"/>
  <c r="J68" i="17"/>
  <c r="I68" i="17"/>
  <c r="M68" i="17"/>
  <c r="L68" i="17"/>
  <c r="K76" i="17"/>
  <c r="J76" i="17"/>
  <c r="I76" i="17"/>
  <c r="M76" i="17"/>
  <c r="L76" i="17"/>
  <c r="K85" i="17"/>
  <c r="J85" i="17"/>
  <c r="I85" i="17"/>
  <c r="M85" i="17"/>
  <c r="L85" i="17"/>
  <c r="K94" i="17"/>
  <c r="J94" i="17"/>
  <c r="I94" i="17"/>
  <c r="M94" i="17"/>
  <c r="H93" i="17"/>
  <c r="L94" i="17"/>
  <c r="K102" i="17"/>
  <c r="J102" i="17"/>
  <c r="I102" i="17"/>
  <c r="M102" i="17"/>
  <c r="L102" i="17"/>
  <c r="K111" i="17"/>
  <c r="J111" i="17"/>
  <c r="I111" i="17"/>
  <c r="H119" i="17"/>
  <c r="M111" i="17"/>
  <c r="L111" i="17"/>
  <c r="K128" i="17"/>
  <c r="J128" i="17"/>
  <c r="I128" i="17"/>
  <c r="M128" i="17"/>
  <c r="L128" i="17"/>
  <c r="K137" i="17"/>
  <c r="J137" i="17"/>
  <c r="I137" i="17"/>
  <c r="L137" i="17"/>
  <c r="M137" i="17"/>
  <c r="K145" i="17"/>
  <c r="J145" i="17"/>
  <c r="I145" i="17"/>
  <c r="M145" i="17"/>
  <c r="L145" i="17"/>
  <c r="K154" i="17"/>
  <c r="J154" i="17"/>
  <c r="I154" i="17"/>
  <c r="M154" i="17"/>
  <c r="L154" i="17"/>
  <c r="J54" i="17"/>
  <c r="I54" i="17"/>
  <c r="L54" i="17"/>
  <c r="M54" i="17"/>
  <c r="K54" i="17"/>
  <c r="J62" i="17"/>
  <c r="I62" i="17"/>
  <c r="M62" i="17"/>
  <c r="L62" i="17"/>
  <c r="K62" i="17"/>
  <c r="J71" i="17"/>
  <c r="I71" i="17"/>
  <c r="M71" i="17"/>
  <c r="K71" i="17"/>
  <c r="L71" i="17"/>
  <c r="J80" i="17"/>
  <c r="I80" i="17"/>
  <c r="M80" i="17"/>
  <c r="H79" i="17"/>
  <c r="L80" i="17"/>
  <c r="K80" i="17"/>
  <c r="J88" i="17"/>
  <c r="I88" i="17"/>
  <c r="M88" i="17"/>
  <c r="L88" i="17"/>
  <c r="K88" i="17"/>
  <c r="J97" i="17"/>
  <c r="I97" i="17"/>
  <c r="H105" i="17"/>
  <c r="M97" i="17"/>
  <c r="L97" i="17"/>
  <c r="K97" i="17"/>
  <c r="J114" i="17"/>
  <c r="I114" i="17"/>
  <c r="M114" i="17"/>
  <c r="L114" i="17"/>
  <c r="K114" i="17"/>
  <c r="J123" i="17"/>
  <c r="I123" i="17"/>
  <c r="M123" i="17"/>
  <c r="L123" i="17"/>
  <c r="K123" i="17"/>
  <c r="J131" i="17"/>
  <c r="I131" i="17"/>
  <c r="M131" i="17"/>
  <c r="L131" i="17"/>
  <c r="K131" i="17"/>
  <c r="J140" i="17"/>
  <c r="I140" i="17"/>
  <c r="M140" i="17"/>
  <c r="L140" i="17"/>
  <c r="K140" i="17"/>
  <c r="J157" i="17"/>
  <c r="I157" i="17"/>
  <c r="L157" i="17"/>
  <c r="K157" i="17"/>
  <c r="M157" i="17"/>
  <c r="I57" i="17"/>
  <c r="M57" i="17"/>
  <c r="K57" i="17"/>
  <c r="J57" i="17"/>
  <c r="L57" i="17"/>
  <c r="I66" i="17"/>
  <c r="M66" i="17"/>
  <c r="H65" i="17"/>
  <c r="L66" i="17"/>
  <c r="K66" i="17"/>
  <c r="J66" i="17"/>
  <c r="I74" i="17"/>
  <c r="M74" i="17"/>
  <c r="J74" i="17"/>
  <c r="L74" i="17"/>
  <c r="K74" i="17"/>
  <c r="I83" i="17"/>
  <c r="H91" i="17"/>
  <c r="M83" i="17"/>
  <c r="L83" i="17"/>
  <c r="K83" i="17"/>
  <c r="J83" i="17"/>
  <c r="I100" i="17"/>
  <c r="M100" i="17"/>
  <c r="L100" i="17"/>
  <c r="K100" i="17"/>
  <c r="J100" i="17"/>
  <c r="I109" i="17"/>
  <c r="M109" i="17"/>
  <c r="L109" i="17"/>
  <c r="J109" i="17"/>
  <c r="K109" i="17"/>
  <c r="I117" i="17"/>
  <c r="M117" i="17"/>
  <c r="L117" i="17"/>
  <c r="K117" i="17"/>
  <c r="J117" i="17"/>
  <c r="I126" i="17"/>
  <c r="M126" i="17"/>
  <c r="L126" i="17"/>
  <c r="K126" i="17"/>
  <c r="J126" i="17"/>
  <c r="I143" i="17"/>
  <c r="M143" i="17"/>
  <c r="L143" i="17"/>
  <c r="K143" i="17"/>
  <c r="J143" i="17"/>
  <c r="I152" i="17"/>
  <c r="M152" i="17"/>
  <c r="L152" i="17"/>
  <c r="K152" i="17"/>
  <c r="J152" i="17"/>
  <c r="I160" i="17"/>
  <c r="M160" i="17"/>
  <c r="L160" i="17"/>
  <c r="K160" i="17"/>
  <c r="J160" i="17"/>
  <c r="M52" i="17"/>
  <c r="H51" i="17"/>
  <c r="L52" i="17"/>
  <c r="K52" i="17"/>
  <c r="J52" i="17"/>
  <c r="I52" i="17"/>
  <c r="M60" i="17"/>
  <c r="L60" i="17"/>
  <c r="K60" i="17"/>
  <c r="J60" i="17"/>
  <c r="I60" i="17"/>
  <c r="H77" i="17"/>
  <c r="M69" i="17"/>
  <c r="L69" i="17"/>
  <c r="K69" i="17"/>
  <c r="J69" i="17"/>
  <c r="I69" i="17"/>
  <c r="M86" i="17"/>
  <c r="L86" i="17"/>
  <c r="K86" i="17"/>
  <c r="J86" i="17"/>
  <c r="I86" i="17"/>
  <c r="M95" i="17"/>
  <c r="L95" i="17"/>
  <c r="J95" i="17"/>
  <c r="I95" i="17"/>
  <c r="K95" i="17"/>
  <c r="M103" i="17"/>
  <c r="L103" i="17"/>
  <c r="K103" i="17"/>
  <c r="J103" i="17"/>
  <c r="I103" i="17"/>
  <c r="M112" i="17"/>
  <c r="L112" i="17"/>
  <c r="I112" i="17"/>
  <c r="K112" i="17"/>
  <c r="J112" i="17"/>
  <c r="M129" i="17"/>
  <c r="L129" i="17"/>
  <c r="J129" i="17"/>
  <c r="K129" i="17"/>
  <c r="I129" i="17"/>
  <c r="M138" i="17"/>
  <c r="L138" i="17"/>
  <c r="K138" i="17"/>
  <c r="J138" i="17"/>
  <c r="I138" i="17"/>
  <c r="M146" i="17"/>
  <c r="L146" i="17"/>
  <c r="K146" i="17"/>
  <c r="I146" i="17"/>
  <c r="J146" i="17"/>
  <c r="M155" i="17"/>
  <c r="L155" i="17"/>
  <c r="K155" i="17"/>
  <c r="J155" i="17"/>
  <c r="I155" i="17"/>
  <c r="M113" i="17"/>
  <c r="L113" i="17"/>
  <c r="K113" i="17"/>
  <c r="J113" i="17"/>
  <c r="I113" i="17"/>
  <c r="M96" i="17"/>
  <c r="L96" i="17"/>
  <c r="K96" i="17"/>
  <c r="J96" i="17"/>
  <c r="I96" i="17"/>
  <c r="M61" i="17"/>
  <c r="L61" i="17"/>
  <c r="K61" i="17"/>
  <c r="J61" i="17"/>
  <c r="I61" i="17"/>
  <c r="AA18" i="17"/>
  <c r="W18" i="17"/>
  <c r="Z18" i="17"/>
  <c r="Y18" i="17"/>
  <c r="X18" i="17"/>
  <c r="Z17" i="17"/>
  <c r="Y17" i="17"/>
  <c r="W17" i="17"/>
  <c r="AA17" i="17"/>
  <c r="X17" i="17"/>
  <c r="X16" i="17"/>
  <c r="W16" i="17"/>
  <c r="Y16" i="17"/>
  <c r="Z16" i="17"/>
  <c r="AA16" i="17"/>
  <c r="W20" i="15"/>
  <c r="AA20" i="15"/>
  <c r="X20" i="15"/>
  <c r="Z20" i="15"/>
  <c r="Y20" i="15"/>
  <c r="W16" i="15"/>
  <c r="AA16" i="15"/>
  <c r="Y16" i="15"/>
  <c r="X16" i="15"/>
  <c r="Z16" i="15"/>
  <c r="W12" i="15"/>
  <c r="AA12" i="15"/>
  <c r="Z12" i="15"/>
  <c r="Y12" i="15"/>
  <c r="X12" i="15"/>
  <c r="M144" i="17"/>
  <c r="L144" i="17"/>
  <c r="K144" i="17"/>
  <c r="J144" i="17"/>
  <c r="I144" i="17"/>
  <c r="M127" i="17"/>
  <c r="L127" i="17"/>
  <c r="K127" i="17"/>
  <c r="J127" i="17"/>
  <c r="I127" i="17"/>
  <c r="M110" i="17"/>
  <c r="L110" i="17"/>
  <c r="K110" i="17"/>
  <c r="J110" i="17"/>
  <c r="I110" i="17"/>
  <c r="M75" i="17"/>
  <c r="L75" i="17"/>
  <c r="K75" i="17"/>
  <c r="J75" i="17"/>
  <c r="I75" i="17"/>
  <c r="M58" i="17"/>
  <c r="L58" i="17"/>
  <c r="K58" i="17"/>
  <c r="J58" i="17"/>
  <c r="I58" i="17"/>
  <c r="AA11" i="17"/>
  <c r="Z11" i="17"/>
  <c r="Y11" i="17"/>
  <c r="X11" i="17"/>
  <c r="W11" i="17"/>
  <c r="Y15" i="17"/>
  <c r="X15" i="17"/>
  <c r="W15" i="17"/>
  <c r="Z15" i="17"/>
  <c r="AA15" i="17"/>
  <c r="W19" i="17"/>
  <c r="AA19" i="17"/>
  <c r="Z19" i="17"/>
  <c r="X19" i="17"/>
  <c r="Y19" i="17"/>
  <c r="M158" i="17"/>
  <c r="L158" i="17"/>
  <c r="K158" i="17"/>
  <c r="J158" i="17"/>
  <c r="I158" i="17"/>
  <c r="M141" i="17"/>
  <c r="L141" i="17"/>
  <c r="K141" i="17"/>
  <c r="J141" i="17"/>
  <c r="I141" i="17"/>
  <c r="M124" i="17"/>
  <c r="L124" i="17"/>
  <c r="K124" i="17"/>
  <c r="J124" i="17"/>
  <c r="I124" i="17"/>
  <c r="M89" i="17"/>
  <c r="L89" i="17"/>
  <c r="K89" i="17"/>
  <c r="J89" i="17"/>
  <c r="I89" i="17"/>
  <c r="M72" i="17"/>
  <c r="L72" i="17"/>
  <c r="K72" i="17"/>
  <c r="J72" i="17"/>
  <c r="I72" i="17"/>
  <c r="M55" i="17"/>
  <c r="L55" i="17"/>
  <c r="K55" i="17"/>
  <c r="J55" i="17"/>
  <c r="I55" i="17"/>
  <c r="H63" i="17"/>
  <c r="AA14" i="17"/>
  <c r="Y14" i="17"/>
  <c r="X14" i="17"/>
  <c r="W14" i="17"/>
  <c r="Z14" i="17"/>
  <c r="Z13" i="17"/>
  <c r="Y13" i="17"/>
  <c r="AA13" i="17"/>
  <c r="X13" i="17"/>
  <c r="W13" i="17"/>
  <c r="V21" i="17"/>
  <c r="X12" i="17"/>
  <c r="W12" i="17"/>
  <c r="AA12" i="17"/>
  <c r="Z12" i="17"/>
  <c r="Y12" i="17"/>
  <c r="L159" i="17"/>
  <c r="K159" i="17"/>
  <c r="J159" i="17"/>
  <c r="I159" i="17"/>
  <c r="M159" i="17"/>
  <c r="L142" i="17"/>
  <c r="K142" i="17"/>
  <c r="J142" i="17"/>
  <c r="I142" i="17"/>
  <c r="M142" i="17"/>
  <c r="L125" i="17"/>
  <c r="K125" i="17"/>
  <c r="J125" i="17"/>
  <c r="I125" i="17"/>
  <c r="H133" i="17"/>
  <c r="M125" i="17"/>
  <c r="L108" i="17"/>
  <c r="K108" i="17"/>
  <c r="J108" i="17"/>
  <c r="I108" i="17"/>
  <c r="M108" i="17"/>
  <c r="H107" i="17"/>
  <c r="L90" i="17"/>
  <c r="K90" i="17"/>
  <c r="J90" i="17"/>
  <c r="I90" i="17"/>
  <c r="M90" i="17"/>
  <c r="L73" i="17"/>
  <c r="K73" i="17"/>
  <c r="J73" i="17"/>
  <c r="I73" i="17"/>
  <c r="M73" i="17"/>
  <c r="L56" i="17"/>
  <c r="K56" i="17"/>
  <c r="J56" i="17"/>
  <c r="I56" i="17"/>
  <c r="M56" i="17"/>
  <c r="V21" i="14"/>
  <c r="U21" i="14"/>
  <c r="T21" i="14"/>
  <c r="V13" i="14"/>
  <c r="U13" i="14"/>
  <c r="T13" i="14"/>
  <c r="H146" i="13"/>
  <c r="L138" i="13"/>
  <c r="K138" i="13"/>
  <c r="J138" i="13"/>
  <c r="I138" i="13"/>
  <c r="M138" i="13"/>
  <c r="L129" i="13"/>
  <c r="M129" i="13"/>
  <c r="K129" i="13"/>
  <c r="J129" i="13"/>
  <c r="I129" i="13"/>
  <c r="L121" i="13"/>
  <c r="K121" i="13"/>
  <c r="J121" i="13"/>
  <c r="I121" i="13"/>
  <c r="M121" i="13"/>
  <c r="L112" i="13"/>
  <c r="M112" i="13"/>
  <c r="K112" i="13"/>
  <c r="J112" i="13"/>
  <c r="I112" i="13"/>
  <c r="L103" i="13"/>
  <c r="K103" i="13"/>
  <c r="J103" i="13"/>
  <c r="I103" i="13"/>
  <c r="M103" i="13"/>
  <c r="L95" i="13"/>
  <c r="M95" i="13"/>
  <c r="K95" i="13"/>
  <c r="J95" i="13"/>
  <c r="I95" i="13"/>
  <c r="L86" i="13"/>
  <c r="K86" i="13"/>
  <c r="J86" i="13"/>
  <c r="I86" i="13"/>
  <c r="M86" i="13"/>
  <c r="L78" i="13"/>
  <c r="M78" i="13"/>
  <c r="K78" i="13"/>
  <c r="I78" i="13"/>
  <c r="J78" i="13"/>
  <c r="L69" i="13"/>
  <c r="K69" i="13"/>
  <c r="J69" i="13"/>
  <c r="I69" i="13"/>
  <c r="M69" i="13"/>
  <c r="L60" i="13"/>
  <c r="M60" i="13"/>
  <c r="K60" i="13"/>
  <c r="J60" i="13"/>
  <c r="I60" i="13"/>
  <c r="L52" i="13"/>
  <c r="K52" i="13"/>
  <c r="J52" i="13"/>
  <c r="I52" i="13"/>
  <c r="M52" i="13"/>
  <c r="L43" i="13"/>
  <c r="M43" i="13"/>
  <c r="K43" i="13"/>
  <c r="J43" i="13"/>
  <c r="I43" i="13"/>
  <c r="H34" i="13"/>
  <c r="L26" i="13"/>
  <c r="M26" i="13"/>
  <c r="K26" i="13"/>
  <c r="J26" i="13"/>
  <c r="I26" i="13"/>
  <c r="L19" i="13"/>
  <c r="K19" i="13"/>
  <c r="J19" i="13"/>
  <c r="I19" i="13"/>
  <c r="M19" i="13"/>
  <c r="L15" i="13"/>
  <c r="M15" i="13"/>
  <c r="K15" i="13"/>
  <c r="I15" i="13"/>
  <c r="J15" i="13"/>
  <c r="L11" i="13"/>
  <c r="K11" i="13"/>
  <c r="J11" i="13"/>
  <c r="I11" i="13"/>
  <c r="M11" i="13"/>
  <c r="X8" i="12"/>
  <c r="V8" i="12"/>
  <c r="U8" i="12"/>
  <c r="I152" i="13"/>
  <c r="H160" i="13"/>
  <c r="M152" i="13"/>
  <c r="L152" i="13"/>
  <c r="K152" i="13"/>
  <c r="J152" i="13"/>
  <c r="I143" i="13"/>
  <c r="M143" i="13"/>
  <c r="L143" i="13"/>
  <c r="K143" i="13"/>
  <c r="J143" i="13"/>
  <c r="I135" i="13"/>
  <c r="M135" i="13"/>
  <c r="L135" i="13"/>
  <c r="K135" i="13"/>
  <c r="J135" i="13"/>
  <c r="I126" i="13"/>
  <c r="M126" i="13"/>
  <c r="L126" i="13"/>
  <c r="K126" i="13"/>
  <c r="J126" i="13"/>
  <c r="I117" i="13"/>
  <c r="M117" i="13"/>
  <c r="L117" i="13"/>
  <c r="K117" i="13"/>
  <c r="J117" i="13"/>
  <c r="I109" i="13"/>
  <c r="M109" i="13"/>
  <c r="L109" i="13"/>
  <c r="J109" i="13"/>
  <c r="K109" i="13"/>
  <c r="I100" i="13"/>
  <c r="M100" i="13"/>
  <c r="L100" i="13"/>
  <c r="K100" i="13"/>
  <c r="J100" i="13"/>
  <c r="I92" i="13"/>
  <c r="M92" i="13"/>
  <c r="L92" i="13"/>
  <c r="K92" i="13"/>
  <c r="J92" i="13"/>
  <c r="I83" i="13"/>
  <c r="M83" i="13"/>
  <c r="L83" i="13"/>
  <c r="K83" i="13"/>
  <c r="J83" i="13"/>
  <c r="I74" i="13"/>
  <c r="M74" i="13"/>
  <c r="L74" i="13"/>
  <c r="K74" i="13"/>
  <c r="J74" i="13"/>
  <c r="I66" i="13"/>
  <c r="M66" i="13"/>
  <c r="L66" i="13"/>
  <c r="K66" i="13"/>
  <c r="J66" i="13"/>
  <c r="I57" i="13"/>
  <c r="M57" i="13"/>
  <c r="L57" i="13"/>
  <c r="K57" i="13"/>
  <c r="J57" i="13"/>
  <c r="I40" i="13"/>
  <c r="H48" i="13"/>
  <c r="M40" i="13"/>
  <c r="L40" i="13"/>
  <c r="J40" i="13"/>
  <c r="K40" i="13"/>
  <c r="I31" i="13"/>
  <c r="M31" i="13"/>
  <c r="L31" i="13"/>
  <c r="K31" i="13"/>
  <c r="J31" i="13"/>
  <c r="I23" i="13"/>
  <c r="M23" i="13"/>
  <c r="L23" i="13"/>
  <c r="K23" i="13"/>
  <c r="J23" i="13"/>
  <c r="U55" i="12"/>
  <c r="X55" i="12"/>
  <c r="V55" i="12"/>
  <c r="U51" i="12"/>
  <c r="X51" i="12"/>
  <c r="V51" i="12"/>
  <c r="U47" i="12"/>
  <c r="X47" i="12"/>
  <c r="V47" i="12"/>
  <c r="U43" i="12"/>
  <c r="X43" i="12"/>
  <c r="V43" i="12"/>
  <c r="U39" i="12"/>
  <c r="X39" i="12"/>
  <c r="V39" i="12"/>
  <c r="U35" i="12"/>
  <c r="X35" i="12"/>
  <c r="V35" i="12"/>
  <c r="U31" i="12"/>
  <c r="X31" i="12"/>
  <c r="V31" i="12"/>
  <c r="U27" i="12"/>
  <c r="X27" i="12"/>
  <c r="V27" i="12"/>
  <c r="U23" i="12"/>
  <c r="X23" i="12"/>
  <c r="V23" i="12"/>
  <c r="U19" i="12"/>
  <c r="X19" i="12"/>
  <c r="V19" i="12"/>
  <c r="U15" i="12"/>
  <c r="X15" i="12"/>
  <c r="V15" i="12"/>
  <c r="J157" i="13"/>
  <c r="I157" i="13"/>
  <c r="M157" i="13"/>
  <c r="L157" i="13"/>
  <c r="K157" i="13"/>
  <c r="J149" i="13"/>
  <c r="I149" i="13"/>
  <c r="M149" i="13"/>
  <c r="L149" i="13"/>
  <c r="K149" i="13"/>
  <c r="J140" i="13"/>
  <c r="I140" i="13"/>
  <c r="M140" i="13"/>
  <c r="L140" i="13"/>
  <c r="K140" i="13"/>
  <c r="J131" i="13"/>
  <c r="I131" i="13"/>
  <c r="M131" i="13"/>
  <c r="L131" i="13"/>
  <c r="K131" i="13"/>
  <c r="J123" i="13"/>
  <c r="I123" i="13"/>
  <c r="M123" i="13"/>
  <c r="L123" i="13"/>
  <c r="K123" i="13"/>
  <c r="J114" i="13"/>
  <c r="I114" i="13"/>
  <c r="M114" i="13"/>
  <c r="L114" i="13"/>
  <c r="K114" i="13"/>
  <c r="J106" i="13"/>
  <c r="I106" i="13"/>
  <c r="M106" i="13"/>
  <c r="L106" i="13"/>
  <c r="K106" i="13"/>
  <c r="J97" i="13"/>
  <c r="I97" i="13"/>
  <c r="M97" i="13"/>
  <c r="L97" i="13"/>
  <c r="K97" i="13"/>
  <c r="J88" i="13"/>
  <c r="I88" i="13"/>
  <c r="M88" i="13"/>
  <c r="L88" i="13"/>
  <c r="K88" i="13"/>
  <c r="J80" i="13"/>
  <c r="I80" i="13"/>
  <c r="M80" i="13"/>
  <c r="L80" i="13"/>
  <c r="K80" i="13"/>
  <c r="J71" i="13"/>
  <c r="I71" i="13"/>
  <c r="M71" i="13"/>
  <c r="K71" i="13"/>
  <c r="L71" i="13"/>
  <c r="J54" i="13"/>
  <c r="I54" i="13"/>
  <c r="H62" i="13"/>
  <c r="M54" i="13"/>
  <c r="L54" i="13"/>
  <c r="K54" i="13"/>
  <c r="J45" i="13"/>
  <c r="I45" i="13"/>
  <c r="M45" i="13"/>
  <c r="L45" i="13"/>
  <c r="K45" i="13"/>
  <c r="J37" i="13"/>
  <c r="I37" i="13"/>
  <c r="M37" i="13"/>
  <c r="L37" i="13"/>
  <c r="K37" i="13"/>
  <c r="J28" i="13"/>
  <c r="I28" i="13"/>
  <c r="M28" i="13"/>
  <c r="L28" i="13"/>
  <c r="K28" i="13"/>
  <c r="J16" i="13"/>
  <c r="I16" i="13"/>
  <c r="M16" i="13"/>
  <c r="L16" i="13"/>
  <c r="K16" i="13"/>
  <c r="J12" i="13"/>
  <c r="I12" i="13"/>
  <c r="H20" i="13"/>
  <c r="M12" i="13"/>
  <c r="K12" i="13"/>
  <c r="L12" i="13"/>
  <c r="J8" i="13"/>
  <c r="I8" i="13"/>
  <c r="M8" i="13"/>
  <c r="L8" i="13"/>
  <c r="K8" i="13"/>
  <c r="V9" i="12"/>
  <c r="U9" i="12"/>
  <c r="X9" i="12"/>
  <c r="Z13" i="16"/>
  <c r="Y13" i="16"/>
  <c r="X13" i="16"/>
  <c r="V21" i="16"/>
  <c r="W13" i="16"/>
  <c r="Z12" i="16"/>
  <c r="Y12" i="16"/>
  <c r="X12" i="16"/>
  <c r="W12" i="16"/>
  <c r="Z16" i="16"/>
  <c r="Y16" i="16"/>
  <c r="X16" i="16"/>
  <c r="W16" i="16"/>
  <c r="AA16" i="16"/>
  <c r="Z20" i="16"/>
  <c r="Y20" i="16"/>
  <c r="X20" i="16"/>
  <c r="W20" i="16"/>
  <c r="AA20" i="16"/>
  <c r="X11" i="16"/>
  <c r="W11" i="16"/>
  <c r="AA11" i="16"/>
  <c r="Z11" i="16"/>
  <c r="Y11" i="16"/>
  <c r="X15" i="16"/>
  <c r="W15" i="16"/>
  <c r="AA15" i="16"/>
  <c r="Z15" i="16"/>
  <c r="Y15" i="16"/>
  <c r="X19" i="16"/>
  <c r="W19" i="16"/>
  <c r="Z19" i="16"/>
  <c r="Y19" i="16"/>
  <c r="AA10" i="16"/>
  <c r="Z10" i="16"/>
  <c r="Y10" i="16"/>
  <c r="X10" i="16"/>
  <c r="W10" i="16"/>
  <c r="V9" i="16"/>
  <c r="AA17" i="16" s="1"/>
  <c r="AA14" i="16"/>
  <c r="Z14" i="16"/>
  <c r="Y14" i="16"/>
  <c r="X14" i="16"/>
  <c r="W14" i="16"/>
  <c r="AA18" i="16"/>
  <c r="Z18" i="16"/>
  <c r="Y18" i="16"/>
  <c r="X18" i="16"/>
  <c r="W18" i="16"/>
  <c r="L159" i="13"/>
  <c r="K159" i="13"/>
  <c r="J159" i="13"/>
  <c r="M159" i="13"/>
  <c r="I159" i="13"/>
  <c r="L151" i="13"/>
  <c r="K151" i="13"/>
  <c r="J151" i="13"/>
  <c r="I151" i="13"/>
  <c r="M151" i="13"/>
  <c r="L142" i="13"/>
  <c r="K142" i="13"/>
  <c r="J142" i="13"/>
  <c r="M142" i="13"/>
  <c r="I142" i="13"/>
  <c r="L134" i="13"/>
  <c r="K134" i="13"/>
  <c r="J134" i="13"/>
  <c r="M134" i="13"/>
  <c r="I134" i="13"/>
  <c r="L125" i="13"/>
  <c r="K125" i="13"/>
  <c r="J125" i="13"/>
  <c r="M125" i="13"/>
  <c r="I125" i="13"/>
  <c r="L116" i="13"/>
  <c r="K116" i="13"/>
  <c r="J116" i="13"/>
  <c r="M116" i="13"/>
  <c r="I116" i="13"/>
  <c r="L108" i="13"/>
  <c r="K108" i="13"/>
  <c r="J108" i="13"/>
  <c r="M108" i="13"/>
  <c r="I108" i="13"/>
  <c r="L99" i="13"/>
  <c r="K99" i="13"/>
  <c r="J99" i="13"/>
  <c r="M99" i="13"/>
  <c r="I99" i="13"/>
  <c r="L82" i="13"/>
  <c r="K82" i="13"/>
  <c r="J82" i="13"/>
  <c r="H90" i="13"/>
  <c r="I82" i="13"/>
  <c r="M82" i="13"/>
  <c r="L73" i="13"/>
  <c r="K73" i="13"/>
  <c r="J73" i="13"/>
  <c r="M73" i="13"/>
  <c r="I73" i="13"/>
  <c r="L65" i="13"/>
  <c r="K65" i="13"/>
  <c r="J65" i="13"/>
  <c r="M65" i="13"/>
  <c r="I65" i="13"/>
  <c r="L56" i="13"/>
  <c r="K56" i="13"/>
  <c r="J56" i="13"/>
  <c r="M56" i="13"/>
  <c r="I56" i="13"/>
  <c r="L47" i="13"/>
  <c r="K47" i="13"/>
  <c r="J47" i="13"/>
  <c r="M47" i="13"/>
  <c r="I47" i="13"/>
  <c r="L39" i="13"/>
  <c r="K39" i="13"/>
  <c r="J39" i="13"/>
  <c r="M39" i="13"/>
  <c r="I39" i="13"/>
  <c r="L30" i="13"/>
  <c r="K30" i="13"/>
  <c r="J30" i="13"/>
  <c r="M30" i="13"/>
  <c r="I30" i="13"/>
  <c r="L22" i="13"/>
  <c r="K22" i="13"/>
  <c r="J22" i="13"/>
  <c r="M22" i="13"/>
  <c r="I22" i="13"/>
  <c r="L17" i="13"/>
  <c r="K17" i="13"/>
  <c r="J17" i="13"/>
  <c r="I17" i="13"/>
  <c r="M17" i="13"/>
  <c r="L13" i="13"/>
  <c r="K13" i="13"/>
  <c r="J13" i="13"/>
  <c r="M13" i="13"/>
  <c r="I13" i="13"/>
  <c r="L9" i="13"/>
  <c r="K9" i="13"/>
  <c r="J9" i="13"/>
  <c r="M9" i="13"/>
  <c r="I9" i="13"/>
  <c r="X10" i="12"/>
  <c r="V10" i="12"/>
  <c r="U10" i="12"/>
  <c r="X6" i="12"/>
  <c r="V6" i="12"/>
  <c r="U6" i="12"/>
  <c r="AA15" i="13"/>
  <c r="Z15" i="13"/>
  <c r="Y15" i="13"/>
  <c r="W15" i="13"/>
  <c r="X15" i="13"/>
  <c r="M47" i="12"/>
  <c r="L47" i="12"/>
  <c r="K47" i="12"/>
  <c r="I47" i="12"/>
  <c r="N47" i="12"/>
  <c r="J47" i="12"/>
  <c r="M39" i="12"/>
  <c r="L39" i="12"/>
  <c r="K39" i="12"/>
  <c r="I39" i="12"/>
  <c r="N39" i="12"/>
  <c r="J39" i="12"/>
  <c r="M31" i="12"/>
  <c r="L31" i="12"/>
  <c r="K31" i="12"/>
  <c r="I31" i="12"/>
  <c r="N31" i="12"/>
  <c r="J31" i="12"/>
  <c r="M23" i="12"/>
  <c r="L23" i="12"/>
  <c r="K23" i="12"/>
  <c r="I23" i="12"/>
  <c r="J23" i="12"/>
  <c r="N23" i="12"/>
  <c r="M15" i="12"/>
  <c r="L15" i="12"/>
  <c r="K15" i="12"/>
  <c r="I15" i="12"/>
  <c r="N15" i="12"/>
  <c r="J15" i="12"/>
  <c r="L38" i="6"/>
  <c r="M38" i="6"/>
  <c r="J38" i="6"/>
  <c r="I38" i="6"/>
  <c r="K38" i="6"/>
  <c r="L30" i="6"/>
  <c r="K30" i="6"/>
  <c r="J30" i="6"/>
  <c r="I30" i="6"/>
  <c r="M30" i="6"/>
  <c r="L22" i="6"/>
  <c r="M22" i="6"/>
  <c r="K22" i="6"/>
  <c r="I22" i="6"/>
  <c r="J22" i="6"/>
  <c r="L11" i="6"/>
  <c r="I11" i="6"/>
  <c r="M11" i="6"/>
  <c r="K11" i="6"/>
  <c r="J11" i="6"/>
  <c r="V37" i="5"/>
  <c r="W37" i="5"/>
  <c r="U37" i="5"/>
  <c r="T37" i="5"/>
  <c r="S37" i="5"/>
  <c r="V29" i="5"/>
  <c r="W29" i="5"/>
  <c r="U29" i="5"/>
  <c r="S29" i="5"/>
  <c r="T29" i="5"/>
  <c r="V21" i="5"/>
  <c r="W21" i="5"/>
  <c r="T21" i="5"/>
  <c r="S21" i="5"/>
  <c r="U21" i="5"/>
  <c r="V10" i="5"/>
  <c r="W10" i="5"/>
  <c r="U10" i="5"/>
  <c r="S10" i="5"/>
  <c r="T10" i="5"/>
  <c r="M211" i="3"/>
  <c r="L211" i="3"/>
  <c r="K211" i="3"/>
  <c r="J211" i="3"/>
  <c r="N211" i="3"/>
  <c r="M184" i="3"/>
  <c r="N184" i="3"/>
  <c r="K184" i="3"/>
  <c r="J184" i="3"/>
  <c r="L184" i="3"/>
  <c r="I195" i="3"/>
  <c r="E193" i="3"/>
  <c r="M180" i="3"/>
  <c r="L180" i="3"/>
  <c r="I191" i="3"/>
  <c r="K180" i="3"/>
  <c r="N180" i="3"/>
  <c r="J180" i="3"/>
  <c r="E189" i="3"/>
  <c r="M176" i="3"/>
  <c r="N176" i="3"/>
  <c r="L176" i="3"/>
  <c r="K176" i="3"/>
  <c r="I187" i="3"/>
  <c r="J176" i="3"/>
  <c r="M172" i="3"/>
  <c r="J172" i="3"/>
  <c r="N172" i="3"/>
  <c r="L172" i="3"/>
  <c r="K172" i="3"/>
  <c r="M168" i="3"/>
  <c r="K168" i="3"/>
  <c r="J168" i="3"/>
  <c r="L168" i="3"/>
  <c r="N168" i="3"/>
  <c r="M164" i="3"/>
  <c r="L164" i="3"/>
  <c r="K164" i="3"/>
  <c r="J164" i="3"/>
  <c r="N164" i="3"/>
  <c r="M160" i="3"/>
  <c r="N160" i="3"/>
  <c r="L160" i="3"/>
  <c r="K160" i="3"/>
  <c r="J160" i="3"/>
  <c r="M156" i="3"/>
  <c r="N156" i="3"/>
  <c r="L156" i="3"/>
  <c r="J156" i="3"/>
  <c r="K156" i="3"/>
  <c r="M138" i="3"/>
  <c r="L138" i="3"/>
  <c r="K138" i="3"/>
  <c r="J138" i="3"/>
  <c r="N138" i="3"/>
  <c r="I49" i="6"/>
  <c r="M49" i="6"/>
  <c r="L49" i="6"/>
  <c r="J49" i="6"/>
  <c r="K49" i="6"/>
  <c r="I41" i="6"/>
  <c r="M41" i="6"/>
  <c r="K41" i="6"/>
  <c r="J41" i="6"/>
  <c r="L41" i="6"/>
  <c r="I33" i="6"/>
  <c r="M33" i="6"/>
  <c r="L33" i="6"/>
  <c r="J33" i="6"/>
  <c r="K33" i="6"/>
  <c r="I25" i="6"/>
  <c r="M25" i="6"/>
  <c r="L25" i="6"/>
  <c r="J25" i="6"/>
  <c r="K25" i="6"/>
  <c r="I17" i="6"/>
  <c r="M17" i="6"/>
  <c r="J17" i="6"/>
  <c r="K17" i="6"/>
  <c r="L17" i="6"/>
  <c r="I14" i="6"/>
  <c r="M14" i="6"/>
  <c r="J14" i="6"/>
  <c r="K14" i="6"/>
  <c r="L14" i="6"/>
  <c r="S48" i="5"/>
  <c r="W48" i="5"/>
  <c r="V48" i="5"/>
  <c r="U48" i="5"/>
  <c r="T48" i="5"/>
  <c r="S40" i="5"/>
  <c r="W40" i="5"/>
  <c r="V40" i="5"/>
  <c r="U40" i="5"/>
  <c r="T40" i="5"/>
  <c r="S32" i="5"/>
  <c r="W32" i="5"/>
  <c r="V32" i="5"/>
  <c r="T32" i="5"/>
  <c r="U32" i="5"/>
  <c r="S24" i="5"/>
  <c r="W24" i="5"/>
  <c r="U24" i="5"/>
  <c r="T24" i="5"/>
  <c r="V24" i="5"/>
  <c r="S13" i="5"/>
  <c r="W13" i="5"/>
  <c r="V13" i="5"/>
  <c r="U13" i="5"/>
  <c r="T13" i="5"/>
  <c r="H195" i="3"/>
  <c r="H191" i="3"/>
  <c r="H187" i="3"/>
  <c r="AA12" i="13"/>
  <c r="Y12" i="13"/>
  <c r="X12" i="13"/>
  <c r="W12" i="13"/>
  <c r="V20" i="13"/>
  <c r="Z12" i="13"/>
  <c r="W9" i="13"/>
  <c r="AA9" i="13"/>
  <c r="Z9" i="13"/>
  <c r="Y9" i="13"/>
  <c r="X9" i="13"/>
  <c r="W13" i="13"/>
  <c r="AA13" i="13"/>
  <c r="Z13" i="13"/>
  <c r="Y13" i="13"/>
  <c r="X13" i="13"/>
  <c r="W17" i="13"/>
  <c r="AA17" i="13"/>
  <c r="Z17" i="13"/>
  <c r="Y17" i="13"/>
  <c r="X17" i="13"/>
  <c r="K46" i="12"/>
  <c r="J46" i="12"/>
  <c r="I46" i="12"/>
  <c r="N46" i="12"/>
  <c r="M46" i="12"/>
  <c r="L46" i="12"/>
  <c r="K38" i="12"/>
  <c r="J38" i="12"/>
  <c r="I38" i="12"/>
  <c r="N38" i="12"/>
  <c r="M38" i="12"/>
  <c r="L38" i="12"/>
  <c r="K30" i="12"/>
  <c r="J30" i="12"/>
  <c r="I30" i="12"/>
  <c r="N30" i="12"/>
  <c r="M30" i="12"/>
  <c r="L30" i="12"/>
  <c r="K22" i="12"/>
  <c r="J22" i="12"/>
  <c r="I22" i="12"/>
  <c r="N22" i="12"/>
  <c r="M22" i="12"/>
  <c r="L22" i="12"/>
  <c r="L8" i="12"/>
  <c r="K8" i="12"/>
  <c r="J8" i="12"/>
  <c r="H55" i="12"/>
  <c r="N8" i="12"/>
  <c r="M8" i="12"/>
  <c r="I8" i="12"/>
  <c r="L14" i="12"/>
  <c r="K14" i="12"/>
  <c r="J14" i="12"/>
  <c r="N14" i="12"/>
  <c r="M14" i="12"/>
  <c r="I14" i="12"/>
  <c r="J7" i="12"/>
  <c r="I7" i="12"/>
  <c r="N7" i="12"/>
  <c r="M7" i="12"/>
  <c r="L7" i="12"/>
  <c r="K7" i="12"/>
  <c r="H54" i="12"/>
  <c r="J12" i="12"/>
  <c r="I12" i="12"/>
  <c r="N12" i="12"/>
  <c r="M12" i="12"/>
  <c r="L12" i="12"/>
  <c r="K12" i="12"/>
  <c r="I11" i="12"/>
  <c r="M11" i="12"/>
  <c r="N11" i="12"/>
  <c r="L11" i="12"/>
  <c r="K11" i="12"/>
  <c r="J11" i="12"/>
  <c r="I17" i="12"/>
  <c r="M17" i="12"/>
  <c r="L17" i="12"/>
  <c r="K17" i="12"/>
  <c r="J17" i="12"/>
  <c r="N17" i="12"/>
  <c r="I21" i="12"/>
  <c r="M21" i="12"/>
  <c r="N21" i="12"/>
  <c r="L21" i="12"/>
  <c r="J21" i="12"/>
  <c r="K21" i="12"/>
  <c r="I25" i="12"/>
  <c r="M25" i="12"/>
  <c r="L25" i="12"/>
  <c r="K25" i="12"/>
  <c r="J25" i="12"/>
  <c r="N25" i="12"/>
  <c r="I29" i="12"/>
  <c r="M29" i="12"/>
  <c r="N29" i="12"/>
  <c r="L29" i="12"/>
  <c r="K29" i="12"/>
  <c r="J29" i="12"/>
  <c r="I33" i="12"/>
  <c r="M33" i="12"/>
  <c r="L33" i="12"/>
  <c r="K33" i="12"/>
  <c r="J33" i="12"/>
  <c r="N33" i="12"/>
  <c r="I37" i="12"/>
  <c r="M37" i="12"/>
  <c r="N37" i="12"/>
  <c r="L37" i="12"/>
  <c r="K37" i="12"/>
  <c r="J37" i="12"/>
  <c r="I41" i="12"/>
  <c r="M41" i="12"/>
  <c r="L41" i="12"/>
  <c r="K41" i="12"/>
  <c r="J41" i="12"/>
  <c r="N41" i="12"/>
  <c r="I45" i="12"/>
  <c r="M45" i="12"/>
  <c r="N45" i="12"/>
  <c r="L45" i="12"/>
  <c r="K45" i="12"/>
  <c r="J45" i="12"/>
  <c r="I49" i="12"/>
  <c r="M49" i="12"/>
  <c r="L49" i="12"/>
  <c r="K49" i="12"/>
  <c r="J49" i="12"/>
  <c r="N49" i="12"/>
  <c r="H53" i="12"/>
  <c r="N6" i="12"/>
  <c r="L6" i="12"/>
  <c r="M6" i="12"/>
  <c r="K6" i="12"/>
  <c r="J6" i="12"/>
  <c r="I6" i="12"/>
  <c r="N10" i="12"/>
  <c r="L10" i="12"/>
  <c r="K10" i="12"/>
  <c r="J10" i="12"/>
  <c r="I10" i="12"/>
  <c r="M10" i="12"/>
  <c r="AA19" i="13"/>
  <c r="Z19" i="13"/>
  <c r="Y19" i="13"/>
  <c r="W19" i="13"/>
  <c r="X19" i="13"/>
  <c r="AA11" i="13"/>
  <c r="Z11" i="13"/>
  <c r="Y11" i="13"/>
  <c r="W11" i="13"/>
  <c r="X11" i="13"/>
  <c r="M43" i="12"/>
  <c r="L43" i="12"/>
  <c r="K43" i="12"/>
  <c r="I43" i="12"/>
  <c r="N43" i="12"/>
  <c r="J43" i="12"/>
  <c r="M35" i="12"/>
  <c r="L35" i="12"/>
  <c r="K35" i="12"/>
  <c r="I35" i="12"/>
  <c r="N35" i="12"/>
  <c r="J35" i="12"/>
  <c r="M27" i="12"/>
  <c r="L27" i="12"/>
  <c r="K27" i="12"/>
  <c r="I27" i="12"/>
  <c r="N27" i="12"/>
  <c r="J27" i="12"/>
  <c r="M19" i="12"/>
  <c r="L19" i="12"/>
  <c r="K19" i="12"/>
  <c r="I19" i="12"/>
  <c r="N19" i="12"/>
  <c r="J19" i="12"/>
  <c r="V49" i="5"/>
  <c r="U49" i="5"/>
  <c r="T49" i="5"/>
  <c r="S49" i="5"/>
  <c r="W49" i="5"/>
  <c r="V41" i="5"/>
  <c r="U41" i="5"/>
  <c r="W41" i="5"/>
  <c r="T41" i="5"/>
  <c r="S41" i="5"/>
  <c r="V33" i="5"/>
  <c r="U33" i="5"/>
  <c r="W33" i="5"/>
  <c r="T33" i="5"/>
  <c r="S33" i="5"/>
  <c r="V25" i="5"/>
  <c r="U25" i="5"/>
  <c r="S25" i="5"/>
  <c r="W25" i="5"/>
  <c r="T25" i="5"/>
  <c r="V17" i="5"/>
  <c r="U17" i="5"/>
  <c r="T17" i="5"/>
  <c r="S17" i="5"/>
  <c r="W17" i="5"/>
  <c r="V14" i="5"/>
  <c r="U14" i="5"/>
  <c r="W14" i="5"/>
  <c r="T14" i="5"/>
  <c r="S14" i="5"/>
  <c r="E195" i="3"/>
  <c r="E191" i="3"/>
  <c r="E187" i="3"/>
  <c r="F191" i="3"/>
  <c r="G187" i="3"/>
  <c r="G186" i="3"/>
  <c r="G190" i="3"/>
  <c r="G194" i="3"/>
  <c r="G188" i="3"/>
  <c r="G192" i="3"/>
  <c r="G196" i="3"/>
  <c r="F188" i="3"/>
  <c r="F192" i="3"/>
  <c r="F196" i="3"/>
  <c r="F187" i="3"/>
  <c r="E68" i="2"/>
  <c r="W51" i="6"/>
  <c r="V51" i="6"/>
  <c r="S51" i="6"/>
  <c r="U51" i="6"/>
  <c r="T51" i="6"/>
  <c r="U37" i="6"/>
  <c r="T37" i="6"/>
  <c r="W37" i="6"/>
  <c r="V37" i="6"/>
  <c r="S37" i="6"/>
  <c r="T26" i="6"/>
  <c r="S26" i="6"/>
  <c r="W26" i="6"/>
  <c r="V26" i="6"/>
  <c r="U26" i="6"/>
  <c r="M21" i="6"/>
  <c r="L21" i="6"/>
  <c r="I21" i="6"/>
  <c r="K21" i="6"/>
  <c r="J21" i="6"/>
  <c r="V13" i="6"/>
  <c r="U13" i="6"/>
  <c r="W13" i="6"/>
  <c r="T13" i="6"/>
  <c r="S13" i="6"/>
  <c r="V24" i="6"/>
  <c r="U24" i="6"/>
  <c r="W24" i="6"/>
  <c r="T24" i="6"/>
  <c r="S24" i="6"/>
  <c r="V32" i="6"/>
  <c r="U32" i="6"/>
  <c r="T32" i="6"/>
  <c r="S32" i="6"/>
  <c r="W32" i="6"/>
  <c r="V40" i="6"/>
  <c r="U40" i="6"/>
  <c r="W40" i="6"/>
  <c r="S40" i="6"/>
  <c r="T40" i="6"/>
  <c r="V48" i="6"/>
  <c r="U48" i="6"/>
  <c r="W48" i="6"/>
  <c r="T48" i="6"/>
  <c r="S48" i="6"/>
  <c r="S12" i="6"/>
  <c r="W12" i="6"/>
  <c r="V12" i="6"/>
  <c r="T12" i="6"/>
  <c r="U12" i="6"/>
  <c r="S23" i="6"/>
  <c r="W23" i="6"/>
  <c r="V23" i="6"/>
  <c r="U23" i="6"/>
  <c r="T23" i="6"/>
  <c r="S31" i="6"/>
  <c r="W31" i="6"/>
  <c r="V31" i="6"/>
  <c r="U31" i="6"/>
  <c r="T31" i="6"/>
  <c r="S39" i="6"/>
  <c r="W39" i="6"/>
  <c r="U39" i="6"/>
  <c r="T39" i="6"/>
  <c r="V39" i="6"/>
  <c r="S47" i="6"/>
  <c r="W47" i="6"/>
  <c r="T47" i="6"/>
  <c r="V47" i="6"/>
  <c r="U47" i="6"/>
  <c r="V9" i="6"/>
  <c r="W9" i="6"/>
  <c r="U9" i="6"/>
  <c r="S9" i="6"/>
  <c r="T9" i="6"/>
  <c r="V20" i="6"/>
  <c r="W20" i="6"/>
  <c r="U20" i="6"/>
  <c r="T20" i="6"/>
  <c r="S20" i="6"/>
  <c r="V28" i="6"/>
  <c r="U28" i="6"/>
  <c r="T28" i="6"/>
  <c r="S28" i="6"/>
  <c r="W28" i="6"/>
  <c r="V36" i="6"/>
  <c r="T36" i="6"/>
  <c r="S36" i="6"/>
  <c r="W36" i="6"/>
  <c r="U36" i="6"/>
  <c r="V44" i="6"/>
  <c r="S44" i="6"/>
  <c r="U44" i="6"/>
  <c r="W44" i="6"/>
  <c r="T44" i="6"/>
  <c r="V52" i="6"/>
  <c r="W52" i="6"/>
  <c r="T52" i="6"/>
  <c r="U52" i="6"/>
  <c r="S52" i="6"/>
  <c r="M49" i="5"/>
  <c r="J49" i="5"/>
  <c r="L49" i="5"/>
  <c r="K49" i="5"/>
  <c r="I49" i="5"/>
  <c r="M38" i="5"/>
  <c r="L38" i="5"/>
  <c r="I38" i="5"/>
  <c r="K38" i="5"/>
  <c r="J38" i="5"/>
  <c r="K24" i="5"/>
  <c r="J24" i="5"/>
  <c r="M24" i="5"/>
  <c r="L24" i="5"/>
  <c r="I24" i="5"/>
  <c r="L8" i="5"/>
  <c r="K8" i="5"/>
  <c r="M8" i="5"/>
  <c r="J8" i="5"/>
  <c r="I8" i="5"/>
  <c r="L16" i="5"/>
  <c r="K16" i="5"/>
  <c r="M16" i="5"/>
  <c r="J16" i="5"/>
  <c r="I16" i="5"/>
  <c r="L19" i="5"/>
  <c r="K19" i="5"/>
  <c r="J19" i="5"/>
  <c r="I19" i="5"/>
  <c r="M19" i="5"/>
  <c r="L27" i="5"/>
  <c r="K27" i="5"/>
  <c r="M27" i="5"/>
  <c r="I27" i="5"/>
  <c r="J27" i="5"/>
  <c r="L35" i="5"/>
  <c r="K35" i="5"/>
  <c r="M35" i="5"/>
  <c r="J35" i="5"/>
  <c r="I35" i="5"/>
  <c r="L43" i="5"/>
  <c r="K43" i="5"/>
  <c r="M43" i="5"/>
  <c r="J43" i="5"/>
  <c r="I43" i="5"/>
  <c r="L51" i="5"/>
  <c r="K51" i="5"/>
  <c r="J51" i="5"/>
  <c r="I51" i="5"/>
  <c r="M51" i="5"/>
  <c r="I7" i="5"/>
  <c r="M7" i="5"/>
  <c r="L7" i="5"/>
  <c r="J7" i="5"/>
  <c r="K7" i="5"/>
  <c r="I15" i="5"/>
  <c r="M15" i="5"/>
  <c r="L15" i="5"/>
  <c r="K15" i="5"/>
  <c r="J15" i="5"/>
  <c r="I18" i="5"/>
  <c r="M18" i="5"/>
  <c r="L18" i="5"/>
  <c r="K18" i="5"/>
  <c r="J18" i="5"/>
  <c r="I26" i="5"/>
  <c r="M26" i="5"/>
  <c r="K26" i="5"/>
  <c r="J26" i="5"/>
  <c r="L26" i="5"/>
  <c r="I34" i="5"/>
  <c r="M34" i="5"/>
  <c r="J34" i="5"/>
  <c r="L34" i="5"/>
  <c r="K34" i="5"/>
  <c r="I42" i="5"/>
  <c r="M42" i="5"/>
  <c r="L42" i="5"/>
  <c r="J42" i="5"/>
  <c r="K42" i="5"/>
  <c r="I50" i="5"/>
  <c r="M50" i="5"/>
  <c r="L50" i="5"/>
  <c r="K50" i="5"/>
  <c r="J50" i="5"/>
  <c r="L12" i="5"/>
  <c r="M12" i="5"/>
  <c r="K12" i="5"/>
  <c r="J12" i="5"/>
  <c r="I12" i="5"/>
  <c r="L23" i="5"/>
  <c r="J23" i="5"/>
  <c r="I23" i="5"/>
  <c r="K23" i="5"/>
  <c r="M23" i="5"/>
  <c r="L31" i="5"/>
  <c r="I31" i="5"/>
  <c r="M31" i="5"/>
  <c r="K31" i="5"/>
  <c r="J31" i="5"/>
  <c r="L39" i="5"/>
  <c r="M39" i="5"/>
  <c r="K39" i="5"/>
  <c r="J39" i="5"/>
  <c r="I39" i="5"/>
  <c r="L47" i="5"/>
  <c r="K47" i="5"/>
  <c r="J47" i="5"/>
  <c r="M47" i="5"/>
  <c r="I47" i="5"/>
  <c r="F193" i="3"/>
  <c r="U29" i="6"/>
  <c r="T29" i="6"/>
  <c r="W29" i="6"/>
  <c r="S29" i="6"/>
  <c r="V29" i="6"/>
  <c r="T18" i="6"/>
  <c r="S18" i="6"/>
  <c r="W18" i="6"/>
  <c r="U18" i="6"/>
  <c r="V18" i="6"/>
  <c r="L18" i="6"/>
  <c r="K18" i="6"/>
  <c r="M18" i="6"/>
  <c r="J18" i="6"/>
  <c r="I18" i="6"/>
  <c r="T15" i="6"/>
  <c r="S15" i="6"/>
  <c r="W15" i="6"/>
  <c r="U15" i="6"/>
  <c r="V15" i="6"/>
  <c r="M41" i="5"/>
  <c r="J41" i="5"/>
  <c r="L41" i="5"/>
  <c r="I41" i="5"/>
  <c r="K41" i="5"/>
  <c r="M30" i="5"/>
  <c r="L30" i="5"/>
  <c r="I30" i="5"/>
  <c r="J30" i="5"/>
  <c r="K30" i="5"/>
  <c r="J10" i="5"/>
  <c r="I10" i="5"/>
  <c r="M10" i="5"/>
  <c r="K10" i="5"/>
  <c r="L10" i="5"/>
  <c r="F194" i="3"/>
  <c r="F189" i="3"/>
  <c r="E67" i="2"/>
  <c r="M59" i="2"/>
  <c r="L59" i="2"/>
  <c r="K59" i="2"/>
  <c r="J59" i="2"/>
  <c r="N59" i="2"/>
  <c r="M63" i="2"/>
  <c r="L63" i="2"/>
  <c r="J63" i="2"/>
  <c r="N63" i="2"/>
  <c r="K63" i="2"/>
  <c r="M73" i="2"/>
  <c r="L73" i="2"/>
  <c r="N73" i="2"/>
  <c r="J73" i="2"/>
  <c r="K73" i="2"/>
  <c r="M57" i="2"/>
  <c r="L57" i="2"/>
  <c r="K57" i="2"/>
  <c r="J57" i="2"/>
  <c r="N57" i="2"/>
  <c r="M61" i="2"/>
  <c r="N61" i="2"/>
  <c r="K61" i="2"/>
  <c r="J61" i="2"/>
  <c r="L61" i="2"/>
  <c r="I68" i="2"/>
  <c r="M65" i="2"/>
  <c r="N65" i="2"/>
  <c r="L65" i="2"/>
  <c r="J65" i="2"/>
  <c r="K65" i="2"/>
  <c r="G43" i="2"/>
  <c r="N38" i="2"/>
  <c r="K38" i="2"/>
  <c r="M38" i="2"/>
  <c r="L38" i="2"/>
  <c r="J38" i="2"/>
  <c r="K8" i="2"/>
  <c r="J8" i="2"/>
  <c r="N8" i="2"/>
  <c r="M8" i="2"/>
  <c r="L8" i="2"/>
  <c r="K20" i="2"/>
  <c r="M20" i="2"/>
  <c r="L20" i="2"/>
  <c r="J20" i="2"/>
  <c r="K16" i="2"/>
  <c r="J16" i="2"/>
  <c r="M16" i="2"/>
  <c r="L16" i="2"/>
  <c r="L19" i="2"/>
  <c r="K19" i="2"/>
  <c r="J19" i="2"/>
  <c r="M19" i="2"/>
  <c r="K23" i="2"/>
  <c r="J23" i="2"/>
  <c r="M23" i="2"/>
  <c r="L23" i="2"/>
  <c r="N23" i="2"/>
  <c r="N10" i="2"/>
  <c r="K10" i="2"/>
  <c r="M10" i="2"/>
  <c r="J10" i="2"/>
  <c r="L10" i="2"/>
  <c r="M7" i="2"/>
  <c r="L7" i="2"/>
  <c r="N7" i="2"/>
  <c r="K7" i="2"/>
  <c r="J7" i="2"/>
  <c r="M11" i="2"/>
  <c r="L11" i="2"/>
  <c r="K11" i="2"/>
  <c r="J11" i="2"/>
  <c r="N11" i="2"/>
  <c r="I18" i="2"/>
  <c r="M15" i="2"/>
  <c r="L15" i="2"/>
  <c r="J15" i="2"/>
  <c r="K15" i="2"/>
  <c r="N15" i="2"/>
  <c r="M22" i="2"/>
  <c r="L22" i="2"/>
  <c r="J22" i="2"/>
  <c r="N22" i="2"/>
  <c r="K22" i="2"/>
  <c r="M9" i="2"/>
  <c r="L9" i="2"/>
  <c r="K9" i="2"/>
  <c r="N9" i="2"/>
  <c r="J9" i="2"/>
  <c r="M13" i="2"/>
  <c r="N13" i="2"/>
  <c r="K13" i="2"/>
  <c r="J13" i="2"/>
  <c r="L13" i="2"/>
  <c r="M24" i="2"/>
  <c r="L24" i="2"/>
  <c r="N24" i="2"/>
  <c r="J24" i="2"/>
  <c r="K24" i="2"/>
  <c r="K32" i="2"/>
  <c r="J32" i="2"/>
  <c r="M32" i="2"/>
  <c r="N32" i="2"/>
  <c r="L32" i="2"/>
  <c r="K40" i="2"/>
  <c r="J40" i="2"/>
  <c r="M40" i="2"/>
  <c r="I43" i="2"/>
  <c r="L40" i="2"/>
  <c r="N40" i="2"/>
  <c r="K47" i="2"/>
  <c r="J47" i="2"/>
  <c r="M47" i="2"/>
  <c r="L47" i="2"/>
  <c r="N47" i="2"/>
  <c r="N34" i="2"/>
  <c r="K34" i="2"/>
  <c r="M34" i="2"/>
  <c r="L34" i="2"/>
  <c r="J34" i="2"/>
  <c r="M35" i="2"/>
  <c r="L35" i="2"/>
  <c r="K35" i="2"/>
  <c r="J35" i="2"/>
  <c r="N35" i="2"/>
  <c r="M39" i="2"/>
  <c r="L39" i="2"/>
  <c r="J39" i="2"/>
  <c r="I42" i="2"/>
  <c r="N39" i="2"/>
  <c r="K39" i="2"/>
  <c r="M33" i="2"/>
  <c r="L33" i="2"/>
  <c r="K33" i="2"/>
  <c r="J33" i="2"/>
  <c r="N33" i="2"/>
  <c r="M37" i="2"/>
  <c r="N37" i="2"/>
  <c r="K37" i="2"/>
  <c r="J37" i="2"/>
  <c r="L37" i="2"/>
  <c r="M41" i="2"/>
  <c r="L41" i="2"/>
  <c r="J41" i="2"/>
  <c r="K41" i="2"/>
  <c r="M48" i="2"/>
  <c r="N48" i="2"/>
  <c r="L48" i="2"/>
  <c r="J48" i="2"/>
  <c r="K48" i="2"/>
  <c r="G68" i="2"/>
  <c r="G67" i="2"/>
  <c r="I146" i="43"/>
  <c r="H146" i="43"/>
  <c r="K146" i="43" s="1"/>
  <c r="G146" i="43"/>
  <c r="J16" i="43"/>
  <c r="I16" i="43"/>
  <c r="H16" i="43"/>
  <c r="T16" i="42"/>
  <c r="Q16" i="42"/>
  <c r="P16" i="42"/>
  <c r="S16" i="42"/>
  <c r="R16" i="42"/>
  <c r="J16" i="42"/>
  <c r="I16" i="42"/>
  <c r="H16" i="42"/>
  <c r="M146" i="42"/>
  <c r="L146" i="42"/>
  <c r="O146" i="42"/>
  <c r="N146" i="42"/>
  <c r="R16" i="43"/>
  <c r="Q16" i="43"/>
  <c r="P16" i="43"/>
  <c r="T16" i="43"/>
  <c r="S16" i="43"/>
  <c r="G146" i="41"/>
  <c r="I146" i="41"/>
  <c r="H146" i="41"/>
  <c r="K146" i="41" s="1"/>
  <c r="M16" i="43"/>
  <c r="N16" i="43"/>
  <c r="L16" i="43"/>
  <c r="I146" i="42"/>
  <c r="H146" i="42"/>
  <c r="K146" i="42" s="1"/>
  <c r="G146" i="42"/>
  <c r="N16" i="42"/>
  <c r="L16" i="42"/>
  <c r="M16" i="42"/>
  <c r="P16" i="41"/>
  <c r="T16" i="41"/>
  <c r="R16" i="41"/>
  <c r="Q16" i="41"/>
  <c r="S16" i="41"/>
  <c r="O146" i="41"/>
  <c r="N146" i="41"/>
  <c r="M146" i="41"/>
  <c r="L146" i="41"/>
  <c r="L16" i="41"/>
  <c r="N16" i="41"/>
  <c r="M16" i="41"/>
  <c r="R11" i="37"/>
  <c r="Q11" i="37"/>
  <c r="P11" i="37"/>
  <c r="S11" i="37"/>
  <c r="O11" i="37"/>
  <c r="T11" i="37"/>
  <c r="I11" i="37"/>
  <c r="H11" i="37"/>
  <c r="G11" i="37"/>
  <c r="M11" i="37"/>
  <c r="K11" i="37"/>
  <c r="L11" i="37"/>
  <c r="I129" i="37"/>
  <c r="G129" i="37"/>
  <c r="H129" i="37"/>
  <c r="K129" i="37"/>
  <c r="O129" i="37"/>
  <c r="M129" i="37"/>
  <c r="L129" i="37"/>
  <c r="N129" i="37"/>
  <c r="H16" i="41"/>
  <c r="I16" i="41"/>
  <c r="J16" i="41"/>
  <c r="I20" i="28"/>
  <c r="M20" i="28"/>
  <c r="L20" i="28"/>
  <c r="K20" i="28"/>
  <c r="J20" i="28"/>
  <c r="M118" i="27"/>
  <c r="L118" i="27"/>
  <c r="K118" i="27"/>
  <c r="J118" i="27"/>
  <c r="I118" i="27"/>
  <c r="I132" i="27"/>
  <c r="M132" i="27"/>
  <c r="L132" i="27"/>
  <c r="K132" i="27"/>
  <c r="J132" i="27"/>
  <c r="I20" i="27"/>
  <c r="M20" i="27"/>
  <c r="L20" i="27"/>
  <c r="J20" i="27"/>
  <c r="K20" i="27"/>
  <c r="L160" i="27"/>
  <c r="K160" i="27"/>
  <c r="J160" i="27"/>
  <c r="I160" i="27"/>
  <c r="M160" i="27"/>
  <c r="K48" i="27"/>
  <c r="J48" i="27"/>
  <c r="M48" i="27"/>
  <c r="L48" i="27"/>
  <c r="I48" i="27"/>
  <c r="J146" i="26"/>
  <c r="K146" i="26"/>
  <c r="I146" i="26"/>
  <c r="M146" i="26"/>
  <c r="L146" i="26"/>
  <c r="K104" i="28"/>
  <c r="J104" i="28"/>
  <c r="I104" i="28"/>
  <c r="M104" i="28"/>
  <c r="L104" i="28"/>
  <c r="M76" i="27"/>
  <c r="L76" i="27"/>
  <c r="J76" i="27"/>
  <c r="I76" i="27"/>
  <c r="K76" i="27"/>
  <c r="K160" i="26"/>
  <c r="I160" i="26"/>
  <c r="M160" i="26"/>
  <c r="L160" i="26"/>
  <c r="J160" i="26"/>
  <c r="L76" i="26"/>
  <c r="M76" i="26"/>
  <c r="K76" i="26"/>
  <c r="J76" i="26"/>
  <c r="I76" i="26"/>
  <c r="J146" i="27"/>
  <c r="I146" i="27"/>
  <c r="L146" i="27"/>
  <c r="K146" i="27"/>
  <c r="M146" i="27"/>
  <c r="L62" i="27"/>
  <c r="K62" i="27"/>
  <c r="I62" i="27"/>
  <c r="M62" i="27"/>
  <c r="J62" i="27"/>
  <c r="I90" i="26"/>
  <c r="M90" i="26"/>
  <c r="L90" i="26"/>
  <c r="K90" i="26"/>
  <c r="J90" i="26"/>
  <c r="M104" i="26"/>
  <c r="K104" i="26"/>
  <c r="J104" i="26"/>
  <c r="I104" i="26"/>
  <c r="L104" i="26"/>
  <c r="J34" i="27"/>
  <c r="I34" i="27"/>
  <c r="M34" i="27"/>
  <c r="L34" i="27"/>
  <c r="K34" i="27"/>
  <c r="L20" i="26"/>
  <c r="K20" i="26"/>
  <c r="J20" i="26"/>
  <c r="I20" i="26"/>
  <c r="M20" i="26"/>
  <c r="L104" i="27"/>
  <c r="M104" i="27"/>
  <c r="K104" i="27"/>
  <c r="I104" i="27"/>
  <c r="J104" i="27"/>
  <c r="M90" i="27"/>
  <c r="K90" i="27"/>
  <c r="J90" i="27"/>
  <c r="L90" i="27"/>
  <c r="I90" i="27"/>
  <c r="I118" i="26"/>
  <c r="M118" i="26"/>
  <c r="L118" i="26"/>
  <c r="K118" i="26"/>
  <c r="J118" i="26"/>
  <c r="K48" i="28"/>
  <c r="J48" i="28"/>
  <c r="M48" i="28"/>
  <c r="L48" i="28"/>
  <c r="I48" i="28"/>
  <c r="M34" i="26"/>
  <c r="L34" i="26"/>
  <c r="K34" i="26"/>
  <c r="I34" i="26"/>
  <c r="J34" i="26"/>
  <c r="M147" i="22"/>
  <c r="L147" i="22"/>
  <c r="J147" i="22"/>
  <c r="N147" i="22"/>
  <c r="K147" i="22"/>
  <c r="M119" i="22"/>
  <c r="L119" i="22"/>
  <c r="N119" i="22"/>
  <c r="K119" i="22"/>
  <c r="J119" i="22"/>
  <c r="M91" i="22"/>
  <c r="L91" i="22"/>
  <c r="N91" i="22"/>
  <c r="K91" i="22"/>
  <c r="J91" i="22"/>
  <c r="M63" i="22"/>
  <c r="L63" i="22"/>
  <c r="N63" i="22"/>
  <c r="K63" i="22"/>
  <c r="J63" i="22"/>
  <c r="M35" i="22"/>
  <c r="L35" i="22"/>
  <c r="K35" i="22"/>
  <c r="J35" i="22"/>
  <c r="N35" i="22"/>
  <c r="M62" i="26"/>
  <c r="K62" i="26"/>
  <c r="L62" i="26"/>
  <c r="J62" i="26"/>
  <c r="I62" i="26"/>
  <c r="M48" i="26"/>
  <c r="L48" i="26"/>
  <c r="J48" i="26"/>
  <c r="K48" i="26"/>
  <c r="I48" i="26"/>
  <c r="M161" i="22"/>
  <c r="L161" i="22"/>
  <c r="K161" i="22"/>
  <c r="N161" i="22"/>
  <c r="J161" i="22"/>
  <c r="M133" i="22"/>
  <c r="L133" i="22"/>
  <c r="K133" i="22"/>
  <c r="N133" i="22"/>
  <c r="J133" i="22"/>
  <c r="M105" i="22"/>
  <c r="L105" i="22"/>
  <c r="K105" i="22"/>
  <c r="N105" i="22"/>
  <c r="J105" i="22"/>
  <c r="M77" i="22"/>
  <c r="L77" i="22"/>
  <c r="K77" i="22"/>
  <c r="N77" i="22"/>
  <c r="J77" i="22"/>
  <c r="M49" i="22"/>
  <c r="L49" i="22"/>
  <c r="K49" i="22"/>
  <c r="N49" i="22"/>
  <c r="J49" i="22"/>
  <c r="J36" i="21"/>
  <c r="H36" i="21"/>
  <c r="I36" i="21"/>
  <c r="J162" i="21"/>
  <c r="I162" i="21"/>
  <c r="H162" i="21"/>
  <c r="J106" i="21"/>
  <c r="I106" i="21"/>
  <c r="H106" i="21"/>
  <c r="J50" i="21"/>
  <c r="I50" i="21"/>
  <c r="H50" i="21"/>
  <c r="L21" i="22"/>
  <c r="K21" i="22"/>
  <c r="N21" i="22"/>
  <c r="M21" i="22"/>
  <c r="J21" i="22"/>
  <c r="J120" i="21"/>
  <c r="I120" i="21"/>
  <c r="H120" i="21"/>
  <c r="J134" i="21"/>
  <c r="I134" i="21"/>
  <c r="H134" i="21"/>
  <c r="J78" i="21"/>
  <c r="I78" i="21"/>
  <c r="H78" i="21"/>
  <c r="J92" i="21"/>
  <c r="I92" i="21"/>
  <c r="H92" i="21"/>
  <c r="J148" i="18"/>
  <c r="I148" i="18"/>
  <c r="K148" i="18"/>
  <c r="K118" i="18"/>
  <c r="J118" i="18"/>
  <c r="I118" i="18"/>
  <c r="J92" i="18"/>
  <c r="I92" i="18"/>
  <c r="K92" i="18"/>
  <c r="K62" i="18"/>
  <c r="J62" i="18"/>
  <c r="I62" i="18"/>
  <c r="J22" i="21"/>
  <c r="I22" i="21"/>
  <c r="H22" i="21"/>
  <c r="Z160" i="18"/>
  <c r="AA160" i="18"/>
  <c r="AB160" i="18"/>
  <c r="R160" i="18"/>
  <c r="T160" i="18"/>
  <c r="S160" i="18"/>
  <c r="AB134" i="18"/>
  <c r="AA134" i="18"/>
  <c r="Z134" i="18"/>
  <c r="T134" i="18"/>
  <c r="S134" i="18"/>
  <c r="R134" i="18"/>
  <c r="Z104" i="18"/>
  <c r="AB104" i="18"/>
  <c r="AA104" i="18"/>
  <c r="R104" i="18"/>
  <c r="T104" i="18"/>
  <c r="S104" i="18"/>
  <c r="AB78" i="18"/>
  <c r="AA78" i="18"/>
  <c r="Z78" i="18"/>
  <c r="T78" i="18"/>
  <c r="S78" i="18"/>
  <c r="R78" i="18"/>
  <c r="I132" i="26"/>
  <c r="M132" i="26"/>
  <c r="L132" i="26"/>
  <c r="J132" i="26"/>
  <c r="K132" i="26"/>
  <c r="J160" i="18"/>
  <c r="I160" i="18"/>
  <c r="K160" i="18"/>
  <c r="K134" i="18"/>
  <c r="J134" i="18"/>
  <c r="I134" i="18"/>
  <c r="J104" i="18"/>
  <c r="I104" i="18"/>
  <c r="K104" i="18"/>
  <c r="K78" i="18"/>
  <c r="J78" i="18"/>
  <c r="I78" i="18"/>
  <c r="J48" i="18"/>
  <c r="I48" i="18"/>
  <c r="K48" i="18"/>
  <c r="K146" i="18"/>
  <c r="J146" i="18"/>
  <c r="I146" i="18"/>
  <c r="J120" i="18"/>
  <c r="I120" i="18"/>
  <c r="K120" i="18"/>
  <c r="K90" i="18"/>
  <c r="J90" i="18"/>
  <c r="I90" i="18"/>
  <c r="J64" i="18"/>
  <c r="I64" i="18"/>
  <c r="K64" i="18"/>
  <c r="AB132" i="18"/>
  <c r="Z132" i="18"/>
  <c r="AA132" i="18"/>
  <c r="T132" i="18"/>
  <c r="R132" i="18"/>
  <c r="S132" i="18"/>
  <c r="AB106" i="18"/>
  <c r="AA106" i="18"/>
  <c r="Z106" i="18"/>
  <c r="T106" i="18"/>
  <c r="S106" i="18"/>
  <c r="R106" i="18"/>
  <c r="AB76" i="18"/>
  <c r="Z76" i="18"/>
  <c r="AA76" i="18"/>
  <c r="T76" i="18"/>
  <c r="R76" i="18"/>
  <c r="S76" i="18"/>
  <c r="AB50" i="18"/>
  <c r="AA50" i="18"/>
  <c r="Z50" i="18"/>
  <c r="T50" i="18"/>
  <c r="S50" i="18"/>
  <c r="R50" i="18"/>
  <c r="T146" i="18"/>
  <c r="S146" i="18"/>
  <c r="R146" i="18"/>
  <c r="AB90" i="18"/>
  <c r="AA90" i="18"/>
  <c r="Z90" i="18"/>
  <c r="J64" i="21"/>
  <c r="I64" i="21"/>
  <c r="H64" i="21"/>
  <c r="AB120" i="18"/>
  <c r="Z120" i="18"/>
  <c r="AA120" i="18"/>
  <c r="T62" i="18"/>
  <c r="S62" i="18"/>
  <c r="R62" i="18"/>
  <c r="J132" i="18"/>
  <c r="I132" i="18"/>
  <c r="K132" i="18"/>
  <c r="R92" i="18"/>
  <c r="T92" i="18"/>
  <c r="S92" i="18"/>
  <c r="Z148" i="18"/>
  <c r="AB148" i="18"/>
  <c r="AA148" i="18"/>
  <c r="T120" i="18"/>
  <c r="R120" i="18"/>
  <c r="S120" i="18"/>
  <c r="AB64" i="18"/>
  <c r="Z64" i="18"/>
  <c r="AA64" i="18"/>
  <c r="R35" i="19"/>
  <c r="P35" i="19"/>
  <c r="R51" i="19"/>
  <c r="P51" i="19"/>
  <c r="AB146" i="18"/>
  <c r="AA146" i="18"/>
  <c r="Z146" i="18"/>
  <c r="Z92" i="18"/>
  <c r="AA92" i="18"/>
  <c r="AB92" i="18"/>
  <c r="Z48" i="18"/>
  <c r="AB48" i="18"/>
  <c r="AA48" i="18"/>
  <c r="K20" i="18"/>
  <c r="J20" i="18"/>
  <c r="I20" i="18"/>
  <c r="AB118" i="18"/>
  <c r="AA118" i="18"/>
  <c r="Z118" i="18"/>
  <c r="T90" i="18"/>
  <c r="S90" i="18"/>
  <c r="R90" i="18"/>
  <c r="AB62" i="18"/>
  <c r="AA62" i="18"/>
  <c r="Z62" i="18"/>
  <c r="M9" i="17"/>
  <c r="L9" i="17"/>
  <c r="K9" i="17"/>
  <c r="J9" i="17"/>
  <c r="I9" i="17"/>
  <c r="H37" i="19"/>
  <c r="T118" i="18"/>
  <c r="S118" i="18"/>
  <c r="R118" i="18"/>
  <c r="K106" i="18"/>
  <c r="I106" i="18"/>
  <c r="J106" i="18"/>
  <c r="AB22" i="18"/>
  <c r="AA22" i="18"/>
  <c r="Z22" i="18"/>
  <c r="T22" i="18"/>
  <c r="S22" i="18"/>
  <c r="R22" i="18"/>
  <c r="J148" i="21"/>
  <c r="I148" i="21"/>
  <c r="H148" i="21"/>
  <c r="T64" i="18"/>
  <c r="R64" i="18"/>
  <c r="S64" i="18"/>
  <c r="AB34" i="18"/>
  <c r="AA34" i="18"/>
  <c r="Z34" i="18"/>
  <c r="AB8" i="18"/>
  <c r="AA8" i="18"/>
  <c r="Z8" i="18"/>
  <c r="K135" i="16"/>
  <c r="J135" i="16"/>
  <c r="I135" i="16"/>
  <c r="L135" i="16"/>
  <c r="M135" i="16"/>
  <c r="M49" i="16"/>
  <c r="L49" i="16"/>
  <c r="J49" i="16"/>
  <c r="K49" i="16"/>
  <c r="I49" i="16"/>
  <c r="K23" i="16"/>
  <c r="J23" i="16"/>
  <c r="I23" i="16"/>
  <c r="M23" i="16"/>
  <c r="L23" i="16"/>
  <c r="M91" i="15"/>
  <c r="L91" i="15"/>
  <c r="K91" i="15"/>
  <c r="J91" i="15"/>
  <c r="I91" i="15"/>
  <c r="K163" i="14"/>
  <c r="J163" i="14"/>
  <c r="I163" i="14"/>
  <c r="J51" i="14"/>
  <c r="I51" i="14"/>
  <c r="K51" i="14"/>
  <c r="J21" i="19"/>
  <c r="H21" i="19"/>
  <c r="K50" i="18"/>
  <c r="I50" i="18"/>
  <c r="J50" i="18"/>
  <c r="K36" i="18"/>
  <c r="J36" i="18"/>
  <c r="I36" i="18"/>
  <c r="K34" i="18"/>
  <c r="I34" i="18"/>
  <c r="J34" i="18"/>
  <c r="K8" i="18"/>
  <c r="I8" i="18"/>
  <c r="J8" i="18"/>
  <c r="L149" i="16"/>
  <c r="K149" i="16"/>
  <c r="J149" i="16"/>
  <c r="I149" i="16"/>
  <c r="M149" i="16"/>
  <c r="I63" i="16"/>
  <c r="M63" i="16"/>
  <c r="K63" i="16"/>
  <c r="J63" i="16"/>
  <c r="L63" i="16"/>
  <c r="L37" i="16"/>
  <c r="K37" i="16"/>
  <c r="J37" i="16"/>
  <c r="I37" i="16"/>
  <c r="M37" i="16"/>
  <c r="I21" i="16"/>
  <c r="M21" i="16"/>
  <c r="L21" i="16"/>
  <c r="J21" i="16"/>
  <c r="K21" i="16"/>
  <c r="I105" i="15"/>
  <c r="M105" i="15"/>
  <c r="L105" i="15"/>
  <c r="J105" i="15"/>
  <c r="K105" i="15"/>
  <c r="I93" i="14"/>
  <c r="K93" i="14"/>
  <c r="J93" i="14"/>
  <c r="AB36" i="18"/>
  <c r="AA36" i="18"/>
  <c r="Z36" i="18"/>
  <c r="AA20" i="18"/>
  <c r="Z20" i="18"/>
  <c r="AB20" i="18"/>
  <c r="M49" i="17"/>
  <c r="L49" i="17"/>
  <c r="K49" i="17"/>
  <c r="J49" i="17"/>
  <c r="I49" i="17"/>
  <c r="J77" i="16"/>
  <c r="I77" i="16"/>
  <c r="M77" i="16"/>
  <c r="L77" i="16"/>
  <c r="K77" i="16"/>
  <c r="M51" i="16"/>
  <c r="L51" i="16"/>
  <c r="K51" i="16"/>
  <c r="J51" i="16"/>
  <c r="I51" i="16"/>
  <c r="J119" i="15"/>
  <c r="I119" i="15"/>
  <c r="K119" i="15"/>
  <c r="M119" i="15"/>
  <c r="L119" i="15"/>
  <c r="J135" i="14"/>
  <c r="I135" i="14"/>
  <c r="K135" i="14"/>
  <c r="R48" i="18"/>
  <c r="T48" i="18"/>
  <c r="S48" i="18"/>
  <c r="K91" i="16"/>
  <c r="J91" i="16"/>
  <c r="I91" i="16"/>
  <c r="M91" i="16"/>
  <c r="L91" i="16"/>
  <c r="M65" i="16"/>
  <c r="L65" i="16"/>
  <c r="K65" i="16"/>
  <c r="J65" i="16"/>
  <c r="I65" i="16"/>
  <c r="I9" i="16"/>
  <c r="M9" i="16"/>
  <c r="K9" i="16"/>
  <c r="J9" i="16"/>
  <c r="L9" i="16"/>
  <c r="K133" i="15"/>
  <c r="J133" i="15"/>
  <c r="I133" i="15"/>
  <c r="M133" i="15"/>
  <c r="L133" i="15"/>
  <c r="Y21" i="15"/>
  <c r="X21" i="15"/>
  <c r="W21" i="15"/>
  <c r="AA21" i="15"/>
  <c r="Z21" i="15"/>
  <c r="R148" i="18"/>
  <c r="S148" i="18"/>
  <c r="T148" i="18"/>
  <c r="T34" i="18"/>
  <c r="S34" i="18"/>
  <c r="R34" i="18"/>
  <c r="S8" i="18"/>
  <c r="R8" i="18"/>
  <c r="T8" i="18"/>
  <c r="J37" i="17"/>
  <c r="I37" i="17"/>
  <c r="L37" i="17"/>
  <c r="K37" i="17"/>
  <c r="M37" i="17"/>
  <c r="M21" i="17"/>
  <c r="L21" i="17"/>
  <c r="K21" i="17"/>
  <c r="J21" i="17"/>
  <c r="I21" i="17"/>
  <c r="L105" i="16"/>
  <c r="K105" i="16"/>
  <c r="J105" i="16"/>
  <c r="I105" i="16"/>
  <c r="M105" i="16"/>
  <c r="M79" i="16"/>
  <c r="L79" i="16"/>
  <c r="K79" i="16"/>
  <c r="J79" i="16"/>
  <c r="I79" i="16"/>
  <c r="L147" i="15"/>
  <c r="K147" i="15"/>
  <c r="J147" i="15"/>
  <c r="I147" i="15"/>
  <c r="M147" i="15"/>
  <c r="L35" i="15"/>
  <c r="K35" i="15"/>
  <c r="J35" i="15"/>
  <c r="I35" i="15"/>
  <c r="M35" i="15"/>
  <c r="K107" i="14"/>
  <c r="J107" i="14"/>
  <c r="I107" i="14"/>
  <c r="R23" i="19"/>
  <c r="P23" i="19"/>
  <c r="T20" i="18"/>
  <c r="S20" i="18"/>
  <c r="R20" i="18"/>
  <c r="J149" i="17"/>
  <c r="I149" i="17"/>
  <c r="M149" i="17"/>
  <c r="L149" i="17"/>
  <c r="K149" i="17"/>
  <c r="I107" i="16"/>
  <c r="M107" i="16"/>
  <c r="L107" i="16"/>
  <c r="K107" i="16"/>
  <c r="J107" i="16"/>
  <c r="M161" i="15"/>
  <c r="L161" i="15"/>
  <c r="K161" i="15"/>
  <c r="J161" i="15"/>
  <c r="I161" i="15"/>
  <c r="M63" i="15"/>
  <c r="L63" i="15"/>
  <c r="K63" i="15"/>
  <c r="J63" i="15"/>
  <c r="I63" i="15"/>
  <c r="J79" i="14"/>
  <c r="K79" i="14"/>
  <c r="I79" i="14"/>
  <c r="K37" i="14"/>
  <c r="J37" i="14"/>
  <c r="I37" i="14"/>
  <c r="M161" i="17"/>
  <c r="L161" i="17"/>
  <c r="K161" i="17"/>
  <c r="J161" i="17"/>
  <c r="I161" i="17"/>
  <c r="M147" i="16"/>
  <c r="L147" i="16"/>
  <c r="K147" i="16"/>
  <c r="J147" i="16"/>
  <c r="I147" i="16"/>
  <c r="T36" i="18"/>
  <c r="S36" i="18"/>
  <c r="R36" i="18"/>
  <c r="I135" i="17"/>
  <c r="M135" i="17"/>
  <c r="L135" i="17"/>
  <c r="K135" i="17"/>
  <c r="J135" i="17"/>
  <c r="M35" i="17"/>
  <c r="L35" i="17"/>
  <c r="K35" i="17"/>
  <c r="I35" i="17"/>
  <c r="J35" i="17"/>
  <c r="K65" i="14"/>
  <c r="J65" i="14"/>
  <c r="I65" i="14"/>
  <c r="X23" i="19"/>
  <c r="J76" i="18"/>
  <c r="I76" i="18"/>
  <c r="K76" i="18"/>
  <c r="M147" i="17"/>
  <c r="L147" i="17"/>
  <c r="K147" i="17"/>
  <c r="J147" i="17"/>
  <c r="I147" i="17"/>
  <c r="J121" i="16"/>
  <c r="I121" i="16"/>
  <c r="M121" i="16"/>
  <c r="K121" i="16"/>
  <c r="L121" i="16"/>
  <c r="M119" i="16"/>
  <c r="L119" i="16"/>
  <c r="K119" i="16"/>
  <c r="J119" i="16"/>
  <c r="I119" i="16"/>
  <c r="M77" i="15"/>
  <c r="L77" i="15"/>
  <c r="K77" i="15"/>
  <c r="J77" i="15"/>
  <c r="I77" i="15"/>
  <c r="K149" i="14"/>
  <c r="J149" i="14"/>
  <c r="I149" i="14"/>
  <c r="M121" i="17"/>
  <c r="L121" i="17"/>
  <c r="K121" i="17"/>
  <c r="J121" i="17"/>
  <c r="I121" i="17"/>
  <c r="I23" i="17"/>
  <c r="M23" i="17"/>
  <c r="L23" i="17"/>
  <c r="J23" i="17"/>
  <c r="K23" i="17"/>
  <c r="K161" i="16"/>
  <c r="J161" i="16"/>
  <c r="M161" i="16"/>
  <c r="L161" i="16"/>
  <c r="I161" i="16"/>
  <c r="K121" i="14"/>
  <c r="I121" i="14"/>
  <c r="J121" i="14"/>
  <c r="M133" i="16"/>
  <c r="L133" i="16"/>
  <c r="K133" i="16"/>
  <c r="J133" i="16"/>
  <c r="I133" i="16"/>
  <c r="M35" i="16"/>
  <c r="L35" i="16"/>
  <c r="K35" i="16"/>
  <c r="J35" i="16"/>
  <c r="I35" i="16"/>
  <c r="M21" i="15"/>
  <c r="L21" i="15"/>
  <c r="K21" i="15"/>
  <c r="J21" i="15"/>
  <c r="I21" i="15"/>
  <c r="M93" i="16"/>
  <c r="L93" i="16"/>
  <c r="K93" i="16"/>
  <c r="J93" i="16"/>
  <c r="I93" i="16"/>
  <c r="M104" i="13"/>
  <c r="L104" i="13"/>
  <c r="K104" i="13"/>
  <c r="I104" i="13"/>
  <c r="J104" i="13"/>
  <c r="L122" i="3"/>
  <c r="K122" i="3"/>
  <c r="M122" i="3"/>
  <c r="J122" i="3"/>
  <c r="M133" i="3"/>
  <c r="J133" i="3"/>
  <c r="L133" i="3"/>
  <c r="K133" i="3"/>
  <c r="L118" i="3"/>
  <c r="M118" i="3"/>
  <c r="J118" i="3"/>
  <c r="K118" i="3"/>
  <c r="M129" i="3"/>
  <c r="L129" i="3"/>
  <c r="K129" i="3"/>
  <c r="J129" i="3"/>
  <c r="L114" i="3"/>
  <c r="K114" i="3"/>
  <c r="M114" i="3"/>
  <c r="J114" i="3"/>
  <c r="M125" i="3"/>
  <c r="K125" i="3"/>
  <c r="J125" i="3"/>
  <c r="L125" i="3"/>
  <c r="M118" i="13"/>
  <c r="L118" i="13"/>
  <c r="J118" i="13"/>
  <c r="K118" i="13"/>
  <c r="I118" i="13"/>
  <c r="T23" i="14"/>
  <c r="V23" i="14"/>
  <c r="U23" i="14"/>
  <c r="M132" i="13"/>
  <c r="K132" i="13"/>
  <c r="L132" i="13"/>
  <c r="J132" i="13"/>
  <c r="I132" i="13"/>
  <c r="Z9" i="17"/>
  <c r="Y9" i="17"/>
  <c r="AA9" i="17"/>
  <c r="X9" i="17"/>
  <c r="W9" i="17"/>
  <c r="K204" i="3"/>
  <c r="J204" i="3"/>
  <c r="M204" i="3"/>
  <c r="L204" i="3"/>
  <c r="M193" i="3"/>
  <c r="J193" i="3"/>
  <c r="K193" i="3"/>
  <c r="L193" i="3"/>
  <c r="K200" i="3"/>
  <c r="L200" i="3"/>
  <c r="J200" i="3"/>
  <c r="M200" i="3"/>
  <c r="J189" i="3"/>
  <c r="M189" i="3"/>
  <c r="K189" i="3"/>
  <c r="L189" i="3"/>
  <c r="K131" i="3"/>
  <c r="J131" i="3"/>
  <c r="M131" i="3"/>
  <c r="L131" i="3"/>
  <c r="M120" i="3"/>
  <c r="J120" i="3"/>
  <c r="K120" i="3"/>
  <c r="L120" i="3"/>
  <c r="K127" i="3"/>
  <c r="L127" i="3"/>
  <c r="J127" i="3"/>
  <c r="M127" i="3"/>
  <c r="J116" i="3"/>
  <c r="M116" i="3"/>
  <c r="K116" i="3"/>
  <c r="L116" i="3"/>
  <c r="K22" i="18"/>
  <c r="J22" i="18"/>
  <c r="I22" i="18"/>
  <c r="K192" i="3"/>
  <c r="M192" i="3"/>
  <c r="L192" i="3"/>
  <c r="J192" i="3"/>
  <c r="L203" i="3"/>
  <c r="K203" i="3"/>
  <c r="J203" i="3"/>
  <c r="M203" i="3"/>
  <c r="K119" i="3"/>
  <c r="M119" i="3"/>
  <c r="L119" i="3"/>
  <c r="J119" i="3"/>
  <c r="L130" i="3"/>
  <c r="K130" i="3"/>
  <c r="J130" i="3"/>
  <c r="M130" i="3"/>
  <c r="K115" i="3"/>
  <c r="J115" i="3"/>
  <c r="L115" i="3"/>
  <c r="M115" i="3"/>
  <c r="L126" i="3"/>
  <c r="M126" i="3"/>
  <c r="K126" i="3"/>
  <c r="J126" i="3"/>
  <c r="K188" i="3"/>
  <c r="J188" i="3"/>
  <c r="L188" i="3"/>
  <c r="M188" i="3"/>
  <c r="L199" i="3"/>
  <c r="M199" i="3"/>
  <c r="K199" i="3"/>
  <c r="J199" i="3"/>
  <c r="M67" i="2"/>
  <c r="J67" i="2"/>
  <c r="L67" i="2"/>
  <c r="K67" i="2"/>
  <c r="J70" i="2"/>
  <c r="M70" i="2"/>
  <c r="L70" i="2"/>
  <c r="K70" i="2"/>
  <c r="M201" i="3"/>
  <c r="J201" i="3"/>
  <c r="L201" i="3"/>
  <c r="K201" i="3"/>
  <c r="M190" i="3"/>
  <c r="L190" i="3"/>
  <c r="K190" i="3"/>
  <c r="J190" i="3"/>
  <c r="M128" i="3"/>
  <c r="J128" i="3"/>
  <c r="L128" i="3"/>
  <c r="K128" i="3"/>
  <c r="M117" i="3"/>
  <c r="L117" i="3"/>
  <c r="K117" i="3"/>
  <c r="J117" i="3"/>
  <c r="M186" i="3"/>
  <c r="L186" i="3"/>
  <c r="J186" i="3"/>
  <c r="K186" i="3"/>
  <c r="J197" i="3"/>
  <c r="M197" i="3"/>
  <c r="L197" i="3"/>
  <c r="K197" i="3"/>
  <c r="M113" i="3"/>
  <c r="L113" i="3"/>
  <c r="J113" i="3"/>
  <c r="K113" i="3"/>
  <c r="J124" i="3"/>
  <c r="M124" i="3"/>
  <c r="L124" i="3"/>
  <c r="K124" i="3"/>
  <c r="N56" i="12"/>
  <c r="M56" i="12"/>
  <c r="K56" i="12"/>
  <c r="L56" i="12"/>
  <c r="J56" i="12"/>
  <c r="I56" i="12"/>
  <c r="M49" i="15"/>
  <c r="L49" i="15"/>
  <c r="K49" i="15"/>
  <c r="J49" i="15"/>
  <c r="I49" i="15"/>
  <c r="I23" i="14"/>
  <c r="K23" i="14"/>
  <c r="J23" i="14"/>
  <c r="K76" i="13"/>
  <c r="J76" i="13"/>
  <c r="I76" i="13"/>
  <c r="M76" i="13"/>
  <c r="L76" i="13"/>
  <c r="M121" i="3"/>
  <c r="L121" i="3"/>
  <c r="K121" i="3"/>
  <c r="J121" i="3"/>
  <c r="J132" i="3"/>
  <c r="L132" i="3"/>
  <c r="K132" i="3"/>
  <c r="M132" i="3"/>
  <c r="M194" i="3"/>
  <c r="L194" i="3"/>
  <c r="K194" i="3"/>
  <c r="J194" i="3"/>
  <c r="J205" i="3"/>
  <c r="L205" i="3"/>
  <c r="K205" i="3"/>
  <c r="M205" i="3"/>
  <c r="J17" i="2"/>
  <c r="M17" i="2"/>
  <c r="K17" i="2"/>
  <c r="L17" i="2"/>
  <c r="L207" i="3"/>
  <c r="M207" i="3"/>
  <c r="K207" i="3"/>
  <c r="J207" i="3"/>
  <c r="K196" i="3"/>
  <c r="J196" i="3"/>
  <c r="M196" i="3"/>
  <c r="L196" i="3"/>
  <c r="L134" i="3"/>
  <c r="M134" i="3"/>
  <c r="K134" i="3"/>
  <c r="J134" i="3"/>
  <c r="K123" i="3"/>
  <c r="J123" i="3"/>
  <c r="M123" i="3"/>
  <c r="L123" i="3"/>
  <c r="J125" i="19" l="1"/>
  <c r="J112" i="19"/>
  <c r="AA12" i="16"/>
  <c r="J53" i="19"/>
  <c r="J156" i="19"/>
  <c r="J151" i="19"/>
  <c r="J143" i="19"/>
  <c r="J138" i="19"/>
  <c r="J130" i="19"/>
  <c r="J117" i="19"/>
  <c r="J104" i="19"/>
  <c r="J89" i="19"/>
  <c r="J76" i="19"/>
  <c r="J70" i="19"/>
  <c r="R13" i="19"/>
  <c r="J28" i="19"/>
  <c r="J30" i="19"/>
  <c r="J46" i="19"/>
  <c r="J42" i="19"/>
  <c r="J27" i="19"/>
  <c r="J18" i="19"/>
  <c r="J13" i="19"/>
  <c r="J14" i="19"/>
  <c r="J38" i="19"/>
  <c r="J17" i="19"/>
  <c r="J26" i="19"/>
  <c r="J94" i="19"/>
  <c r="J66" i="19"/>
  <c r="AA19" i="16"/>
  <c r="J15" i="19"/>
  <c r="J29" i="19"/>
  <c r="J39" i="19"/>
  <c r="J52" i="19"/>
  <c r="J153" i="19"/>
  <c r="J140" i="19"/>
  <c r="J127" i="19"/>
  <c r="J122" i="19"/>
  <c r="J114" i="19"/>
  <c r="J109" i="19"/>
  <c r="J101" i="19"/>
  <c r="J96" i="19"/>
  <c r="J88" i="19"/>
  <c r="J86" i="19"/>
  <c r="J81" i="19"/>
  <c r="J75" i="19"/>
  <c r="J73" i="19"/>
  <c r="J68" i="19"/>
  <c r="J62" i="19"/>
  <c r="J60" i="19"/>
  <c r="R10" i="19"/>
  <c r="J25" i="19"/>
  <c r="R42" i="19"/>
  <c r="J45" i="19"/>
  <c r="J159" i="19"/>
  <c r="J99" i="19"/>
  <c r="J35" i="19"/>
  <c r="AA13" i="16"/>
  <c r="J24" i="19"/>
  <c r="J32" i="19"/>
  <c r="J43" i="19"/>
  <c r="J47" i="19"/>
  <c r="J158" i="19"/>
  <c r="J145" i="19"/>
  <c r="J132" i="19"/>
  <c r="J111" i="19"/>
  <c r="J98" i="19"/>
  <c r="J83" i="19"/>
  <c r="J80" i="19"/>
  <c r="J67" i="19"/>
  <c r="J57" i="19"/>
  <c r="J54" i="19"/>
  <c r="R15" i="19"/>
  <c r="R31" i="19"/>
  <c r="R47" i="19"/>
  <c r="R14" i="19"/>
  <c r="R11" i="19"/>
  <c r="R19" i="19"/>
  <c r="R24" i="19"/>
  <c r="R52" i="19"/>
  <c r="R39" i="19"/>
  <c r="R34" i="19"/>
  <c r="R27" i="19"/>
  <c r="R32" i="19"/>
  <c r="R43" i="19"/>
  <c r="R33" i="19"/>
  <c r="R18" i="19"/>
  <c r="J33" i="19"/>
  <c r="J37" i="19"/>
  <c r="J12" i="19"/>
  <c r="J20" i="19"/>
  <c r="J11" i="19"/>
  <c r="J155" i="19"/>
  <c r="J150" i="19"/>
  <c r="J142" i="19"/>
  <c r="J137" i="19"/>
  <c r="J129" i="19"/>
  <c r="J124" i="19"/>
  <c r="J116" i="19"/>
  <c r="J103" i="19"/>
  <c r="J31" i="19"/>
  <c r="J40" i="19"/>
  <c r="J160" i="19"/>
  <c r="J139" i="19"/>
  <c r="J126" i="19"/>
  <c r="J113" i="19"/>
  <c r="J108" i="19"/>
  <c r="J100" i="19"/>
  <c r="J95" i="19"/>
  <c r="J85" i="19"/>
  <c r="J72" i="19"/>
  <c r="J59" i="19"/>
  <c r="J16" i="19"/>
  <c r="J146" i="19"/>
  <c r="J44" i="19"/>
  <c r="J48" i="19"/>
  <c r="J19" i="19"/>
  <c r="J157" i="19"/>
  <c r="J152" i="19"/>
  <c r="J144" i="19"/>
  <c r="J131" i="19"/>
  <c r="J118" i="19"/>
  <c r="J97" i="19"/>
  <c r="J90" i="19"/>
  <c r="J87" i="19"/>
  <c r="J84" i="19"/>
  <c r="J71" i="19"/>
  <c r="J69" i="19"/>
  <c r="J61" i="19"/>
  <c r="J58" i="19"/>
  <c r="J56" i="19"/>
  <c r="J10" i="19"/>
  <c r="J41" i="19"/>
  <c r="L42" i="2"/>
  <c r="M42" i="2"/>
  <c r="K42" i="2"/>
  <c r="J42" i="2"/>
  <c r="M45" i="2"/>
  <c r="L45" i="2"/>
  <c r="K45" i="2"/>
  <c r="J45" i="2"/>
  <c r="K43" i="2"/>
  <c r="J43" i="2"/>
  <c r="M43" i="2"/>
  <c r="L43" i="2"/>
  <c r="L46" i="2"/>
  <c r="K46" i="2"/>
  <c r="J46" i="2"/>
  <c r="M46" i="2"/>
  <c r="M18" i="2"/>
  <c r="L18" i="2"/>
  <c r="K18" i="2"/>
  <c r="J18" i="2"/>
  <c r="M44" i="2"/>
  <c r="J44" i="2"/>
  <c r="L44" i="2"/>
  <c r="K44" i="2"/>
  <c r="M68" i="2"/>
  <c r="L68" i="2"/>
  <c r="N68" i="2"/>
  <c r="K68" i="2"/>
  <c r="J68" i="2"/>
  <c r="M71" i="2"/>
  <c r="K71" i="2"/>
  <c r="J71" i="2"/>
  <c r="L71" i="2"/>
  <c r="N71" i="2"/>
  <c r="K69" i="2"/>
  <c r="J69" i="2"/>
  <c r="M69" i="2"/>
  <c r="L69" i="2"/>
  <c r="I53" i="12"/>
  <c r="H57" i="12"/>
  <c r="M53" i="12"/>
  <c r="N53" i="12"/>
  <c r="L53" i="12"/>
  <c r="J53" i="12"/>
  <c r="K53" i="12"/>
  <c r="K54" i="12"/>
  <c r="J54" i="12"/>
  <c r="I54" i="12"/>
  <c r="N54" i="12"/>
  <c r="M54" i="12"/>
  <c r="L54" i="12"/>
  <c r="M55" i="12"/>
  <c r="L55" i="12"/>
  <c r="K55" i="12"/>
  <c r="I55" i="12"/>
  <c r="J55" i="12"/>
  <c r="N55" i="12"/>
  <c r="AA20" i="13"/>
  <c r="Y20" i="13"/>
  <c r="X20" i="13"/>
  <c r="W20" i="13"/>
  <c r="Z20" i="13"/>
  <c r="L187" i="3"/>
  <c r="K187" i="3"/>
  <c r="M187" i="3"/>
  <c r="J187" i="3"/>
  <c r="M198" i="3"/>
  <c r="K198" i="3"/>
  <c r="J198" i="3"/>
  <c r="L198" i="3"/>
  <c r="L191" i="3"/>
  <c r="M191" i="3"/>
  <c r="J191" i="3"/>
  <c r="K191" i="3"/>
  <c r="M202" i="3"/>
  <c r="L202" i="3"/>
  <c r="K202" i="3"/>
  <c r="J202" i="3"/>
  <c r="L195" i="3"/>
  <c r="K195" i="3"/>
  <c r="M195" i="3"/>
  <c r="J195" i="3"/>
  <c r="M206" i="3"/>
  <c r="J206" i="3"/>
  <c r="L206" i="3"/>
  <c r="K206" i="3"/>
  <c r="L90" i="13"/>
  <c r="K90" i="13"/>
  <c r="J90" i="13"/>
  <c r="M90" i="13"/>
  <c r="I90" i="13"/>
  <c r="AA9" i="16"/>
  <c r="Z9" i="16"/>
  <c r="Y9" i="16"/>
  <c r="X9" i="16"/>
  <c r="W9" i="16"/>
  <c r="AA21" i="16"/>
  <c r="Z21" i="16"/>
  <c r="Y21" i="16"/>
  <c r="X21" i="16"/>
  <c r="W21" i="16"/>
  <c r="J20" i="13"/>
  <c r="I20" i="13"/>
  <c r="M20" i="13"/>
  <c r="L20" i="13"/>
  <c r="K20" i="13"/>
  <c r="J62" i="13"/>
  <c r="I62" i="13"/>
  <c r="M62" i="13"/>
  <c r="L62" i="13"/>
  <c r="K62" i="13"/>
  <c r="I48" i="13"/>
  <c r="M48" i="13"/>
  <c r="L48" i="13"/>
  <c r="K48" i="13"/>
  <c r="J48" i="13"/>
  <c r="I160" i="13"/>
  <c r="M160" i="13"/>
  <c r="L160" i="13"/>
  <c r="K160" i="13"/>
  <c r="J160" i="13"/>
  <c r="L34" i="13"/>
  <c r="K34" i="13"/>
  <c r="J34" i="13"/>
  <c r="I34" i="13"/>
  <c r="M34" i="13"/>
  <c r="L146" i="13"/>
  <c r="M146" i="13"/>
  <c r="K146" i="13"/>
  <c r="J146" i="13"/>
  <c r="I146" i="13"/>
  <c r="M107" i="17"/>
  <c r="L107" i="17"/>
  <c r="K107" i="17"/>
  <c r="J107" i="17"/>
  <c r="I107" i="17"/>
  <c r="L133" i="17"/>
  <c r="K133" i="17"/>
  <c r="J133" i="17"/>
  <c r="I133" i="17"/>
  <c r="M133" i="17"/>
  <c r="Z21" i="17"/>
  <c r="Y21" i="17"/>
  <c r="AA21" i="17"/>
  <c r="X21" i="17"/>
  <c r="W21" i="17"/>
  <c r="M63" i="17"/>
  <c r="L63" i="17"/>
  <c r="K63" i="17"/>
  <c r="J63" i="17"/>
  <c r="I63" i="17"/>
  <c r="M77" i="17"/>
  <c r="L77" i="17"/>
  <c r="K77" i="17"/>
  <c r="J77" i="17"/>
  <c r="I77" i="17"/>
  <c r="K51" i="17"/>
  <c r="J51" i="17"/>
  <c r="I51" i="17"/>
  <c r="M51" i="17"/>
  <c r="L51" i="17"/>
  <c r="I91" i="17"/>
  <c r="M91" i="17"/>
  <c r="K91" i="17"/>
  <c r="L91" i="17"/>
  <c r="J91" i="17"/>
  <c r="L65" i="17"/>
  <c r="K65" i="17"/>
  <c r="J65" i="17"/>
  <c r="I65" i="17"/>
  <c r="M65" i="17"/>
  <c r="J105" i="17"/>
  <c r="I105" i="17"/>
  <c r="M105" i="17"/>
  <c r="L105" i="17"/>
  <c r="K105" i="17"/>
  <c r="M79" i="17"/>
  <c r="L79" i="17"/>
  <c r="K79" i="17"/>
  <c r="J79" i="17"/>
  <c r="I79" i="17"/>
  <c r="K119" i="17"/>
  <c r="J119" i="17"/>
  <c r="I119" i="17"/>
  <c r="M119" i="17"/>
  <c r="L119" i="17"/>
  <c r="M93" i="17"/>
  <c r="L93" i="17"/>
  <c r="K93" i="17"/>
  <c r="J93" i="17"/>
  <c r="I93" i="17"/>
  <c r="H23" i="19"/>
  <c r="J23" i="19"/>
  <c r="T22" i="21"/>
  <c r="S22" i="21"/>
  <c r="R22" i="21"/>
  <c r="X49" i="19"/>
  <c r="H51" i="19"/>
  <c r="J51" i="19"/>
  <c r="X37" i="19"/>
  <c r="P49" i="19"/>
  <c r="R49" i="19"/>
  <c r="E37" i="19"/>
  <c r="E35" i="19"/>
  <c r="E77" i="19"/>
  <c r="E21" i="19"/>
  <c r="E149" i="19"/>
  <c r="E147" i="19"/>
  <c r="E121" i="19"/>
  <c r="E119" i="19"/>
  <c r="E93" i="19"/>
  <c r="E49" i="19"/>
  <c r="E9" i="19"/>
  <c r="E63" i="19"/>
  <c r="E91" i="19"/>
  <c r="E23" i="19"/>
  <c r="E161" i="19"/>
  <c r="E135" i="19"/>
  <c r="E79" i="19"/>
  <c r="E105" i="19"/>
  <c r="E51" i="19"/>
  <c r="E107" i="19"/>
  <c r="D7" i="19"/>
  <c r="E65" i="19"/>
  <c r="E133" i="19"/>
  <c r="M51" i="19"/>
  <c r="M23" i="19"/>
  <c r="M91" i="19"/>
  <c r="M65" i="19"/>
  <c r="M35" i="19"/>
  <c r="M161" i="19"/>
  <c r="M135" i="19"/>
  <c r="M133" i="19"/>
  <c r="M107" i="19"/>
  <c r="M105" i="19"/>
  <c r="M37" i="19"/>
  <c r="M21" i="19"/>
  <c r="M9" i="19"/>
  <c r="M77" i="19"/>
  <c r="M49" i="19"/>
  <c r="M119" i="19"/>
  <c r="M93" i="19"/>
  <c r="M79" i="19"/>
  <c r="L7" i="19"/>
  <c r="M63" i="19"/>
  <c r="M149" i="19"/>
  <c r="M121" i="19"/>
  <c r="M147" i="19"/>
  <c r="Z7" i="19"/>
  <c r="T7" i="19"/>
  <c r="X21" i="19"/>
  <c r="H161" i="19"/>
  <c r="J161" i="19"/>
  <c r="H149" i="19"/>
  <c r="J149" i="19"/>
  <c r="H147" i="19"/>
  <c r="J147" i="19"/>
  <c r="H135" i="19"/>
  <c r="J135" i="19"/>
  <c r="H133" i="19"/>
  <c r="J133" i="19"/>
  <c r="H121" i="19"/>
  <c r="J121" i="19"/>
  <c r="H119" i="19"/>
  <c r="J119" i="19"/>
  <c r="H107" i="19"/>
  <c r="J107" i="19"/>
  <c r="H105" i="19"/>
  <c r="J105" i="19"/>
  <c r="H93" i="19"/>
  <c r="J93" i="19"/>
  <c r="J91" i="19"/>
  <c r="H91" i="19"/>
  <c r="H79" i="19"/>
  <c r="J79" i="19"/>
  <c r="J77" i="19"/>
  <c r="H77" i="19"/>
  <c r="J65" i="19"/>
  <c r="H65" i="19"/>
  <c r="J63" i="19"/>
  <c r="H63" i="19"/>
  <c r="P161" i="19"/>
  <c r="R161" i="19"/>
  <c r="P149" i="19"/>
  <c r="R149" i="19"/>
  <c r="P147" i="19"/>
  <c r="R147" i="19"/>
  <c r="P135" i="19"/>
  <c r="R135" i="19"/>
  <c r="P133" i="19"/>
  <c r="R133" i="19"/>
  <c r="P121" i="19"/>
  <c r="R121" i="19"/>
  <c r="P119" i="19"/>
  <c r="R119" i="19"/>
  <c r="P107" i="19"/>
  <c r="R107" i="19"/>
  <c r="P105" i="19"/>
  <c r="R105" i="19"/>
  <c r="P93" i="19"/>
  <c r="R93" i="19"/>
  <c r="R91" i="19"/>
  <c r="P91" i="19"/>
  <c r="R79" i="19"/>
  <c r="P79" i="19"/>
  <c r="R77" i="19"/>
  <c r="P77" i="19"/>
  <c r="R65" i="19"/>
  <c r="P65" i="19"/>
  <c r="P63" i="19"/>
  <c r="R63" i="19"/>
  <c r="X161" i="19"/>
  <c r="X149" i="19"/>
  <c r="X147" i="19"/>
  <c r="X135" i="19"/>
  <c r="X133" i="19"/>
  <c r="X121" i="19"/>
  <c r="X119" i="19"/>
  <c r="X107" i="19"/>
  <c r="X105" i="19"/>
  <c r="X93" i="19"/>
  <c r="X91" i="19"/>
  <c r="X79" i="19"/>
  <c r="X77" i="19"/>
  <c r="X65" i="19"/>
  <c r="X63" i="19"/>
  <c r="J9" i="19"/>
  <c r="H9" i="19"/>
  <c r="R9" i="19"/>
  <c r="P9" i="19"/>
  <c r="X9" i="19"/>
  <c r="R21" i="19"/>
  <c r="P21" i="19"/>
  <c r="X35" i="19"/>
  <c r="P37" i="19"/>
  <c r="R37" i="19"/>
  <c r="J49" i="19"/>
  <c r="H49" i="19"/>
  <c r="X51" i="19"/>
  <c r="Z21" i="22"/>
  <c r="Y21" i="22"/>
  <c r="X21" i="22"/>
  <c r="AB21" i="22"/>
  <c r="AA21" i="22"/>
  <c r="J90" i="28"/>
  <c r="I90" i="28"/>
  <c r="M90" i="28"/>
  <c r="L90" i="28"/>
  <c r="K90" i="28"/>
  <c r="L62" i="28"/>
  <c r="K62" i="28"/>
  <c r="M62" i="28"/>
  <c r="J62" i="28"/>
  <c r="I62" i="28"/>
  <c r="I76" i="28"/>
  <c r="M76" i="28"/>
  <c r="L76" i="28"/>
  <c r="K76" i="28"/>
  <c r="J76" i="28"/>
  <c r="L118" i="28"/>
  <c r="K118" i="28"/>
  <c r="J118" i="28"/>
  <c r="I118" i="28"/>
  <c r="M118" i="28"/>
  <c r="M132" i="28"/>
  <c r="L132" i="28"/>
  <c r="I132" i="28"/>
  <c r="J132" i="28"/>
  <c r="K132" i="28"/>
  <c r="M146" i="28"/>
  <c r="J146" i="28"/>
  <c r="I146" i="28"/>
  <c r="K146" i="28"/>
  <c r="L146" i="28"/>
  <c r="K160" i="28"/>
  <c r="J160" i="28"/>
  <c r="L160" i="28"/>
  <c r="I160" i="28"/>
  <c r="M160" i="28"/>
  <c r="M34" i="28"/>
  <c r="J34" i="28"/>
  <c r="I34" i="28"/>
  <c r="K34" i="28"/>
  <c r="L34" i="28"/>
  <c r="O146" i="43"/>
  <c r="L146" i="43"/>
  <c r="N146" i="43"/>
  <c r="M146" i="43"/>
  <c r="U77" i="19" l="1"/>
  <c r="T161" i="19"/>
  <c r="T149" i="19"/>
  <c r="T147" i="19"/>
  <c r="T135" i="19"/>
  <c r="T133" i="19"/>
  <c r="T121" i="19"/>
  <c r="T119" i="19"/>
  <c r="T107" i="19"/>
  <c r="T105" i="19"/>
  <c r="T93" i="19"/>
  <c r="T91" i="19"/>
  <c r="T79" i="19"/>
  <c r="T77" i="19"/>
  <c r="T65" i="19"/>
  <c r="T63" i="19"/>
  <c r="T51" i="19"/>
  <c r="T49" i="19"/>
  <c r="T37" i="19"/>
  <c r="T35" i="19"/>
  <c r="T23" i="19"/>
  <c r="T21" i="19"/>
  <c r="S7" i="19"/>
  <c r="T9" i="19"/>
  <c r="U135" i="19"/>
  <c r="U49" i="19"/>
  <c r="U161" i="19"/>
  <c r="U107" i="19"/>
  <c r="U133" i="19"/>
  <c r="U21" i="19"/>
  <c r="U105" i="19"/>
  <c r="U37" i="19"/>
  <c r="U65" i="19"/>
  <c r="U91" i="19"/>
  <c r="U9" i="19"/>
  <c r="Z10" i="19" s="1"/>
  <c r="U35" i="19"/>
  <c r="U51" i="19"/>
  <c r="U63" i="19"/>
  <c r="U93" i="19"/>
  <c r="U119" i="19"/>
  <c r="Z111" i="19"/>
  <c r="U121" i="19"/>
  <c r="U147" i="19"/>
  <c r="U149" i="19"/>
  <c r="Z149" i="19" s="1"/>
  <c r="U23" i="19"/>
  <c r="Z23" i="19" s="1"/>
  <c r="U79" i="19"/>
  <c r="L161" i="19"/>
  <c r="L149" i="19"/>
  <c r="L147" i="19"/>
  <c r="L135" i="19"/>
  <c r="L133" i="19"/>
  <c r="L121" i="19"/>
  <c r="L119" i="19"/>
  <c r="L107" i="19"/>
  <c r="L105" i="19"/>
  <c r="L93" i="19"/>
  <c r="L91" i="19"/>
  <c r="L79" i="19"/>
  <c r="L77" i="19"/>
  <c r="L65" i="19"/>
  <c r="L63" i="19"/>
  <c r="L51" i="19"/>
  <c r="L49" i="19"/>
  <c r="L37" i="19"/>
  <c r="L35" i="19"/>
  <c r="L23" i="19"/>
  <c r="L21" i="19"/>
  <c r="K7" i="19"/>
  <c r="L9" i="19"/>
  <c r="D161" i="19"/>
  <c r="D149" i="19"/>
  <c r="D147" i="19"/>
  <c r="D135" i="19"/>
  <c r="D133" i="19"/>
  <c r="D121" i="19"/>
  <c r="D119" i="19"/>
  <c r="D107" i="19"/>
  <c r="D105" i="19"/>
  <c r="D93" i="19"/>
  <c r="D91" i="19"/>
  <c r="D79" i="19"/>
  <c r="D77" i="19"/>
  <c r="D65" i="19"/>
  <c r="D63" i="19"/>
  <c r="D51" i="19"/>
  <c r="D49" i="19"/>
  <c r="D37" i="19"/>
  <c r="D35" i="19"/>
  <c r="D23" i="19"/>
  <c r="D21" i="19"/>
  <c r="C7" i="19"/>
  <c r="D9" i="19"/>
  <c r="I57" i="12"/>
  <c r="M57" i="12"/>
  <c r="L57" i="12"/>
  <c r="K57" i="12"/>
  <c r="J57" i="12"/>
  <c r="N57" i="12"/>
  <c r="Z24" i="19" l="1"/>
  <c r="Z119" i="19"/>
  <c r="Z35" i="19"/>
  <c r="Z38" i="19"/>
  <c r="Z107" i="19"/>
  <c r="Z150" i="19"/>
  <c r="Z93" i="19"/>
  <c r="Z105" i="19"/>
  <c r="Z161" i="19"/>
  <c r="Z9" i="19"/>
  <c r="Z40" i="19"/>
  <c r="Z32" i="19"/>
  <c r="Z143" i="19"/>
  <c r="Z117" i="19"/>
  <c r="Z96" i="19"/>
  <c r="Z18" i="19"/>
  <c r="Z84" i="19"/>
  <c r="Z151" i="19"/>
  <c r="Z129" i="19"/>
  <c r="Z142" i="19"/>
  <c r="Z103" i="19"/>
  <c r="Z82" i="19"/>
  <c r="Z54" i="19"/>
  <c r="Z98" i="19"/>
  <c r="Z146" i="19"/>
  <c r="Z29" i="19"/>
  <c r="Z15" i="19"/>
  <c r="Z141" i="19"/>
  <c r="Z115" i="19"/>
  <c r="Z89" i="19"/>
  <c r="Z74" i="19"/>
  <c r="Z75" i="19"/>
  <c r="Z116" i="19"/>
  <c r="Z112" i="19"/>
  <c r="Z68" i="19"/>
  <c r="Z90" i="19"/>
  <c r="Z12" i="19"/>
  <c r="Z73" i="19"/>
  <c r="Z127" i="19"/>
  <c r="Z87" i="19"/>
  <c r="Z20" i="19"/>
  <c r="Z160" i="19"/>
  <c r="Z137" i="19"/>
  <c r="Z113" i="19"/>
  <c r="Z81" i="19"/>
  <c r="Z57" i="19"/>
  <c r="Z67" i="19"/>
  <c r="Z99" i="19"/>
  <c r="Z95" i="19"/>
  <c r="Z60" i="19"/>
  <c r="Z123" i="19"/>
  <c r="Z140" i="19"/>
  <c r="Z132" i="19"/>
  <c r="Z48" i="19"/>
  <c r="Z126" i="19"/>
  <c r="Z100" i="19"/>
  <c r="Z11" i="19"/>
  <c r="Z155" i="19"/>
  <c r="Z17" i="19"/>
  <c r="Z44" i="19"/>
  <c r="Z145" i="19"/>
  <c r="Z124" i="19"/>
  <c r="Z16" i="19"/>
  <c r="Z159" i="19"/>
  <c r="Z70" i="19"/>
  <c r="Z158" i="19"/>
  <c r="Z109" i="19"/>
  <c r="Z72" i="19"/>
  <c r="Z46" i="19"/>
  <c r="Z58" i="19"/>
  <c r="Z85" i="19"/>
  <c r="Z31" i="19"/>
  <c r="Z76" i="19"/>
  <c r="Z25" i="19"/>
  <c r="Z110" i="19"/>
  <c r="Z34" i="19"/>
  <c r="Z61" i="19"/>
  <c r="Z88" i="19"/>
  <c r="Z156" i="19"/>
  <c r="Z130" i="19"/>
  <c r="Z104" i="19"/>
  <c r="Z47" i="19"/>
  <c r="Z42" i="19"/>
  <c r="Z28" i="19"/>
  <c r="Z131" i="19"/>
  <c r="Z56" i="19"/>
  <c r="Z30" i="19"/>
  <c r="Z157" i="19"/>
  <c r="Z118" i="19"/>
  <c r="Z62" i="19"/>
  <c r="Z59" i="19"/>
  <c r="Z86" i="19"/>
  <c r="Z53" i="19"/>
  <c r="Z71" i="19"/>
  <c r="Z154" i="19"/>
  <c r="Z128" i="19"/>
  <c r="Z102" i="19"/>
  <c r="Z43" i="19"/>
  <c r="Z33" i="19"/>
  <c r="Z19" i="19"/>
  <c r="Z114" i="19"/>
  <c r="Z45" i="19"/>
  <c r="Z26" i="19"/>
  <c r="Z101" i="19"/>
  <c r="Z144" i="19"/>
  <c r="Z152" i="19"/>
  <c r="Z39" i="19"/>
  <c r="Z14" i="19"/>
  <c r="Z138" i="19"/>
  <c r="Z139" i="19"/>
  <c r="Z55" i="19"/>
  <c r="Z91" i="19"/>
  <c r="Z21" i="19"/>
  <c r="Z49" i="19"/>
  <c r="Z41" i="19"/>
  <c r="Z94" i="19"/>
  <c r="Z153" i="19"/>
  <c r="Z147" i="19"/>
  <c r="Z13" i="19"/>
  <c r="Z80" i="19"/>
  <c r="Z121" i="19"/>
  <c r="Z52" i="19"/>
  <c r="Z65" i="19"/>
  <c r="Z125" i="19"/>
  <c r="Z136" i="19"/>
  <c r="Z97" i="19"/>
  <c r="Z63" i="19"/>
  <c r="Z83" i="19"/>
  <c r="Z79" i="19"/>
  <c r="Z122" i="19"/>
  <c r="Z51" i="19"/>
  <c r="Z66" i="19"/>
  <c r="Z133" i="19"/>
  <c r="Z135" i="19"/>
  <c r="Z69" i="19"/>
  <c r="Z27" i="19"/>
  <c r="Z37" i="19"/>
  <c r="Z108" i="19"/>
  <c r="Z77" i="19"/>
  <c r="C161" i="19"/>
  <c r="I161" i="19" s="1"/>
  <c r="C149" i="19"/>
  <c r="I149" i="19" s="1"/>
  <c r="C147" i="19"/>
  <c r="I147" i="19" s="1"/>
  <c r="C135" i="19"/>
  <c r="I135" i="19" s="1"/>
  <c r="C133" i="19"/>
  <c r="I133" i="19" s="1"/>
  <c r="C121" i="19"/>
  <c r="I121" i="19" s="1"/>
  <c r="C119" i="19"/>
  <c r="I119" i="19" s="1"/>
  <c r="C107" i="19"/>
  <c r="I107" i="19" s="1"/>
  <c r="C105" i="19"/>
  <c r="I105" i="19" s="1"/>
  <c r="C93" i="19"/>
  <c r="I93" i="19" s="1"/>
  <c r="C91" i="19"/>
  <c r="I91" i="19" s="1"/>
  <c r="C79" i="19"/>
  <c r="I79" i="19" s="1"/>
  <c r="C77" i="19"/>
  <c r="I77" i="19" s="1"/>
  <c r="C65" i="19"/>
  <c r="I65" i="19" s="1"/>
  <c r="C63" i="19"/>
  <c r="I63" i="19" s="1"/>
  <c r="C51" i="19"/>
  <c r="I51" i="19" s="1"/>
  <c r="C49" i="19"/>
  <c r="I49" i="19" s="1"/>
  <c r="C37" i="19"/>
  <c r="I37" i="19" s="1"/>
  <c r="C23" i="19"/>
  <c r="I23" i="19" s="1"/>
  <c r="C35" i="19"/>
  <c r="I35" i="19" s="1"/>
  <c r="C21" i="19"/>
  <c r="I21" i="19" s="1"/>
  <c r="C9" i="19"/>
  <c r="I9" i="19" s="1"/>
  <c r="I7" i="19"/>
  <c r="K161" i="19"/>
  <c r="Q161" i="19" s="1"/>
  <c r="K149" i="19"/>
  <c r="Q149" i="19" s="1"/>
  <c r="K147" i="19"/>
  <c r="Q147" i="19" s="1"/>
  <c r="K135" i="19"/>
  <c r="Q135" i="19" s="1"/>
  <c r="K133" i="19"/>
  <c r="Q133" i="19" s="1"/>
  <c r="K121" i="19"/>
  <c r="Q121" i="19" s="1"/>
  <c r="K119" i="19"/>
  <c r="Q119" i="19" s="1"/>
  <c r="K107" i="19"/>
  <c r="Q107" i="19" s="1"/>
  <c r="K105" i="19"/>
  <c r="Q105" i="19" s="1"/>
  <c r="K93" i="19"/>
  <c r="Q93" i="19" s="1"/>
  <c r="K91" i="19"/>
  <c r="Q91" i="19" s="1"/>
  <c r="K79" i="19"/>
  <c r="Q79" i="19" s="1"/>
  <c r="K77" i="19"/>
  <c r="Q77" i="19" s="1"/>
  <c r="K65" i="19"/>
  <c r="Q65" i="19" s="1"/>
  <c r="K63" i="19"/>
  <c r="Q63" i="19" s="1"/>
  <c r="K51" i="19"/>
  <c r="Q51" i="19" s="1"/>
  <c r="K49" i="19"/>
  <c r="Q49" i="19" s="1"/>
  <c r="K37" i="19"/>
  <c r="Q37" i="19" s="1"/>
  <c r="K23" i="19"/>
  <c r="Q23" i="19" s="1"/>
  <c r="K35" i="19"/>
  <c r="Q35" i="19" s="1"/>
  <c r="K9" i="19"/>
  <c r="Q9" i="19" s="1"/>
  <c r="Q7" i="19"/>
  <c r="K21" i="19"/>
  <c r="Q21" i="19" s="1"/>
  <c r="S161" i="19"/>
  <c r="Y161" i="19" s="1"/>
  <c r="S149" i="19"/>
  <c r="Y149" i="19" s="1"/>
  <c r="S147" i="19"/>
  <c r="Y147" i="19" s="1"/>
  <c r="S135" i="19"/>
  <c r="Y135" i="19" s="1"/>
  <c r="S133" i="19"/>
  <c r="Y133" i="19" s="1"/>
  <c r="S121" i="19"/>
  <c r="Y121" i="19" s="1"/>
  <c r="S119" i="19"/>
  <c r="Y119" i="19" s="1"/>
  <c r="S107" i="19"/>
  <c r="Y107" i="19" s="1"/>
  <c r="S105" i="19"/>
  <c r="Y105" i="19" s="1"/>
  <c r="S93" i="19"/>
  <c r="Y93" i="19" s="1"/>
  <c r="S91" i="19"/>
  <c r="Y91" i="19" s="1"/>
  <c r="S79" i="19"/>
  <c r="Y79" i="19" s="1"/>
  <c r="S77" i="19"/>
  <c r="Y77" i="19" s="1"/>
  <c r="S65" i="19"/>
  <c r="Y65" i="19" s="1"/>
  <c r="S63" i="19"/>
  <c r="Y63" i="19" s="1"/>
  <c r="S51" i="19"/>
  <c r="Y51" i="19" s="1"/>
  <c r="S49" i="19"/>
  <c r="Y49" i="19" s="1"/>
  <c r="S37" i="19"/>
  <c r="Y37" i="19" s="1"/>
  <c r="S23" i="19"/>
  <c r="Y23" i="19" s="1"/>
  <c r="S21" i="19"/>
  <c r="Y21" i="19" s="1"/>
  <c r="S9" i="19"/>
  <c r="Y9" i="19" s="1"/>
  <c r="Y7" i="19"/>
  <c r="S35" i="19"/>
  <c r="Y35" i="19" s="1"/>
</calcChain>
</file>

<file path=xl/sharedStrings.xml><?xml version="1.0" encoding="utf-8"?>
<sst xmlns="http://schemas.openxmlformats.org/spreadsheetml/2006/main" count="5822" uniqueCount="319">
  <si>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</si>
  <si>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</si>
  <si>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</si>
  <si>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</si>
  <si>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</si>
  <si>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</si>
  <si>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</si>
  <si>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</si>
  <si>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</si>
  <si>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</si>
  <si>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</si>
  <si>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</si>
  <si>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</si>
  <si>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</si>
  <si>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</si>
  <si>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</si>
  <si>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</si>
  <si>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</si>
  <si>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</si>
  <si>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</si>
  <si>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</si>
  <si>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</si>
  <si>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</si>
  <si>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</si>
  <si>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</si>
  <si>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</si>
  <si>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</si>
  <si>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</si>
  <si>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</si>
  <si>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</si>
  <si>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</si>
  <si>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</si>
  <si>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</si>
  <si>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</si>
  <si>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</si>
  <si>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</si>
  <si>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</si>
  <si>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</si>
  <si>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</si>
  <si>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</si>
  <si>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</si>
  <si>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</si>
  <si>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</si>
  <si>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</si>
  <si>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</si>
  <si>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</si>
  <si>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</si>
  <si>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</si>
  <si>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</si>
  <si>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</si>
  <si>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</si>
  <si>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</si>
  <si>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</si>
  <si>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</si>
  <si>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</si>
  <si>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</si>
  <si>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</si>
  <si>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</si>
  <si>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</si>
  <si>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</si>
  <si>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</si>
  <si>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</si>
  <si>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</si>
  <si>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</si>
  <si>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</si>
  <si>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</si>
  <si>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</si>
  <si>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</si>
  <si>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</si>
  <si>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</si>
  <si>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</si>
  <si>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</si>
  <si>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</si>
  <si>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</si>
  <si>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</si>
  <si>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</si>
  <si>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</si>
  <si>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</si>
  <si>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</si>
  <si>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</si>
  <si>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</si>
  <si>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</si>
  <si>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</si>
  <si>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</si>
  <si>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</si>
  <si>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</si>
  <si>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</si>
  <si>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</si>
  <si>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</si>
  <si>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</si>
  <si>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</si>
  <si>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</si>
  <si>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</si>
  <si>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</si>
  <si>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</si>
  <si>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</si>
  <si>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</si>
  <si>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</si>
  <si>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</si>
  <si>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</si>
  <si>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</si>
  <si>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</si>
  <si>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</si>
  <si>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</si>
  <si>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</si>
  <si>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</si>
  <si>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</si>
  <si>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</si>
  <si>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</si>
  <si>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</si>
  <si>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</si>
  <si>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</si>
  <si>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</si>
  <si>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</si>
  <si>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</si>
  <si>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</si>
  <si>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</si>
  <si>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</si>
  <si>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</si>
  <si>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</si>
  <si>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</si>
  <si>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</si>
  <si>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</si>
  <si>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</si>
  <si>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</si>
  <si>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</si>
  <si>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</si>
  <si>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</si>
  <si>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</si>
  <si>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</si>
  <si>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</si>
  <si>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</si>
  <si>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</si>
  <si>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</si>
  <si>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</si>
  <si>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</si>
  <si>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</si>
  <si>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</si>
  <si>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</si>
  <si>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</si>
  <si>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</si>
  <si>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</si>
  <si>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</si>
  <si>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</si>
  <si>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</si>
  <si>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</si>
  <si>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</si>
  <si>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</si>
  <si>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</si>
  <si>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</si>
  <si>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</si>
  <si>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</si>
  <si>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</si>
  <si>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</si>
  <si>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</si>
  <si>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</si>
  <si>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</si>
  <si>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</si>
  <si>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</si>
  <si>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</si>
  <si>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</si>
  <si>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</si>
  <si>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</si>
  <si>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</si>
  <si>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</si>
  <si>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</si>
  <si>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</si>
  <si>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</si>
  <si>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</si>
  <si>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</si>
  <si>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</si>
  <si>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</si>
  <si>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</si>
  <si>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</si>
  <si>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</si>
  <si>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</si>
  <si>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</si>
  <si>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</si>
  <si>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</si>
  <si>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</si>
  <si>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</si>
  <si>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</si>
  <si>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</si>
  <si>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</si>
  <si>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</si>
  <si>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</si>
  <si>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</si>
  <si>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</si>
  <si>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</si>
  <si>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</si>
  <si>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</si>
  <si>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</si>
  <si>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</si>
  <si>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</si>
  <si>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</si>
  <si>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</si>
  <si>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</si>
  <si>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</si>
  <si>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</si>
  <si>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</si>
  <si>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</si>
  <si>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</si>
  <si>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</si>
  <si>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</si>
  <si>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</si>
  <si>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</si>
  <si>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</si>
  <si>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diciembre 2024</t>
  </si>
  <si>
    <t>Resumen indicadores San Cristóbal de La Laguna</t>
  </si>
  <si>
    <t>Evolución mensual de viajeros entrados en San Cristóbal de La Laguna según lugar de residencia</t>
  </si>
  <si>
    <t>Evolución mensual de viajeros entrados en San Cristóbal de La Laguna según categoría del establecimiento</t>
  </si>
  <si>
    <t>Evolución anual de viajeros entrados en San Cristóbal de La Laguna según categoría del establecimiento</t>
  </si>
  <si>
    <t>Evolución mensual de pernoctaciones en San Cristóbal de La Laguna según lugar de residencia</t>
  </si>
  <si>
    <t>Evolución mensual de pernoctaciones en San Cristóbal de La Laguna según categoría del establecimiento</t>
  </si>
  <si>
    <t>Evolución mensual de estancia media en San Cristóbal de La Laguna según lugar de residencia</t>
  </si>
  <si>
    <t>Evolución mensual de estancia media en San Cristóbal de La Laguna según categoría del establecimiento</t>
  </si>
  <si>
    <t>Evolución mensual de tasa de ocupación en San Cristóbal de La Laguna según categoría del establecimiento</t>
  </si>
  <si>
    <t>Viajeros españoles entrados en los hoteles y apartamentos de San Cristóbal de La Laguna según lugar de residencia - acumulado</t>
  </si>
  <si>
    <t>Viajeros españoles entrados en los hoteles y apartamentos de San Cristóbal de La Laguna por tipología y categoría de alojamiento - acumulado</t>
  </si>
  <si>
    <t>Viajeros peninsulares entrados en los hoteles y apartamentos de San Cristóbal de La Laguna por tipología y categoría de alojamiento - acumulado</t>
  </si>
  <si>
    <t>Viajeros canarios entrados en los hoteles y apartamentos de San Cristóbal de La Laguna por tipología y categoría de alojamiento - acumulado</t>
  </si>
  <si>
    <t>Resumen de indicadores turísticos de Tenerife-San Cristóbal de La Laguna</t>
  </si>
  <si>
    <t>diciembre 2019</t>
  </si>
  <si>
    <t>diciembre 2021</t>
  </si>
  <si>
    <t>diciembre 2022</t>
  </si>
  <si>
    <t>diciembre 2023</t>
  </si>
  <si>
    <t>diciembre 2024</t>
  </si>
  <si>
    <t>-</t>
  </si>
  <si>
    <t>acumulado a diciembre 2019</t>
  </si>
  <si>
    <t>acumulado a diciembre 2021</t>
  </si>
  <si>
    <t>acumulado a diciembre 2022</t>
  </si>
  <si>
    <t>acumulado a diciembre 2023</t>
  </si>
  <si>
    <t>acumulado a diciembre 2024</t>
  </si>
  <si>
    <t>diciembre 2020</t>
  </si>
  <si>
    <t>Viajeros  entrados en los establecimientos alojativos de San Cristóbal de La Laguna 
(hotel + apartamento)</t>
  </si>
  <si>
    <t>Viajeros españoles entrados en los establecimientos alojativos de San Cristóbal de La Laguna 
(hotel + apartamento)</t>
  </si>
  <si>
    <t>Viajeros peninsulares entrados en los establecimientos alojativos de San Cristóbal de La Laguna 
(hotel + apartamento)</t>
  </si>
  <si>
    <t>Viajeros canarios entrados en los establecimientos alojativos de San Cristóbal de La Laguna 
(hotel + apartamento)</t>
  </si>
  <si>
    <t>Viajeros extranjeros entrados en los establecimientos alojativos de San Cristóbal de La Laguna 
(hotel + apartamento)</t>
  </si>
  <si>
    <t>Viajeros británicos entrados en los establecimientos alojativos de San Cristóbal de La Laguna 
(hotel + apartamento)</t>
  </si>
  <si>
    <t>Viajeros alemanes entrados en los establecimientos alojativos de San Cristóbal de La Laguna 
(hotel + apartamento)</t>
  </si>
  <si>
    <t>Viajeros franceses entrados en los establecimientos alojativos de San Cristóbal de La Laguna 
(hotel + apartamento)</t>
  </si>
  <si>
    <t>Viajeros belgas entrados en los establecimientos alojativos de San Cristóbal de La Laguna 
(hotel + apartamento)</t>
  </si>
  <si>
    <t>Viajeros holandeses entrados en los establecimientos alojativos de San Cristóbal de La Laguna 
(hotel + apartamento)</t>
  </si>
  <si>
    <t>Viajeros daneses entrados en los establecimientos alojativos de San Cristóbal de La Laguna 
(hotel + apartamento)</t>
  </si>
  <si>
    <t>Viajeros suecos entrados en los establecimientos alojativos de San Cristóbal de La Laguna 
(hotel + apartamento)</t>
  </si>
  <si>
    <t>var 21/20</t>
  </si>
  <si>
    <t>var 23/22</t>
  </si>
  <si>
    <t>Viajeros entrados en los establecimientos alojativos de San Cristóbal de La Laguna 
(hotel + apartamento)</t>
  </si>
  <si>
    <t>Viajeros entrados en los hoteles de San Cristóbal de La Laguna</t>
  </si>
  <si>
    <t>Viajeros entrados en los hoteles de 4, 5 estrellas San Cristóbal de La Laguna</t>
  </si>
  <si>
    <t>Viajeros entrados en los hoteles de 1, 2, 3 estrellas San Cristóbal de La Laguna</t>
  </si>
  <si>
    <t>Evolución de viajeros entrados en los establecimientos alojativos de San Cristóbal de La Laguna 
(hotel + apartamento)</t>
  </si>
  <si>
    <t>Evolución de viajeros entrados en los hoteles de San Cristóbal de La Laguna</t>
  </si>
  <si>
    <t>Evolución de viajeros entrados en los hoteles de 4, 5 estrellas de San Cristóbal de La Laguna</t>
  </si>
  <si>
    <t>Evolución de viajeros entrados en los apartamentos de San Cristóbal de La Laguna</t>
  </si>
  <si>
    <t>acumulado a diciembre 2020</t>
  </si>
  <si>
    <t>Viajeros entrados en los establecimientos alojativos de San Cristóbal de La Laguna según lugar de residencia (hotel + apartamento)</t>
  </si>
  <si>
    <t>acumulado diciembre 2018</t>
  </si>
  <si>
    <t>acumulado diciembre 2019</t>
  </si>
  <si>
    <t>acumulado diciembre 2020</t>
  </si>
  <si>
    <t>acumulado diciembre 2022</t>
  </si>
  <si>
    <t>acumulado diciembre 2023</t>
  </si>
  <si>
    <t>acumulado diciembre 2024</t>
  </si>
  <si>
    <t>Viajeros entrados en los hoteles de San Cristóbal de La Laguna según lugar de residencia (hotel + apartamento)</t>
  </si>
  <si>
    <t>Viajeros entrados en los apartamentos de San Cristóbal de La Laguna según lugar de residencia (hotel + apartamento)</t>
  </si>
  <si>
    <t>acumulado diciembre 2021</t>
  </si>
  <si>
    <t>Viajeros alojados en los establecimientos alojativos de San Cristóbal de La Laguna según lugar de residencia (hotel + apartamento)</t>
  </si>
  <si>
    <t>Pernoctaciones realizadas por los turistas en los establecimientos alojativos de San Cristóbal de La Laguna (hotel + apartamento)</t>
  </si>
  <si>
    <t>Pernoctaciones realizadas por los turistas españoles en los establecimientos alojativos de San Cristóbal de La Laguna (hotel + apartamento)</t>
  </si>
  <si>
    <t>var 24/23</t>
  </si>
  <si>
    <t>var 24/19</t>
  </si>
  <si>
    <t>Pernoctaciones realizadas por los procedentes de Península en los establecimientos alojativos de San Cristóbal de La Laguna (hotel + apartamento)</t>
  </si>
  <si>
    <t>Pernoctaciones realizadas por los procedentes de Canarias en los establecimientos alojativos de San Cristóbal de La Laguna (hotel + apartamento)</t>
  </si>
  <si>
    <t>Pernoctaciones realizadas por los procedentes de Total residentes en el extranjero en los establecimientos alojativos de San Cristóbal de La Laguna (hotel + apartamento)</t>
  </si>
  <si>
    <t>Pernoctaciones realizadas por los procedentes de Reino Unido en los establecimientos alojativos de San Cristóbal de La Laguna (hotel + apartamento)</t>
  </si>
  <si>
    <t>Pernoctaciones realizadas por los procedentes de Alemania en los establecimientos alojativos de San Cristóbal de La Laguna (hotel + apartamento)</t>
  </si>
  <si>
    <t>Pernoctaciones realizadas por los procedentes de Francia en los establecimientos alojativos de San Cristóbal de La Laguna (hotel + apartamento)</t>
  </si>
  <si>
    <t>Pernoctaciones realizadas por los procedentes de Bélgica en los establecimientos alojativos de San Cristóbal de La Laguna (hotel + apartamento)</t>
  </si>
  <si>
    <t>Pernoctaciones realizadas por los procedentes de Países Bajos en los establecimientos alojativos de San Cristóbal de La Laguna (hotel + apartamento)</t>
  </si>
  <si>
    <t>Pernoctaciones realizadas por los procedentes de Dinamarca en los establecimientos alojativos de San Cristóbal de La Laguna (hotel + apartamento)</t>
  </si>
  <si>
    <t>Pernoctaciones realizadas por los procedentes de Suecia en los establecimientos alojativos de San Cristóbal de La Laguna (hotel + apartamento)</t>
  </si>
  <si>
    <t>2020</t>
  </si>
  <si>
    <t>2021</t>
  </si>
  <si>
    <t>2022</t>
  </si>
  <si>
    <t>Pernoctaciones realizadas por los turistas en los hoteles de San Cristóbal de La Laguna</t>
  </si>
  <si>
    <t>Pernoctaciones realizadas por los turistas en los hoteles de 4 y 5 estrellas de San Cristóbal de La Laguna</t>
  </si>
  <si>
    <t>Pernoctaciones realizadas por los turistas en los hoteles de 1, 2, 3 estrellas de San Cristóbal de La Laguna</t>
  </si>
  <si>
    <t>diciembre 2018</t>
  </si>
  <si>
    <t>Estancia Media en los establecimientos alojativos de San Cristóbal de La Laguna
(hotel + apartamento)</t>
  </si>
  <si>
    <t>Estancia media de los viajeros españoles entrados en los establecimientos alojativos de San Cristóbal de La Laguna (hotel + apartamento)</t>
  </si>
  <si>
    <t>Estancia media de los viajeros peninsulares entrados en los establecimientos alojativos de San Cristóbal de La Laguna (hotel + apartamento)</t>
  </si>
  <si>
    <t>Estancia media de los viajeros canarios entrados en los establecimientos alojativos de San Cristóbal de La Laguna (hotel + apartamento)</t>
  </si>
  <si>
    <t>Estancia media de los viajeros extranjeros entrados en los establecimientos alojativos de San Cristóbal de La Laguna (hotel + apartamento)</t>
  </si>
  <si>
    <t>Estancia media de los viajeros británicos entrados en los establecimientos alojativos de San Cristóbal de La Laguna (hotel + apartamento)</t>
  </si>
  <si>
    <t>Estancia media de los viajeros alemanes entrados en los establecimientos alojativos de San Cristóbal de La Laguna (hotel + apartamento)</t>
  </si>
  <si>
    <t>Estancia media de los viajeros franceses entrados en los establecimientos alojativos de San Cristóbal de La Laguna (hotel + apartamento)</t>
  </si>
  <si>
    <t>Estancia media de los viajeros belgas entrados en los establecimientos alojativos de San Cristóbal de La Laguna (hotel + apartamento)</t>
  </si>
  <si>
    <t>Estancia media de los viajeros holandeses entrados en los establecimientos alojativos de San Cristóbal de La Laguna (hotel + apartamento)</t>
  </si>
  <si>
    <t>Estancia media de los viajeros daneses entrados en los establecimientos alojativos de San Cristóbal de La Laguna (hotel + apartamento)</t>
  </si>
  <si>
    <t>Estancia media de los viajeros suecos entrados en los establecimientos alojativos de San Cristóbal de La Laguna (hotel + apartamento)</t>
  </si>
  <si>
    <t>Estancia Media en los hoteles de San Cristóbal de La Laguna</t>
  </si>
  <si>
    <t>Estancia Media en los hoteles de 4, 5 estrellas de San Cristóbal de La Laguna</t>
  </si>
  <si>
    <t>Estancia Media en los hoteles de 1, 2, 3 Estrellas de San Cristóbal de La Laguna</t>
  </si>
  <si>
    <t>Estancia Media en los apartamentos de San Cristóbal de La Laguna</t>
  </si>
  <si>
    <t>Tasa de ocupación por plaza en los establecimientos alojativos de San Cristóbal de La Laguna
(hotel + apartamento)</t>
  </si>
  <si>
    <t>Tasa de ocupación por plaza en los hoteles de San Cristóbal de La Laguna</t>
  </si>
  <si>
    <t>Tasa de ocupación por plaza en los hoteles de 4, 5 Estrellas de San Cristóbal de La Laguna</t>
  </si>
  <si>
    <t>Tasa de ocupación por plaza en los hoteles de 1, 2, 3 Estrellas de San Cristóbal de La Laguna</t>
  </si>
  <si>
    <t>Distribución de viajeros españoles entrados en hoteles y apartamentos de San Cristóbal de La Laguna  por lugar de residencia</t>
  </si>
  <si>
    <t>Viajeros españoles entrados en los hoteles y apartamentos de San Cristóbal de La Laguna según lugar de residencia</t>
  </si>
  <si>
    <t>Viajeros españoles entrados en los hoteles y apartamentos de San Cristóbal de La Laguna por tipología y categoría de alojamiento</t>
  </si>
  <si>
    <t>Viajeros peninsulares entrados en los hoteles y apartamentos de San Cristóbal de La Laguna por tipología y categoría de alojamiento</t>
  </si>
  <si>
    <t>Viajeros canarios entrados en los hoteles y apartamentos de San Cristóbal de La Laguna por tipología y categoría de alojamiento</t>
  </si>
  <si>
    <t>Evolución de viajeros españoles entrados en los establecimientos alojativos de San Cristóbal de La Laguna
(hotel + apartamento)</t>
  </si>
  <si>
    <t>Evolución de viajeros peninsulares entrados en los establecimientos alojativos de San Cristóbal de La Laguna
(hotel + apartamento)</t>
  </si>
  <si>
    <t>Evolución de viajeros canarios entrados en los establecimientos alojativos de San Cristóbal de La Laguna
(hotel + apartamento)</t>
  </si>
  <si>
    <t>nd</t>
  </si>
  <si>
    <t>Total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</si>
</sst>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ck">
        <color theme="0" tint="-0.14981536301767021"/>
      </right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0" xfId="2" applyFont="1" applyAlignment="1">
      <alignment horizontal="left" indent="3"/>
    </xf>
    <xf numFmtId="0" fontId="9" fillId="0" borderId="2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7" fillId="0" borderId="0" xfId="2" applyAlignment="1">
      <alignment horizontal="left" indent="3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/>
    <xf numFmtId="4" fontId="5" fillId="4" borderId="0" xfId="0" applyNumberFormat="1" applyFont="1" applyFill="1"/>
    <xf numFmtId="164" fontId="5" fillId="4" borderId="9" xfId="1" applyNumberFormat="1" applyFont="1" applyFill="1" applyBorder="1"/>
    <xf numFmtId="0" fontId="0" fillId="0" borderId="11" xfId="0" applyBorder="1"/>
    <xf numFmtId="0" fontId="11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0" fontId="14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1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3" fontId="15" fillId="3" borderId="30" xfId="0" applyNumberFormat="1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3" fontId="15" fillId="3" borderId="3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3" xfId="0" applyNumberFormat="1" applyFont="1" applyBorder="1" applyAlignment="1">
      <alignment horizontal="right"/>
    </xf>
    <xf numFmtId="164" fontId="5" fillId="0" borderId="34" xfId="0" applyNumberFormat="1" applyFont="1" applyBorder="1" applyAlignment="1">
      <alignment horizontal="right"/>
    </xf>
    <xf numFmtId="0" fontId="22" fillId="0" borderId="35" xfId="4" applyNumberFormat="1" applyFont="1" applyBorder="1" applyAlignment="1" applyProtection="1">
      <alignment horizontal="center" vertical="center" wrapText="1"/>
      <protection hidden="1"/>
    </xf>
    <xf numFmtId="3" fontId="22" fillId="0" borderId="36" xfId="1" applyNumberFormat="1" applyFont="1" applyBorder="1" applyAlignment="1" applyProtection="1">
      <alignment vertical="center"/>
      <protection hidden="1"/>
    </xf>
    <xf numFmtId="164" fontId="22" fillId="0" borderId="37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3" xfId="0" applyNumberFormat="1" applyFont="1" applyBorder="1" applyAlignment="1">
      <alignment horizontal="right"/>
    </xf>
    <xf numFmtId="164" fontId="11" fillId="0" borderId="24" xfId="1" applyNumberFormat="1" applyFont="1" applyBorder="1"/>
    <xf numFmtId="0" fontId="11" fillId="0" borderId="0" xfId="0" applyFont="1"/>
    <xf numFmtId="0" fontId="23" fillId="0" borderId="0" xfId="0" applyFont="1"/>
    <xf numFmtId="0" fontId="5" fillId="3" borderId="38" xfId="0" applyFont="1" applyFill="1" applyBorder="1" applyAlignment="1">
      <alignment horizontal="right" vertical="center" wrapText="1"/>
    </xf>
    <xf numFmtId="0" fontId="5" fillId="3" borderId="39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40" xfId="0" applyNumberFormat="1" applyFont="1" applyFill="1" applyBorder="1" applyAlignment="1">
      <alignment horizontal="right"/>
    </xf>
    <xf numFmtId="0" fontId="24" fillId="0" borderId="41" xfId="0" applyFont="1" applyBorder="1" applyAlignment="1">
      <alignment horizontal="left" indent="1"/>
    </xf>
    <xf numFmtId="3" fontId="24" fillId="0" borderId="41" xfId="0" applyNumberFormat="1" applyFont="1" applyBorder="1" applyAlignment="1">
      <alignment horizontal="right"/>
    </xf>
    <xf numFmtId="164" fontId="24" fillId="0" borderId="41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" fontId="5" fillId="3" borderId="45" xfId="0" applyNumberFormat="1" applyFont="1" applyFill="1" applyBorder="1" applyAlignment="1">
      <alignment horizontal="right" vertical="center" wrapText="1"/>
    </xf>
    <xf numFmtId="164" fontId="5" fillId="3" borderId="46" xfId="0" applyNumberFormat="1" applyFont="1" applyFill="1" applyBorder="1" applyAlignment="1">
      <alignment horizontal="right" vertical="center" wrapText="1"/>
    </xf>
    <xf numFmtId="3" fontId="5" fillId="3" borderId="47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8" xfId="0" applyNumberFormat="1" applyFont="1" applyBorder="1" applyAlignment="1">
      <alignment horizontal="right"/>
    </xf>
    <xf numFmtId="164" fontId="17" fillId="0" borderId="49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8" xfId="0" applyNumberFormat="1" applyFont="1" applyBorder="1" applyAlignment="1">
      <alignment horizontal="right"/>
    </xf>
    <xf numFmtId="164" fontId="18" fillId="0" borderId="49" xfId="0" applyNumberFormat="1" applyFont="1" applyBorder="1" applyAlignment="1">
      <alignment horizontal="right"/>
    </xf>
    <xf numFmtId="164" fontId="18" fillId="0" borderId="49" xfId="1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8" xfId="0" applyNumberFormat="1" applyFont="1" applyBorder="1" applyAlignment="1">
      <alignment horizontal="right"/>
    </xf>
    <xf numFmtId="164" fontId="5" fillId="0" borderId="49" xfId="0" applyNumberFormat="1" applyFont="1" applyBorder="1" applyAlignment="1">
      <alignment horizontal="right"/>
    </xf>
    <xf numFmtId="164" fontId="5" fillId="0" borderId="49" xfId="1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50" xfId="0" applyNumberFormat="1" applyFont="1" applyBorder="1" applyAlignment="1">
      <alignment horizontal="right"/>
    </xf>
    <xf numFmtId="164" fontId="5" fillId="0" borderId="51" xfId="0" applyNumberFormat="1" applyFont="1" applyBorder="1" applyAlignment="1">
      <alignment horizontal="right"/>
    </xf>
    <xf numFmtId="164" fontId="5" fillId="0" borderId="51" xfId="1" applyNumberFormat="1" applyFont="1" applyBorder="1" applyAlignment="1">
      <alignment horizontal="right"/>
    </xf>
    <xf numFmtId="3" fontId="5" fillId="3" borderId="54" xfId="0" applyNumberFormat="1" applyFont="1" applyFill="1" applyBorder="1" applyAlignment="1">
      <alignment horizontal="right" vertical="center" wrapText="1"/>
    </xf>
    <xf numFmtId="164" fontId="5" fillId="3" borderId="55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6" xfId="0" applyNumberFormat="1" applyFont="1" applyBorder="1" applyAlignment="1">
      <alignment horizontal="right"/>
    </xf>
    <xf numFmtId="164" fontId="17" fillId="0" borderId="57" xfId="0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4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5" fillId="0" borderId="33" xfId="0" applyNumberFormat="1" applyFont="1" applyBorder="1" applyAlignment="1">
      <alignment horizontal="right"/>
    </xf>
    <xf numFmtId="2" fontId="5" fillId="0" borderId="34" xfId="0" applyNumberFormat="1" applyFont="1" applyBorder="1" applyAlignment="1">
      <alignment horizontal="right"/>
    </xf>
    <xf numFmtId="2" fontId="22" fillId="0" borderId="36" xfId="1" applyNumberFormat="1" applyFont="1" applyBorder="1" applyAlignment="1" applyProtection="1">
      <alignment vertical="center"/>
      <protection hidden="1"/>
    </xf>
    <xf numFmtId="2" fontId="22" fillId="0" borderId="37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4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5" fillId="0" borderId="33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6" xfId="1" applyNumberFormat="1" applyFont="1" applyBorder="1" applyAlignment="1" applyProtection="1">
      <alignment vertical="center"/>
      <protection hidden="1"/>
    </xf>
    <xf numFmtId="164" fontId="11" fillId="0" borderId="24" xfId="0" applyNumberFormat="1" applyFont="1" applyBorder="1"/>
    <xf numFmtId="164" fontId="0" fillId="0" borderId="0" xfId="0" applyNumberFormat="1"/>
    <xf numFmtId="164" fontId="27" fillId="0" borderId="36" xfId="1" applyNumberFormat="1" applyFont="1" applyBorder="1" applyAlignment="1" applyProtection="1">
      <alignment vertical="center"/>
      <protection hidden="1"/>
    </xf>
    <xf numFmtId="164" fontId="27" fillId="0" borderId="37" xfId="4" applyNumberFormat="1" applyFont="1" applyBorder="1" applyAlignment="1" applyProtection="1">
      <alignment horizontal="right" vertical="center" wrapText="1"/>
      <protection hidden="1"/>
    </xf>
    <xf numFmtId="164" fontId="27" fillId="0" borderId="36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7" fontId="5" fillId="3" borderId="60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1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40" xfId="1" applyNumberFormat="1" applyFont="1" applyFill="1" applyBorder="1" applyAlignment="1">
      <alignment horizontal="right"/>
    </xf>
    <xf numFmtId="164" fontId="24" fillId="2" borderId="0" xfId="1" applyNumberFormat="1" applyFont="1" applyFill="1" applyBorder="1" applyAlignment="1">
      <alignment horizontal="right"/>
    </xf>
    <xf numFmtId="3" fontId="24" fillId="2" borderId="61" xfId="0" applyNumberFormat="1" applyFont="1" applyFill="1" applyBorder="1" applyAlignment="1">
      <alignment horizontal="right"/>
    </xf>
    <xf numFmtId="166" fontId="24" fillId="2" borderId="61" xfId="1" applyNumberFormat="1" applyFont="1" applyFill="1" applyBorder="1" applyAlignment="1">
      <alignment horizontal="right"/>
    </xf>
    <xf numFmtId="166" fontId="24" fillId="2" borderId="40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9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2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2" fillId="4" borderId="63" xfId="0" applyNumberFormat="1" applyFont="1" applyFill="1" applyBorder="1" applyAlignment="1">
      <alignment horizontal="right" vertical="center" wrapText="1"/>
    </xf>
    <xf numFmtId="164" fontId="22" fillId="4" borderId="63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indent="1"/>
    </xf>
    <xf numFmtId="3" fontId="28" fillId="0" borderId="8" xfId="0" applyNumberFormat="1" applyFont="1" applyBorder="1"/>
    <xf numFmtId="164" fontId="28" fillId="0" borderId="8" xfId="1" applyNumberFormat="1" applyFont="1" applyBorder="1"/>
    <xf numFmtId="164" fontId="28" fillId="4" borderId="8" xfId="1" applyNumberFormat="1" applyFont="1" applyFill="1" applyBorder="1"/>
    <xf numFmtId="3" fontId="28" fillId="4" borderId="8" xfId="0" applyNumberFormat="1" applyFont="1" applyFill="1" applyBorder="1"/>
    <xf numFmtId="164" fontId="28" fillId="4" borderId="8" xfId="1" applyNumberFormat="1" applyFont="1" applyFill="1" applyBorder="1" applyAlignment="1">
      <alignment horizontal="right"/>
    </xf>
    <xf numFmtId="3" fontId="28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3" fontId="5" fillId="4" borderId="8" xfId="0" applyNumberFormat="1" applyFont="1" applyFill="1" applyBorder="1"/>
    <xf numFmtId="164" fontId="5" fillId="4" borderId="8" xfId="1" applyNumberFormat="1" applyFont="1" applyFill="1" applyBorder="1"/>
    <xf numFmtId="3" fontId="28" fillId="0" borderId="8" xfId="0" applyNumberFormat="1" applyFont="1" applyBorder="1" applyAlignment="1">
      <alignment horizontal="right"/>
    </xf>
    <xf numFmtId="164" fontId="28" fillId="0" borderId="8" xfId="1" applyNumberFormat="1" applyFont="1" applyBorder="1" applyAlignment="1">
      <alignment horizontal="right"/>
    </xf>
    <xf numFmtId="0" fontId="5" fillId="0" borderId="62" xfId="0" applyFont="1" applyBorder="1" applyAlignment="1">
      <alignment horizontal="right"/>
    </xf>
    <xf numFmtId="164" fontId="15" fillId="4" borderId="8" xfId="1" applyNumberFormat="1" applyFont="1" applyFill="1" applyBorder="1"/>
    <xf numFmtId="3" fontId="5" fillId="4" borderId="8" xfId="1" applyNumberFormat="1" applyFont="1" applyFill="1" applyBorder="1"/>
    <xf numFmtId="3" fontId="15" fillId="4" borderId="8" xfId="1" applyNumberFormat="1" applyFont="1" applyFill="1" applyBorder="1"/>
    <xf numFmtId="0" fontId="5" fillId="0" borderId="1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0" fillId="4" borderId="6" xfId="0" applyFont="1" applyFill="1" applyBorder="1" applyAlignment="1">
      <alignment horizontal="center" vertical="center" textRotation="90"/>
    </xf>
    <xf numFmtId="0" fontId="10" fillId="4" borderId="8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3" fontId="20" fillId="3" borderId="27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0" fontId="8" fillId="3" borderId="53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2" fontId="20" fillId="3" borderId="27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1" fillId="0" borderId="24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64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7B17DB97-CE30-419C-8972-07233C4D666B}"/>
    <cellStyle name="Normal 2 6" xfId="3" xr:uid="{596481EE-87B2-474E-8BD6-F3C7C97EA887}"/>
    <cellStyle name="Porcentaje" xfId="1" builtinId="5"/>
  </cellStyles>
  <dxfs count="0"/>
  <tableStyles count="1" defaultTableStyle="TableStyleMedium2" defaultPivotStyle="PivotStyleLight16">
    <tableStyle name="Invisible" pivot="0" table="0" count="0" xr9:uid="{A34B9A3A-7657-44DC-96BC-0DFACAC44F5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52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3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5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8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7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8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9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1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2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6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8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4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6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7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8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0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1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7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8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0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68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2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4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6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0.xml"/><Relationship Id="rId2" Type="http://schemas.microsoft.com/office/2011/relationships/chartColorStyle" Target="colors72.xml"/><Relationship Id="rId1" Type="http://schemas.microsoft.com/office/2011/relationships/chartStyle" Target="style72.xml"/><Relationship Id="rId4" Type="http://schemas.openxmlformats.org/officeDocument/2006/relationships/chartUserShapes" Target="../drawings/drawing128.xml"/></Relationships>
</file>

<file path=xl/charts/_rels/chart8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1.xml"/><Relationship Id="rId2" Type="http://schemas.microsoft.com/office/2011/relationships/chartColorStyle" Target="colors73.xml"/><Relationship Id="rId1" Type="http://schemas.microsoft.com/office/2011/relationships/chartStyle" Target="style73.xml"/><Relationship Id="rId4" Type="http://schemas.openxmlformats.org/officeDocument/2006/relationships/chartUserShapes" Target="../drawings/drawing130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2.xml"/><Relationship Id="rId2" Type="http://schemas.microsoft.com/office/2011/relationships/chartColorStyle" Target="colors74.xml"/><Relationship Id="rId1" Type="http://schemas.microsoft.com/office/2011/relationships/chartStyle" Target="style74.xml"/><Relationship Id="rId4" Type="http://schemas.openxmlformats.org/officeDocument/2006/relationships/chartUserShapes" Target="../drawings/drawing1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6E-40A1-9812-BAE6966B4A9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TF'!$C$9:$C$21</c:f>
              <c:numCache>
                <c:formatCode>#,##0</c:formatCode>
                <c:ptCount val="13"/>
                <c:pt idx="0">
                  <c:v>4716</c:v>
                </c:pt>
                <c:pt idx="1">
                  <c:v>4935</c:v>
                </c:pt>
                <c:pt idx="2">
                  <c:v>5148</c:v>
                </c:pt>
                <c:pt idx="3">
                  <c:v>4194</c:v>
                </c:pt>
                <c:pt idx="4">
                  <c:v>4065</c:v>
                </c:pt>
                <c:pt idx="5">
                  <c:v>3920</c:v>
                </c:pt>
                <c:pt idx="6">
                  <c:v>4387</c:v>
                </c:pt>
                <c:pt idx="7">
                  <c:v>4223</c:v>
                </c:pt>
                <c:pt idx="8">
                  <c:v>3835</c:v>
                </c:pt>
                <c:pt idx="9">
                  <c:v>4677</c:v>
                </c:pt>
                <c:pt idx="10">
                  <c:v>6020</c:v>
                </c:pt>
                <c:pt idx="11">
                  <c:v>5767</c:v>
                </c:pt>
                <c:pt idx="12">
                  <c:v>55887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6E-40A1-9812-BAE6966B4A9C}"/>
            </c:ext>
          </c:extLst>
        </c:ser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6E-40A1-9812-BAE6966B4A9C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3527</c:v>
                </c:pt>
                <c:pt idx="1">
                  <c:v>4177</c:v>
                </c:pt>
                <c:pt idx="2">
                  <c:v>4740</c:v>
                </c:pt>
                <c:pt idx="3">
                  <c:v>4075</c:v>
                </c:pt>
                <c:pt idx="4">
                  <c:v>3632</c:v>
                </c:pt>
                <c:pt idx="5">
                  <c:v>4520</c:v>
                </c:pt>
                <c:pt idx="6">
                  <c:v>4275</c:v>
                </c:pt>
                <c:pt idx="7">
                  <c:v>3932</c:v>
                </c:pt>
                <c:pt idx="8">
                  <c:v>4578</c:v>
                </c:pt>
                <c:pt idx="9">
                  <c:v>4025</c:v>
                </c:pt>
                <c:pt idx="10">
                  <c:v>4838</c:v>
                </c:pt>
                <c:pt idx="11">
                  <c:v>5166</c:v>
                </c:pt>
                <c:pt idx="12">
                  <c:v>51485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6E-40A1-9812-BAE6966B4A9C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6E-40A1-9812-BAE6966B4A9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5390</c:v>
                </c:pt>
                <c:pt idx="1">
                  <c:v>5270</c:v>
                </c:pt>
                <c:pt idx="2">
                  <c:v>5659</c:v>
                </c:pt>
                <c:pt idx="3">
                  <c:v>5170</c:v>
                </c:pt>
                <c:pt idx="4">
                  <c:v>5013</c:v>
                </c:pt>
                <c:pt idx="5">
                  <c:v>4181</c:v>
                </c:pt>
                <c:pt idx="6">
                  <c:v>4340</c:v>
                </c:pt>
                <c:pt idx="7">
                  <c:v>4645</c:v>
                </c:pt>
                <c:pt idx="8">
                  <c:v>4521</c:v>
                </c:pt>
                <c:pt idx="9">
                  <c:v>4419</c:v>
                </c:pt>
                <c:pt idx="10">
                  <c:v>4964</c:v>
                </c:pt>
                <c:pt idx="11">
                  <c:v>4585</c:v>
                </c:pt>
                <c:pt idx="12">
                  <c:v>58157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6E-40A1-9812-BAE6966B4A9C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F6E-40A1-9812-BAE6966B4A9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F6E-40A1-9812-BAE6966B4A9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5217</c:v>
                </c:pt>
                <c:pt idx="1">
                  <c:v>4803</c:v>
                </c:pt>
                <c:pt idx="2">
                  <c:v>5168</c:v>
                </c:pt>
                <c:pt idx="3">
                  <c:v>5054</c:v>
                </c:pt>
                <c:pt idx="4">
                  <c:v>4992</c:v>
                </c:pt>
                <c:pt idx="5">
                  <c:v>3964</c:v>
                </c:pt>
                <c:pt idx="6">
                  <c:v>4593</c:v>
                </c:pt>
                <c:pt idx="7">
                  <c:v>2899</c:v>
                </c:pt>
                <c:pt idx="8">
                  <c:v>5087</c:v>
                </c:pt>
                <c:pt idx="9">
                  <c:v>4919</c:v>
                </c:pt>
                <c:pt idx="10">
                  <c:v>5464</c:v>
                </c:pt>
                <c:pt idx="11">
                  <c:v>5228</c:v>
                </c:pt>
                <c:pt idx="12">
                  <c:v>57388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F6E-40A1-9812-BAE6966B4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6E-40A1-9812-BAE6966B4A9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6E-40A1-9812-BAE6966B4A9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6E-40A1-9812-BAE6966B4A9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6E-40A1-9812-BAE6966B4A9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6E-40A1-9812-BAE6966B4A9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6E-40A1-9812-BAE6966B4A9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6E-40A1-9812-BAE6966B4A9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6E-40A1-9812-BAE6966B4A9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6E-40A1-9812-BAE6966B4A9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6E-40A1-9812-BAE6966B4A9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6E-40A1-9812-BAE6966B4A9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6E-40A1-9812-BAE6966B4A9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6E-40A1-9812-BAE6966B4A9C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-3.2096474953617782E-2</c:v>
                </c:pt>
                <c:pt idx="1">
                  <c:v>-8.861480075901329E-2</c:v>
                </c:pt>
                <c:pt idx="2">
                  <c:v>-8.6764446015197061E-2</c:v>
                </c:pt>
                <c:pt idx="3">
                  <c:v>-2.2437137330754364E-2</c:v>
                </c:pt>
                <c:pt idx="4">
                  <c:v>-4.1891083183722699E-3</c:v>
                </c:pt>
                <c:pt idx="5">
                  <c:v>-5.1901458981104986E-2</c:v>
                </c:pt>
                <c:pt idx="6">
                  <c:v>5.8294930875576023E-2</c:v>
                </c:pt>
                <c:pt idx="7">
                  <c:v>-0.37588805166846073</c:v>
                </c:pt>
                <c:pt idx="8">
                  <c:v>0.12519354125193538</c:v>
                </c:pt>
                <c:pt idx="9">
                  <c:v>0.11314777098891149</c:v>
                </c:pt>
                <c:pt idx="10">
                  <c:v>0.10072522159548747</c:v>
                </c:pt>
                <c:pt idx="11">
                  <c:v>0.14023991275899683</c:v>
                </c:pt>
                <c:pt idx="12">
                  <c:v>-1.3222827862510056E-2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F6E-40A1-9812-BAE6966B4A9C}"/>
            </c:ext>
          </c:extLst>
        </c:ser>
        <c:ser>
          <c:idx val="4"/>
          <c:order val="5"/>
          <c:tx>
            <c:strRef>
              <c:f>'Viajeros entr evol mensu TF'!$O$8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TF'!$O$9:$O$21</c:f>
              <c:numCache>
                <c:formatCode>0.0%</c:formatCode>
                <c:ptCount val="13"/>
                <c:pt idx="0">
                  <c:v>0.10623409669211203</c:v>
                </c:pt>
                <c:pt idx="1">
                  <c:v>-2.6747720364741601E-2</c:v>
                </c:pt>
                <c:pt idx="2">
                  <c:v>3.8850038850037905E-3</c:v>
                </c:pt>
                <c:pt idx="3">
                  <c:v>0.20505484024797327</c:v>
                </c:pt>
                <c:pt idx="4">
                  <c:v>0.22804428044280445</c:v>
                </c:pt>
                <c:pt idx="5">
                  <c:v>1.1224489795918391E-2</c:v>
                </c:pt>
                <c:pt idx="6">
                  <c:v>4.6956918167312622E-2</c:v>
                </c:pt>
                <c:pt idx="7">
                  <c:v>-0.3135211934643618</c:v>
                </c:pt>
                <c:pt idx="8">
                  <c:v>0.32646675358539756</c:v>
                </c:pt>
                <c:pt idx="9">
                  <c:v>5.1742570023519452E-2</c:v>
                </c:pt>
                <c:pt idx="10">
                  <c:v>-9.2358803986710925E-2</c:v>
                </c:pt>
                <c:pt idx="11">
                  <c:v>-9.3462805618172329E-2</c:v>
                </c:pt>
                <c:pt idx="12">
                  <c:v>2.6857766564675201E-2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F6E-40A1-9812-BAE6966B4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70-4168-84D8-7D334CFA28D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TF'!$C$31:$C$43</c:f>
              <c:numCache>
                <c:formatCode>#,##0</c:formatCode>
                <c:ptCount val="13"/>
                <c:pt idx="0">
                  <c:v>2705</c:v>
                </c:pt>
                <c:pt idx="1">
                  <c:v>2901</c:v>
                </c:pt>
                <c:pt idx="2">
                  <c:v>2975</c:v>
                </c:pt>
                <c:pt idx="3">
                  <c:v>2550</c:v>
                </c:pt>
                <c:pt idx="4">
                  <c:v>2924</c:v>
                </c:pt>
                <c:pt idx="5">
                  <c:v>2935</c:v>
                </c:pt>
                <c:pt idx="6">
                  <c:v>3386</c:v>
                </c:pt>
                <c:pt idx="7">
                  <c:v>3075</c:v>
                </c:pt>
                <c:pt idx="8">
                  <c:v>2807</c:v>
                </c:pt>
                <c:pt idx="9">
                  <c:v>3140</c:v>
                </c:pt>
                <c:pt idx="10">
                  <c:v>3743</c:v>
                </c:pt>
                <c:pt idx="11">
                  <c:v>3978</c:v>
                </c:pt>
                <c:pt idx="12">
                  <c:v>37119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70-4168-84D8-7D334CFA28DA}"/>
            </c:ext>
          </c:extLst>
        </c:ser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70-4168-84D8-7D334CFA28DA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1773</c:v>
                </c:pt>
                <c:pt idx="1">
                  <c:v>2253</c:v>
                </c:pt>
                <c:pt idx="2">
                  <c:v>2677</c:v>
                </c:pt>
                <c:pt idx="3">
                  <c:v>2629</c:v>
                </c:pt>
                <c:pt idx="4">
                  <c:v>2471</c:v>
                </c:pt>
                <c:pt idx="5">
                  <c:v>3580</c:v>
                </c:pt>
                <c:pt idx="6">
                  <c:v>3300</c:v>
                </c:pt>
                <c:pt idx="7">
                  <c:v>2594</c:v>
                </c:pt>
                <c:pt idx="8">
                  <c:v>3509</c:v>
                </c:pt>
                <c:pt idx="9">
                  <c:v>2508</c:v>
                </c:pt>
                <c:pt idx="10">
                  <c:v>3156</c:v>
                </c:pt>
                <c:pt idx="11">
                  <c:v>3359</c:v>
                </c:pt>
                <c:pt idx="12">
                  <c:v>33809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70-4168-84D8-7D334CFA28DA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70-4168-84D8-7D334CFA28D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3042</c:v>
                </c:pt>
                <c:pt idx="1">
                  <c:v>3101</c:v>
                </c:pt>
                <c:pt idx="2">
                  <c:v>3421</c:v>
                </c:pt>
                <c:pt idx="3">
                  <c:v>3521</c:v>
                </c:pt>
                <c:pt idx="4">
                  <c:v>3551</c:v>
                </c:pt>
                <c:pt idx="5">
                  <c:v>3284</c:v>
                </c:pt>
                <c:pt idx="6">
                  <c:v>3186</c:v>
                </c:pt>
                <c:pt idx="7">
                  <c:v>3372</c:v>
                </c:pt>
                <c:pt idx="8">
                  <c:v>3382</c:v>
                </c:pt>
                <c:pt idx="9">
                  <c:v>2825</c:v>
                </c:pt>
                <c:pt idx="10">
                  <c:v>2455</c:v>
                </c:pt>
                <c:pt idx="11">
                  <c:v>2582</c:v>
                </c:pt>
                <c:pt idx="12">
                  <c:v>37722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70-4168-84D8-7D334CFA28DA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C70-4168-84D8-7D334CFA28D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C70-4168-84D8-7D334CFA28D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2177</c:v>
                </c:pt>
                <c:pt idx="1">
                  <c:v>2167</c:v>
                </c:pt>
                <c:pt idx="2">
                  <c:v>2632</c:v>
                </c:pt>
                <c:pt idx="3">
                  <c:v>3276</c:v>
                </c:pt>
                <c:pt idx="4">
                  <c:v>3636</c:v>
                </c:pt>
                <c:pt idx="5">
                  <c:v>3008</c:v>
                </c:pt>
                <c:pt idx="6">
                  <c:v>3447</c:v>
                </c:pt>
                <c:pt idx="7">
                  <c:v>1718</c:v>
                </c:pt>
                <c:pt idx="8">
                  <c:v>4092</c:v>
                </c:pt>
                <c:pt idx="9">
                  <c:v>3162</c:v>
                </c:pt>
                <c:pt idx="10">
                  <c:v>3284</c:v>
                </c:pt>
                <c:pt idx="11">
                  <c:v>3222</c:v>
                </c:pt>
                <c:pt idx="12">
                  <c:v>35821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C70-4168-84D8-7D334CFA2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70-4168-84D8-7D334CFA28D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70-4168-84D8-7D334CFA28D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70-4168-84D8-7D334CFA28D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70-4168-84D8-7D334CFA28D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70-4168-84D8-7D334CFA28D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70-4168-84D8-7D334CFA28D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70-4168-84D8-7D334CFA28D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70-4168-84D8-7D334CFA28D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70-4168-84D8-7D334CFA28D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70-4168-84D8-7D334CFA28D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70-4168-84D8-7D334CFA28D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70-4168-84D8-7D334CFA28D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70-4168-84D8-7D334CFA28DA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-0.28435239973701509</c:v>
                </c:pt>
                <c:pt idx="1">
                  <c:v>-0.30119316349564662</c:v>
                </c:pt>
                <c:pt idx="2">
                  <c:v>-0.23063431745103768</c:v>
                </c:pt>
                <c:pt idx="3">
                  <c:v>-6.9582504970178927E-2</c:v>
                </c:pt>
                <c:pt idx="4">
                  <c:v>2.3936919177696359E-2</c:v>
                </c:pt>
                <c:pt idx="5">
                  <c:v>-8.4043848964677204E-2</c:v>
                </c:pt>
                <c:pt idx="6">
                  <c:v>8.1920903954802338E-2</c:v>
                </c:pt>
                <c:pt idx="7">
                  <c:v>-0.49051008303677346</c:v>
                </c:pt>
                <c:pt idx="8">
                  <c:v>0.20993494973388538</c:v>
                </c:pt>
                <c:pt idx="9">
                  <c:v>0.11929203539823008</c:v>
                </c:pt>
                <c:pt idx="10">
                  <c:v>0.33767820773930746</c:v>
                </c:pt>
                <c:pt idx="11">
                  <c:v>0.24786986831913249</c:v>
                </c:pt>
                <c:pt idx="12">
                  <c:v>-5.0394994963151474E-2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C70-4168-84D8-7D334CFA28DA}"/>
            </c:ext>
          </c:extLst>
        </c:ser>
        <c:ser>
          <c:idx val="4"/>
          <c:order val="5"/>
          <c:tx>
            <c:strRef>
              <c:f>'Viajeros entr evol mensu TF'!$O$30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TF'!$O$31:$O$43</c:f>
              <c:numCache>
                <c:formatCode>0.0%</c:formatCode>
                <c:ptCount val="13"/>
                <c:pt idx="0">
                  <c:v>-0.19519408502772639</c:v>
                </c:pt>
                <c:pt idx="1">
                  <c:v>-0.25301620130989311</c:v>
                </c:pt>
                <c:pt idx="2">
                  <c:v>-0.11529411764705877</c:v>
                </c:pt>
                <c:pt idx="3">
                  <c:v>0.28470588235294114</c:v>
                </c:pt>
                <c:pt idx="4">
                  <c:v>0.24350205198358421</c:v>
                </c:pt>
                <c:pt idx="5">
                  <c:v>2.4872231686541735E-2</c:v>
                </c:pt>
                <c:pt idx="6">
                  <c:v>1.8015357353809769E-2</c:v>
                </c:pt>
                <c:pt idx="7">
                  <c:v>-0.44130081300813007</c:v>
                </c:pt>
                <c:pt idx="8">
                  <c:v>0.45778411115069462</c:v>
                </c:pt>
                <c:pt idx="9">
                  <c:v>7.0063694267517018E-3</c:v>
                </c:pt>
                <c:pt idx="10">
                  <c:v>-0.12262890729361475</c:v>
                </c:pt>
                <c:pt idx="11">
                  <c:v>-0.19004524886877827</c:v>
                </c:pt>
                <c:pt idx="12">
                  <c:v>-3.4968614456208358E-2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C70-4168-84D8-7D334CFA2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0F-41BE-9345-84A67DF8554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TF'!$C$53:$C$65</c:f>
              <c:numCache>
                <c:formatCode>#,##0</c:formatCode>
                <c:ptCount val="13"/>
                <c:pt idx="0">
                  <c:v>1303</c:v>
                </c:pt>
                <c:pt idx="1">
                  <c:v>1468</c:v>
                </c:pt>
                <c:pt idx="2">
                  <c:v>1577</c:v>
                </c:pt>
                <c:pt idx="3">
                  <c:v>1537</c:v>
                </c:pt>
                <c:pt idx="4">
                  <c:v>1595</c:v>
                </c:pt>
                <c:pt idx="5">
                  <c:v>1453</c:v>
                </c:pt>
                <c:pt idx="6">
                  <c:v>1611</c:v>
                </c:pt>
                <c:pt idx="7">
                  <c:v>1412</c:v>
                </c:pt>
                <c:pt idx="8">
                  <c:v>1392</c:v>
                </c:pt>
                <c:pt idx="9">
                  <c:v>1473</c:v>
                </c:pt>
                <c:pt idx="10">
                  <c:v>1743</c:v>
                </c:pt>
                <c:pt idx="11">
                  <c:v>1402</c:v>
                </c:pt>
                <c:pt idx="12">
                  <c:v>17966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0F-41BE-9345-84A67DF85546}"/>
            </c:ext>
          </c:extLst>
        </c:ser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0F-41BE-9345-84A67DF85546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1039</c:v>
                </c:pt>
                <c:pt idx="1">
                  <c:v>1131</c:v>
                </c:pt>
                <c:pt idx="2">
                  <c:v>1299</c:v>
                </c:pt>
                <c:pt idx="3">
                  <c:v>1248</c:v>
                </c:pt>
                <c:pt idx="4">
                  <c:v>1437</c:v>
                </c:pt>
                <c:pt idx="5">
                  <c:v>1729</c:v>
                </c:pt>
                <c:pt idx="6">
                  <c:v>1593</c:v>
                </c:pt>
                <c:pt idx="7">
                  <c:v>1587</c:v>
                </c:pt>
                <c:pt idx="8">
                  <c:v>1832</c:v>
                </c:pt>
                <c:pt idx="9">
                  <c:v>1484</c:v>
                </c:pt>
                <c:pt idx="10">
                  <c:v>1596</c:v>
                </c:pt>
                <c:pt idx="11">
                  <c:v>1545</c:v>
                </c:pt>
                <c:pt idx="12">
                  <c:v>17520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0F-41BE-9345-84A67DF85546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0F-41BE-9345-84A67DF8554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1557</c:v>
                </c:pt>
                <c:pt idx="1">
                  <c:v>2612</c:v>
                </c:pt>
                <c:pt idx="2">
                  <c:v>2794</c:v>
                </c:pt>
                <c:pt idx="3">
                  <c:v>2342</c:v>
                </c:pt>
                <c:pt idx="4">
                  <c:v>2194</c:v>
                </c:pt>
                <c:pt idx="5">
                  <c:v>2466</c:v>
                </c:pt>
                <c:pt idx="6">
                  <c:v>1977</c:v>
                </c:pt>
                <c:pt idx="7">
                  <c:v>1933</c:v>
                </c:pt>
                <c:pt idx="8">
                  <c:v>2450</c:v>
                </c:pt>
                <c:pt idx="9">
                  <c:v>2164</c:v>
                </c:pt>
                <c:pt idx="10">
                  <c:v>1784</c:v>
                </c:pt>
                <c:pt idx="11">
                  <c:v>1425</c:v>
                </c:pt>
                <c:pt idx="12">
                  <c:v>25698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0F-41BE-9345-84A67DF85546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50F-41BE-9345-84A67DF8554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50F-41BE-9345-84A67DF8554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1445</c:v>
                </c:pt>
                <c:pt idx="1">
                  <c:v>1852</c:v>
                </c:pt>
                <c:pt idx="2">
                  <c:v>1883</c:v>
                </c:pt>
                <c:pt idx="3">
                  <c:v>2557</c:v>
                </c:pt>
                <c:pt idx="4">
                  <c:v>2203</c:v>
                </c:pt>
                <c:pt idx="5">
                  <c:v>2292</c:v>
                </c:pt>
                <c:pt idx="6">
                  <c:v>1831</c:v>
                </c:pt>
                <c:pt idx="7">
                  <c:v>1542</c:v>
                </c:pt>
                <c:pt idx="8">
                  <c:v>2346</c:v>
                </c:pt>
                <c:pt idx="9">
                  <c:v>2197</c:v>
                </c:pt>
                <c:pt idx="10">
                  <c:v>2044</c:v>
                </c:pt>
                <c:pt idx="11">
                  <c:v>1752</c:v>
                </c:pt>
                <c:pt idx="12">
                  <c:v>23944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50F-41BE-9345-84A67DF85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0F-41BE-9345-84A67DF8554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0F-41BE-9345-84A67DF8554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0F-41BE-9345-84A67DF8554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0F-41BE-9345-84A67DF8554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0F-41BE-9345-84A67DF8554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0F-41BE-9345-84A67DF8554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0F-41BE-9345-84A67DF8554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0F-41BE-9345-84A67DF8554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0F-41BE-9345-84A67DF8554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0F-41BE-9345-84A67DF8554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0F-41BE-9345-84A67DF8554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0F-41BE-9345-84A67DF8554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0F-41BE-9345-84A67DF85546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-7.1933204881181712E-2</c:v>
                </c:pt>
                <c:pt idx="1">
                  <c:v>-0.29096477794793263</c:v>
                </c:pt>
                <c:pt idx="2">
                  <c:v>-0.32605583392984971</c:v>
                </c:pt>
                <c:pt idx="3">
                  <c:v>9.1801878736122999E-2</c:v>
                </c:pt>
                <c:pt idx="4">
                  <c:v>4.1020966271649861E-3</c:v>
                </c:pt>
                <c:pt idx="5">
                  <c:v>-7.0559610705596132E-2</c:v>
                </c:pt>
                <c:pt idx="6">
                  <c:v>-7.384926656550328E-2</c:v>
                </c:pt>
                <c:pt idx="7">
                  <c:v>-0.20227625452664255</c:v>
                </c:pt>
                <c:pt idx="8">
                  <c:v>-4.2448979591836689E-2</c:v>
                </c:pt>
                <c:pt idx="9">
                  <c:v>1.5249537892791043E-2</c:v>
                </c:pt>
                <c:pt idx="10">
                  <c:v>0.14573991031390143</c:v>
                </c:pt>
                <c:pt idx="11">
                  <c:v>0.22947368421052627</c:v>
                </c:pt>
                <c:pt idx="12">
                  <c:v>-6.8254338859055186E-2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50F-41BE-9345-84A67DF85546}"/>
            </c:ext>
          </c:extLst>
        </c:ser>
        <c:ser>
          <c:idx val="4"/>
          <c:order val="5"/>
          <c:tx>
            <c:strRef>
              <c:f>'Viajeros entr evol mensu TF'!$O$52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TF'!$O$53:$O$65</c:f>
              <c:numCache>
                <c:formatCode>0.0%</c:formatCode>
                <c:ptCount val="13"/>
                <c:pt idx="0">
                  <c:v>0.10897927858787404</c:v>
                </c:pt>
                <c:pt idx="1">
                  <c:v>0.26158038147138973</c:v>
                </c:pt>
                <c:pt idx="2">
                  <c:v>0.19403931515535833</c:v>
                </c:pt>
                <c:pt idx="3">
                  <c:v>0.66363044892648015</c:v>
                </c:pt>
                <c:pt idx="4">
                  <c:v>0.38119122257053295</c:v>
                </c:pt>
                <c:pt idx="5">
                  <c:v>0.57742601514108749</c:v>
                </c:pt>
                <c:pt idx="6">
                  <c:v>0.1365611421477344</c:v>
                </c:pt>
                <c:pt idx="7">
                  <c:v>9.2067988668555145E-2</c:v>
                </c:pt>
                <c:pt idx="8">
                  <c:v>0.68534482758620685</c:v>
                </c:pt>
                <c:pt idx="9">
                  <c:v>0.49151391717583159</c:v>
                </c:pt>
                <c:pt idx="10">
                  <c:v>0.17269076305220876</c:v>
                </c:pt>
                <c:pt idx="11">
                  <c:v>0.24964336661911557</c:v>
                </c:pt>
                <c:pt idx="12">
                  <c:v>0.33273961928086382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50F-41BE-9345-84A67DF85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7D-43E4-A3F8-E74C2CA2C14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TF'!$C$75:$C$87</c:f>
              <c:numCache>
                <c:formatCode>#,##0</c:formatCode>
                <c:ptCount val="13"/>
                <c:pt idx="0">
                  <c:v>1402</c:v>
                </c:pt>
                <c:pt idx="1">
                  <c:v>1433</c:v>
                </c:pt>
                <c:pt idx="2">
                  <c:v>1398</c:v>
                </c:pt>
                <c:pt idx="3">
                  <c:v>1013</c:v>
                </c:pt>
                <c:pt idx="4">
                  <c:v>1329</c:v>
                </c:pt>
                <c:pt idx="5">
                  <c:v>1482</c:v>
                </c:pt>
                <c:pt idx="6">
                  <c:v>1775</c:v>
                </c:pt>
                <c:pt idx="7">
                  <c:v>1663</c:v>
                </c:pt>
                <c:pt idx="8">
                  <c:v>1415</c:v>
                </c:pt>
                <c:pt idx="9">
                  <c:v>1667</c:v>
                </c:pt>
                <c:pt idx="10">
                  <c:v>2000</c:v>
                </c:pt>
                <c:pt idx="11">
                  <c:v>2576</c:v>
                </c:pt>
                <c:pt idx="12">
                  <c:v>19153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7D-43E4-A3F8-E74C2CA2C146}"/>
            </c:ext>
          </c:extLst>
        </c:ser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7D-43E4-A3F8-E74C2CA2C146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734</c:v>
                </c:pt>
                <c:pt idx="1">
                  <c:v>1122</c:v>
                </c:pt>
                <c:pt idx="2">
                  <c:v>1378</c:v>
                </c:pt>
                <c:pt idx="3">
                  <c:v>1381</c:v>
                </c:pt>
                <c:pt idx="4">
                  <c:v>1034</c:v>
                </c:pt>
                <c:pt idx="5">
                  <c:v>1851</c:v>
                </c:pt>
                <c:pt idx="6">
                  <c:v>1707</c:v>
                </c:pt>
                <c:pt idx="7">
                  <c:v>1007</c:v>
                </c:pt>
                <c:pt idx="8">
                  <c:v>1677</c:v>
                </c:pt>
                <c:pt idx="9">
                  <c:v>1024</c:v>
                </c:pt>
                <c:pt idx="10">
                  <c:v>1560</c:v>
                </c:pt>
                <c:pt idx="11">
                  <c:v>1814</c:v>
                </c:pt>
                <c:pt idx="12">
                  <c:v>16289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7D-43E4-A3F8-E74C2CA2C146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7D-43E4-A3F8-E74C2CA2C14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1485</c:v>
                </c:pt>
                <c:pt idx="1">
                  <c:v>489</c:v>
                </c:pt>
                <c:pt idx="2">
                  <c:v>627</c:v>
                </c:pt>
                <c:pt idx="3">
                  <c:v>1179</c:v>
                </c:pt>
                <c:pt idx="4">
                  <c:v>1357</c:v>
                </c:pt>
                <c:pt idx="5">
                  <c:v>818</c:v>
                </c:pt>
                <c:pt idx="6">
                  <c:v>1209</c:v>
                </c:pt>
                <c:pt idx="7">
                  <c:v>1439</c:v>
                </c:pt>
                <c:pt idx="8">
                  <c:v>932</c:v>
                </c:pt>
                <c:pt idx="9">
                  <c:v>661</c:v>
                </c:pt>
                <c:pt idx="10">
                  <c:v>671</c:v>
                </c:pt>
                <c:pt idx="11">
                  <c:v>1157</c:v>
                </c:pt>
                <c:pt idx="12">
                  <c:v>12024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7D-43E4-A3F8-E74C2CA2C146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F7D-43E4-A3F8-E74C2CA2C14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F7D-43E4-A3F8-E74C2CA2C14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732</c:v>
                </c:pt>
                <c:pt idx="1">
                  <c:v>315</c:v>
                </c:pt>
                <c:pt idx="2">
                  <c:v>749</c:v>
                </c:pt>
                <c:pt idx="3">
                  <c:v>719</c:v>
                </c:pt>
                <c:pt idx="4">
                  <c:v>1433</c:v>
                </c:pt>
                <c:pt idx="5">
                  <c:v>716</c:v>
                </c:pt>
                <c:pt idx="6">
                  <c:v>1616</c:v>
                </c:pt>
                <c:pt idx="7">
                  <c:v>176</c:v>
                </c:pt>
                <c:pt idx="8">
                  <c:v>1746</c:v>
                </c:pt>
                <c:pt idx="9">
                  <c:v>965</c:v>
                </c:pt>
                <c:pt idx="10">
                  <c:v>1240</c:v>
                </c:pt>
                <c:pt idx="11">
                  <c:v>1470</c:v>
                </c:pt>
                <c:pt idx="12">
                  <c:v>11877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F7D-43E4-A3F8-E74C2CA2C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7D-43E4-A3F8-E74C2CA2C14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7D-43E4-A3F8-E74C2CA2C14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7D-43E4-A3F8-E74C2CA2C14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7D-43E4-A3F8-E74C2CA2C14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7D-43E4-A3F8-E74C2CA2C14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7D-43E4-A3F8-E74C2CA2C14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7D-43E4-A3F8-E74C2CA2C14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7D-43E4-A3F8-E74C2CA2C14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7D-43E4-A3F8-E74C2CA2C14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7D-43E4-A3F8-E74C2CA2C14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7D-43E4-A3F8-E74C2CA2C14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7D-43E4-A3F8-E74C2CA2C14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7D-43E4-A3F8-E74C2CA2C146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-0.50707070707070701</c:v>
                </c:pt>
                <c:pt idx="1">
                  <c:v>-0.35582822085889576</c:v>
                </c:pt>
                <c:pt idx="2">
                  <c:v>0.19457735247208929</c:v>
                </c:pt>
                <c:pt idx="3">
                  <c:v>-0.39016115351993219</c:v>
                </c:pt>
                <c:pt idx="4">
                  <c:v>5.6005895357406077E-2</c:v>
                </c:pt>
                <c:pt idx="5">
                  <c:v>-0.12469437652811732</c:v>
                </c:pt>
                <c:pt idx="6">
                  <c:v>0.33664185277088499</c:v>
                </c:pt>
                <c:pt idx="7">
                  <c:v>-0.87769284225156363</c:v>
                </c:pt>
                <c:pt idx="8">
                  <c:v>0.87339055793991416</c:v>
                </c:pt>
                <c:pt idx="9">
                  <c:v>0.45990922844175497</c:v>
                </c:pt>
                <c:pt idx="10">
                  <c:v>0.84798807749627425</c:v>
                </c:pt>
                <c:pt idx="11">
                  <c:v>0.27052722558340525</c:v>
                </c:pt>
                <c:pt idx="12">
                  <c:v>-1.2225548902195627E-2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F7D-43E4-A3F8-E74C2CA2C146}"/>
            </c:ext>
          </c:extLst>
        </c:ser>
        <c:ser>
          <c:idx val="4"/>
          <c:order val="5"/>
          <c:tx>
            <c:strRef>
              <c:f>'Viajeros entr evol mensu TF'!$O$74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TF'!$O$75:$O$87</c:f>
              <c:numCache>
                <c:formatCode>0.0%</c:formatCode>
                <c:ptCount val="13"/>
                <c:pt idx="0">
                  <c:v>-0.47788873038516411</c:v>
                </c:pt>
                <c:pt idx="1">
                  <c:v>-0.7801814375436148</c:v>
                </c:pt>
                <c:pt idx="2">
                  <c:v>-0.46423462088698142</c:v>
                </c:pt>
                <c:pt idx="3">
                  <c:v>-0.29022704837117475</c:v>
                </c:pt>
                <c:pt idx="4">
                  <c:v>7.825432656132425E-2</c:v>
                </c:pt>
                <c:pt idx="5">
                  <c:v>-0.51686909581646423</c:v>
                </c:pt>
                <c:pt idx="6">
                  <c:v>-8.9577464788732408E-2</c:v>
                </c:pt>
                <c:pt idx="7">
                  <c:v>-0.894167167769092</c:v>
                </c:pt>
                <c:pt idx="8">
                  <c:v>0.233922261484099</c:v>
                </c:pt>
                <c:pt idx="9">
                  <c:v>-0.42111577684463108</c:v>
                </c:pt>
                <c:pt idx="10">
                  <c:v>-0.38</c:v>
                </c:pt>
                <c:pt idx="11">
                  <c:v>-0.42934782608695654</c:v>
                </c:pt>
                <c:pt idx="12">
                  <c:v>-0.37988826815642462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F7D-43E4-A3F8-E74C2CA2C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F7-4FC8-99B0-76F5213EC5A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TF'!$C$97:$C$109</c:f>
              <c:numCache>
                <c:formatCode>#,##0</c:formatCode>
                <c:ptCount val="13"/>
                <c:pt idx="0">
                  <c:v>2011</c:v>
                </c:pt>
                <c:pt idx="1">
                  <c:v>2034</c:v>
                </c:pt>
                <c:pt idx="2">
                  <c:v>2173</c:v>
                </c:pt>
                <c:pt idx="3">
                  <c:v>1644</c:v>
                </c:pt>
                <c:pt idx="4">
                  <c:v>1141</c:v>
                </c:pt>
                <c:pt idx="5">
                  <c:v>985</c:v>
                </c:pt>
                <c:pt idx="6">
                  <c:v>1001</c:v>
                </c:pt>
                <c:pt idx="7">
                  <c:v>1148</c:v>
                </c:pt>
                <c:pt idx="8">
                  <c:v>1028</c:v>
                </c:pt>
                <c:pt idx="9">
                  <c:v>1537</c:v>
                </c:pt>
                <c:pt idx="10">
                  <c:v>2277</c:v>
                </c:pt>
                <c:pt idx="11">
                  <c:v>1789</c:v>
                </c:pt>
                <c:pt idx="12">
                  <c:v>18768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F7-4FC8-99B0-76F5213EC5A9}"/>
            </c:ext>
          </c:extLst>
        </c:ser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F7-4FC8-99B0-76F5213EC5A9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1754</c:v>
                </c:pt>
                <c:pt idx="1">
                  <c:v>1924</c:v>
                </c:pt>
                <c:pt idx="2">
                  <c:v>2063</c:v>
                </c:pt>
                <c:pt idx="3">
                  <c:v>1446</c:v>
                </c:pt>
                <c:pt idx="4">
                  <c:v>1161</c:v>
                </c:pt>
                <c:pt idx="5">
                  <c:v>940</c:v>
                </c:pt>
                <c:pt idx="6">
                  <c:v>975</c:v>
                </c:pt>
                <c:pt idx="7">
                  <c:v>1338</c:v>
                </c:pt>
                <c:pt idx="8">
                  <c:v>1069</c:v>
                </c:pt>
                <c:pt idx="9">
                  <c:v>1517</c:v>
                </c:pt>
                <c:pt idx="10">
                  <c:v>1682</c:v>
                </c:pt>
                <c:pt idx="11">
                  <c:v>1807</c:v>
                </c:pt>
                <c:pt idx="12">
                  <c:v>17676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F7-4FC8-99B0-76F5213EC5A9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F7-4FC8-99B0-76F5213EC5A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2348</c:v>
                </c:pt>
                <c:pt idx="1">
                  <c:v>2169</c:v>
                </c:pt>
                <c:pt idx="2">
                  <c:v>2238</c:v>
                </c:pt>
                <c:pt idx="3">
                  <c:v>1649</c:v>
                </c:pt>
                <c:pt idx="4">
                  <c:v>1462</c:v>
                </c:pt>
                <c:pt idx="5">
                  <c:v>897</c:v>
                </c:pt>
                <c:pt idx="6">
                  <c:v>1154</c:v>
                </c:pt>
                <c:pt idx="7">
                  <c:v>1273</c:v>
                </c:pt>
                <c:pt idx="8">
                  <c:v>1139</c:v>
                </c:pt>
                <c:pt idx="9">
                  <c:v>1594</c:v>
                </c:pt>
                <c:pt idx="10">
                  <c:v>2509</c:v>
                </c:pt>
                <c:pt idx="11">
                  <c:v>2003</c:v>
                </c:pt>
                <c:pt idx="12">
                  <c:v>20435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F7-4FC8-99B0-76F5213EC5A9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2F7-4FC8-99B0-76F5213EC5A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2F7-4FC8-99B0-76F5213EC5A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3040</c:v>
                </c:pt>
                <c:pt idx="1">
                  <c:v>2636</c:v>
                </c:pt>
                <c:pt idx="2">
                  <c:v>2536</c:v>
                </c:pt>
                <c:pt idx="3">
                  <c:v>1778</c:v>
                </c:pt>
                <c:pt idx="4">
                  <c:v>1356</c:v>
                </c:pt>
                <c:pt idx="5">
                  <c:v>956</c:v>
                </c:pt>
                <c:pt idx="6">
                  <c:v>1146</c:v>
                </c:pt>
                <c:pt idx="7">
                  <c:v>1181</c:v>
                </c:pt>
                <c:pt idx="8">
                  <c:v>995</c:v>
                </c:pt>
                <c:pt idx="9">
                  <c:v>1757</c:v>
                </c:pt>
                <c:pt idx="10">
                  <c:v>2180</c:v>
                </c:pt>
                <c:pt idx="11">
                  <c:v>2006</c:v>
                </c:pt>
                <c:pt idx="12">
                  <c:v>21567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2F7-4FC8-99B0-76F5213EC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F7-4FC8-99B0-76F5213EC5A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F7-4FC8-99B0-76F5213EC5A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F7-4FC8-99B0-76F5213EC5A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F7-4FC8-99B0-76F5213EC5A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F7-4FC8-99B0-76F5213EC5A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F7-4FC8-99B0-76F5213EC5A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F7-4FC8-99B0-76F5213EC5A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F7-4FC8-99B0-76F5213EC5A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F7-4FC8-99B0-76F5213EC5A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F7-4FC8-99B0-76F5213EC5A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F7-4FC8-99B0-76F5213EC5A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F7-4FC8-99B0-76F5213EC5A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F7-4FC8-99B0-76F5213EC5A9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0.29471890971039172</c:v>
                </c:pt>
                <c:pt idx="1">
                  <c:v>0.2153065928999538</c:v>
                </c:pt>
                <c:pt idx="2">
                  <c:v>0.13315460232350307</c:v>
                </c:pt>
                <c:pt idx="3">
                  <c:v>7.8229229836264347E-2</c:v>
                </c:pt>
                <c:pt idx="4">
                  <c:v>-7.2503419972640204E-2</c:v>
                </c:pt>
                <c:pt idx="5">
                  <c:v>6.5774804905239792E-2</c:v>
                </c:pt>
                <c:pt idx="6">
                  <c:v>-6.9324090121317683E-3</c:v>
                </c:pt>
                <c:pt idx="7">
                  <c:v>-7.2270227808326815E-2</c:v>
                </c:pt>
                <c:pt idx="8">
                  <c:v>-0.12642669007901663</c:v>
                </c:pt>
                <c:pt idx="9">
                  <c:v>0.10225846925972393</c:v>
                </c:pt>
                <c:pt idx="10">
                  <c:v>-0.13112793941809486</c:v>
                </c:pt>
                <c:pt idx="11">
                  <c:v>1.4977533699451762E-3</c:v>
                </c:pt>
                <c:pt idx="12">
                  <c:v>5.539515537068751E-2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2F7-4FC8-99B0-76F5213EC5A9}"/>
            </c:ext>
          </c:extLst>
        </c:ser>
        <c:ser>
          <c:idx val="4"/>
          <c:order val="5"/>
          <c:tx>
            <c:strRef>
              <c:f>'Viajeros entr evol mensu TF'!$O$96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TF'!$O$97:$O$109</c:f>
              <c:numCache>
                <c:formatCode>0.0%</c:formatCode>
                <c:ptCount val="13"/>
                <c:pt idx="0">
                  <c:v>0.51168572849328697</c:v>
                </c:pt>
                <c:pt idx="1">
                  <c:v>0.29596853490658792</c:v>
                </c:pt>
                <c:pt idx="2">
                  <c:v>0.16705016106764847</c:v>
                </c:pt>
                <c:pt idx="3">
                  <c:v>8.1508515815085225E-2</c:v>
                </c:pt>
                <c:pt idx="4">
                  <c:v>0.18843120070113928</c:v>
                </c:pt>
                <c:pt idx="5">
                  <c:v>-2.9441624365482255E-2</c:v>
                </c:pt>
                <c:pt idx="6">
                  <c:v>0.14485514485514495</c:v>
                </c:pt>
                <c:pt idx="7">
                  <c:v>2.8745644599303066E-2</c:v>
                </c:pt>
                <c:pt idx="8">
                  <c:v>-3.2101167315175094E-2</c:v>
                </c:pt>
                <c:pt idx="9">
                  <c:v>0.14313597918022114</c:v>
                </c:pt>
                <c:pt idx="10">
                  <c:v>-4.2599912165129594E-2</c:v>
                </c:pt>
                <c:pt idx="11">
                  <c:v>0.12129681386249302</c:v>
                </c:pt>
                <c:pt idx="12">
                  <c:v>0.14913682864450117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2F7-4FC8-99B0-76F5213EC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2E-4D43-A30C-7A54535466B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TF'!$C$119:$C$131</c:f>
              <c:numCache>
                <c:formatCode>#,##0</c:formatCode>
                <c:ptCount val="13"/>
                <c:pt idx="0">
                  <c:v>336</c:v>
                </c:pt>
                <c:pt idx="1">
                  <c:v>382</c:v>
                </c:pt>
                <c:pt idx="2">
                  <c:v>296</c:v>
                </c:pt>
                <c:pt idx="3">
                  <c:v>145</c:v>
                </c:pt>
                <c:pt idx="4">
                  <c:v>167</c:v>
                </c:pt>
                <c:pt idx="5">
                  <c:v>87</c:v>
                </c:pt>
                <c:pt idx="6">
                  <c:v>128</c:v>
                </c:pt>
                <c:pt idx="7">
                  <c:v>86</c:v>
                </c:pt>
                <c:pt idx="8">
                  <c:v>141</c:v>
                </c:pt>
                <c:pt idx="9">
                  <c:v>143</c:v>
                </c:pt>
                <c:pt idx="10">
                  <c:v>282</c:v>
                </c:pt>
                <c:pt idx="11">
                  <c:v>228</c:v>
                </c:pt>
                <c:pt idx="12">
                  <c:v>2421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2E-4D43-A30C-7A54535466BB}"/>
            </c:ext>
          </c:extLst>
        </c:ser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2E-4D43-A30C-7A54535466BB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277</c:v>
                </c:pt>
                <c:pt idx="1">
                  <c:v>330</c:v>
                </c:pt>
                <c:pt idx="2">
                  <c:v>308</c:v>
                </c:pt>
                <c:pt idx="3">
                  <c:v>129</c:v>
                </c:pt>
                <c:pt idx="4">
                  <c:v>143</c:v>
                </c:pt>
                <c:pt idx="5">
                  <c:v>120</c:v>
                </c:pt>
                <c:pt idx="6">
                  <c:v>82</c:v>
                </c:pt>
                <c:pt idx="7">
                  <c:v>109</c:v>
                </c:pt>
                <c:pt idx="8">
                  <c:v>163</c:v>
                </c:pt>
                <c:pt idx="9">
                  <c:v>175</c:v>
                </c:pt>
                <c:pt idx="10">
                  <c:v>264</c:v>
                </c:pt>
                <c:pt idx="11">
                  <c:v>303</c:v>
                </c:pt>
                <c:pt idx="12">
                  <c:v>2403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2E-4D43-A30C-7A54535466BB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2E-4D43-A30C-7A54535466B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378</c:v>
                </c:pt>
                <c:pt idx="1">
                  <c:v>411</c:v>
                </c:pt>
                <c:pt idx="2">
                  <c:v>344</c:v>
                </c:pt>
                <c:pt idx="3">
                  <c:v>155</c:v>
                </c:pt>
                <c:pt idx="4">
                  <c:v>149</c:v>
                </c:pt>
                <c:pt idx="5">
                  <c:v>124</c:v>
                </c:pt>
                <c:pt idx="6">
                  <c:v>160</c:v>
                </c:pt>
                <c:pt idx="7">
                  <c:v>153</c:v>
                </c:pt>
                <c:pt idx="8">
                  <c:v>144</c:v>
                </c:pt>
                <c:pt idx="9">
                  <c:v>180</c:v>
                </c:pt>
                <c:pt idx="10">
                  <c:v>278</c:v>
                </c:pt>
                <c:pt idx="11">
                  <c:v>319</c:v>
                </c:pt>
                <c:pt idx="12">
                  <c:v>2795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2E-4D43-A30C-7A54535466BB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D2E-4D43-A30C-7A54535466B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D2E-4D43-A30C-7A54535466B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447</c:v>
                </c:pt>
                <c:pt idx="1">
                  <c:v>472</c:v>
                </c:pt>
                <c:pt idx="2">
                  <c:v>445</c:v>
                </c:pt>
                <c:pt idx="3">
                  <c:v>248</c:v>
                </c:pt>
                <c:pt idx="4">
                  <c:v>133</c:v>
                </c:pt>
                <c:pt idx="5">
                  <c:v>100</c:v>
                </c:pt>
                <c:pt idx="6">
                  <c:v>156</c:v>
                </c:pt>
                <c:pt idx="7">
                  <c:v>122</c:v>
                </c:pt>
                <c:pt idx="8">
                  <c:v>123</c:v>
                </c:pt>
                <c:pt idx="9">
                  <c:v>204</c:v>
                </c:pt>
                <c:pt idx="10">
                  <c:v>320</c:v>
                </c:pt>
                <c:pt idx="11">
                  <c:v>260</c:v>
                </c:pt>
                <c:pt idx="12">
                  <c:v>3030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D2E-4D43-A30C-7A5453546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2E-4D43-A30C-7A54535466B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2E-4D43-A30C-7A54535466B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2E-4D43-A30C-7A54535466B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2E-4D43-A30C-7A54535466B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2E-4D43-A30C-7A54535466B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2E-4D43-A30C-7A54535466B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2E-4D43-A30C-7A54535466B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2E-4D43-A30C-7A54535466B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2E-4D43-A30C-7A54535466B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2E-4D43-A30C-7A54535466B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2E-4D43-A30C-7A54535466B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2E-4D43-A30C-7A54535466B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2E-4D43-A30C-7A54535466BB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0.18253968253968256</c:v>
                </c:pt>
                <c:pt idx="1">
                  <c:v>0.14841849148418484</c:v>
                </c:pt>
                <c:pt idx="2">
                  <c:v>0.29360465116279078</c:v>
                </c:pt>
                <c:pt idx="3">
                  <c:v>0.60000000000000009</c:v>
                </c:pt>
                <c:pt idx="4">
                  <c:v>-0.10738255033557043</c:v>
                </c:pt>
                <c:pt idx="5">
                  <c:v>-0.19354838709677424</c:v>
                </c:pt>
                <c:pt idx="6">
                  <c:v>-2.5000000000000022E-2</c:v>
                </c:pt>
                <c:pt idx="7">
                  <c:v>-0.20261437908496727</c:v>
                </c:pt>
                <c:pt idx="8">
                  <c:v>-0.14583333333333337</c:v>
                </c:pt>
                <c:pt idx="9">
                  <c:v>0.1333333333333333</c:v>
                </c:pt>
                <c:pt idx="10">
                  <c:v>0.15107913669064743</c:v>
                </c:pt>
                <c:pt idx="11">
                  <c:v>-0.1849529780564263</c:v>
                </c:pt>
                <c:pt idx="12">
                  <c:v>8.4078711985688726E-2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D2E-4D43-A30C-7A54535466BB}"/>
            </c:ext>
          </c:extLst>
        </c:ser>
        <c:ser>
          <c:idx val="4"/>
          <c:order val="5"/>
          <c:tx>
            <c:strRef>
              <c:f>'Viajeros entr evol mensu TF'!$O$118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TF'!$O$119:$O$131</c:f>
              <c:numCache>
                <c:formatCode>0.0%</c:formatCode>
                <c:ptCount val="13"/>
                <c:pt idx="0">
                  <c:v>0.33035714285714279</c:v>
                </c:pt>
                <c:pt idx="1">
                  <c:v>0.23560209424083767</c:v>
                </c:pt>
                <c:pt idx="2">
                  <c:v>0.50337837837837829</c:v>
                </c:pt>
                <c:pt idx="3">
                  <c:v>0.71034482758620698</c:v>
                </c:pt>
                <c:pt idx="4">
                  <c:v>-0.20359281437125754</c:v>
                </c:pt>
                <c:pt idx="5">
                  <c:v>0.14942528735632177</c:v>
                </c:pt>
                <c:pt idx="6">
                  <c:v>0.21875</c:v>
                </c:pt>
                <c:pt idx="7">
                  <c:v>0.41860465116279078</c:v>
                </c:pt>
                <c:pt idx="8">
                  <c:v>-0.12765957446808507</c:v>
                </c:pt>
                <c:pt idx="9">
                  <c:v>0.42657342657342667</c:v>
                </c:pt>
                <c:pt idx="10">
                  <c:v>0.13475177304964547</c:v>
                </c:pt>
                <c:pt idx="11">
                  <c:v>0.14035087719298245</c:v>
                </c:pt>
                <c:pt idx="12">
                  <c:v>0.25154894671623307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D2E-4D43-A30C-7A5453546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E6-44D3-9F94-E460CBC59FF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TF'!$C$141:$C$153</c:f>
              <c:numCache>
                <c:formatCode>#,##0</c:formatCode>
                <c:ptCount val="13"/>
                <c:pt idx="0">
                  <c:v>380</c:v>
                </c:pt>
                <c:pt idx="1">
                  <c:v>477</c:v>
                </c:pt>
                <c:pt idx="2">
                  <c:v>628</c:v>
                </c:pt>
                <c:pt idx="3">
                  <c:v>410</c:v>
                </c:pt>
                <c:pt idx="4">
                  <c:v>195</c:v>
                </c:pt>
                <c:pt idx="5">
                  <c:v>96</c:v>
                </c:pt>
                <c:pt idx="6">
                  <c:v>88</c:v>
                </c:pt>
                <c:pt idx="7">
                  <c:v>140</c:v>
                </c:pt>
                <c:pt idx="8">
                  <c:v>179</c:v>
                </c:pt>
                <c:pt idx="9">
                  <c:v>397</c:v>
                </c:pt>
                <c:pt idx="10">
                  <c:v>536</c:v>
                </c:pt>
                <c:pt idx="11">
                  <c:v>379</c:v>
                </c:pt>
                <c:pt idx="12">
                  <c:v>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E6-44D3-9F94-E460CBC59FF7}"/>
            </c:ext>
          </c:extLst>
        </c:ser>
        <c:ser>
          <c:idx val="5"/>
          <c:order val="2"/>
          <c:tx>
            <c:strRef>
              <c:f>'Viajeros entr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E6-44D3-9F94-E460CBC59FF7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309</c:v>
                </c:pt>
                <c:pt idx="1">
                  <c:v>390</c:v>
                </c:pt>
                <c:pt idx="2">
                  <c:v>431</c:v>
                </c:pt>
                <c:pt idx="3">
                  <c:v>352</c:v>
                </c:pt>
                <c:pt idx="4">
                  <c:v>190</c:v>
                </c:pt>
                <c:pt idx="5">
                  <c:v>171</c:v>
                </c:pt>
                <c:pt idx="6">
                  <c:v>136</c:v>
                </c:pt>
                <c:pt idx="7">
                  <c:v>193</c:v>
                </c:pt>
                <c:pt idx="8">
                  <c:v>224</c:v>
                </c:pt>
                <c:pt idx="9">
                  <c:v>318</c:v>
                </c:pt>
                <c:pt idx="10">
                  <c:v>407</c:v>
                </c:pt>
                <c:pt idx="11">
                  <c:v>361</c:v>
                </c:pt>
                <c:pt idx="12">
                  <c:v>3482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E6-44D3-9F94-E460CBC59FF7}"/>
            </c:ext>
          </c:extLst>
        </c:ser>
        <c:ser>
          <c:idx val="0"/>
          <c:order val="3"/>
          <c:tx>
            <c:strRef>
              <c:f>'Viajeros entr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E6-44D3-9F94-E460CBC59FF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460</c:v>
                </c:pt>
                <c:pt idx="1">
                  <c:v>440</c:v>
                </c:pt>
                <c:pt idx="2">
                  <c:v>450</c:v>
                </c:pt>
                <c:pt idx="3">
                  <c:v>358</c:v>
                </c:pt>
                <c:pt idx="4">
                  <c:v>188</c:v>
                </c:pt>
                <c:pt idx="5">
                  <c:v>128</c:v>
                </c:pt>
                <c:pt idx="6">
                  <c:v>108</c:v>
                </c:pt>
                <c:pt idx="7">
                  <c:v>235</c:v>
                </c:pt>
                <c:pt idx="8">
                  <c:v>222</c:v>
                </c:pt>
                <c:pt idx="9">
                  <c:v>304</c:v>
                </c:pt>
                <c:pt idx="10">
                  <c:v>499</c:v>
                </c:pt>
                <c:pt idx="11">
                  <c:v>422</c:v>
                </c:pt>
                <c:pt idx="12">
                  <c:v>3814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E6-44D3-9F94-E460CBC59FF7}"/>
            </c:ext>
          </c:extLst>
        </c:ser>
        <c:ser>
          <c:idx val="1"/>
          <c:order val="4"/>
          <c:tx>
            <c:strRef>
              <c:f>'Viajeros entr evol mensu TF'!$M$139:$N$139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EE6-44D3-9F94-E460CBC59FF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EE6-44D3-9F94-E460CBC59FF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643</c:v>
                </c:pt>
                <c:pt idx="1">
                  <c:v>537</c:v>
                </c:pt>
                <c:pt idx="2">
                  <c:v>565</c:v>
                </c:pt>
                <c:pt idx="3">
                  <c:v>348</c:v>
                </c:pt>
                <c:pt idx="4">
                  <c:v>242</c:v>
                </c:pt>
                <c:pt idx="5">
                  <c:v>154</c:v>
                </c:pt>
                <c:pt idx="6">
                  <c:v>124</c:v>
                </c:pt>
                <c:pt idx="7">
                  <c:v>173</c:v>
                </c:pt>
                <c:pt idx="8">
                  <c:v>224</c:v>
                </c:pt>
                <c:pt idx="9">
                  <c:v>305</c:v>
                </c:pt>
                <c:pt idx="10">
                  <c:v>459</c:v>
                </c:pt>
                <c:pt idx="11">
                  <c:v>460</c:v>
                </c:pt>
                <c:pt idx="12">
                  <c:v>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EE6-44D3-9F94-E460CBC59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'Viajeros entr evol mensu TF'!$G$139:$H$139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DEE6-44D3-9F94-E460CBC59FF7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('Viajeros entr evol mensu TF'!$G$141:$G$152,'Viajeros entr evol mensu TF'!$G$153)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89</c:v>
                      </c:pt>
                      <c:pt idx="1">
                        <c:v>92</c:v>
                      </c:pt>
                      <c:pt idx="2">
                        <c:v>167</c:v>
                      </c:pt>
                      <c:pt idx="3">
                        <c:v>83</c:v>
                      </c:pt>
                      <c:pt idx="4">
                        <c:v>122</c:v>
                      </c:pt>
                      <c:pt idx="5">
                        <c:v>106</c:v>
                      </c:pt>
                      <c:pt idx="6">
                        <c:v>120</c:v>
                      </c:pt>
                      <c:pt idx="7">
                        <c:v>203</c:v>
                      </c:pt>
                      <c:pt idx="8">
                        <c:v>194</c:v>
                      </c:pt>
                      <c:pt idx="9">
                        <c:v>402</c:v>
                      </c:pt>
                      <c:pt idx="10">
                        <c:v>469</c:v>
                      </c:pt>
                      <c:pt idx="11">
                        <c:v>348</c:v>
                      </c:pt>
                      <c:pt idx="12">
                        <c:v>2395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DEE6-44D3-9F94-E460CBC59FF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TF'!$N$140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E6-44D3-9F94-E460CBC59FF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E6-44D3-9F94-E460CBC59FF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E6-44D3-9F94-E460CBC59FF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E6-44D3-9F94-E460CBC59FF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E6-44D3-9F94-E460CBC59FF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E6-44D3-9F94-E460CBC59FF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E6-44D3-9F94-E460CBC59FF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E6-44D3-9F94-E460CBC59FF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E6-44D3-9F94-E460CBC59FF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E6-44D3-9F94-E460CBC59FF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E6-44D3-9F94-E460CBC59FF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E6-44D3-9F94-E460CBC59FF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E6-44D3-9F94-E460CBC59FF7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0.39782608695652177</c:v>
                </c:pt>
                <c:pt idx="1">
                  <c:v>0.22045454545454546</c:v>
                </c:pt>
                <c:pt idx="2">
                  <c:v>0.25555555555555554</c:v>
                </c:pt>
                <c:pt idx="3">
                  <c:v>-2.7932960893854775E-2</c:v>
                </c:pt>
                <c:pt idx="4">
                  <c:v>0.2872340425531914</c:v>
                </c:pt>
                <c:pt idx="5">
                  <c:v>0.203125</c:v>
                </c:pt>
                <c:pt idx="6">
                  <c:v>0.14814814814814814</c:v>
                </c:pt>
                <c:pt idx="7">
                  <c:v>-0.2638297872340426</c:v>
                </c:pt>
                <c:pt idx="8">
                  <c:v>9.009009009008917E-3</c:v>
                </c:pt>
                <c:pt idx="9">
                  <c:v>3.2894736842106198E-3</c:v>
                </c:pt>
                <c:pt idx="10">
                  <c:v>-8.0160320641282534E-2</c:v>
                </c:pt>
                <c:pt idx="11">
                  <c:v>9.004739336492884E-2</c:v>
                </c:pt>
                <c:pt idx="12">
                  <c:v>0.11012060828526482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EE6-44D3-9F94-E460CBC59FF7}"/>
            </c:ext>
          </c:extLst>
        </c:ser>
        <c:ser>
          <c:idx val="4"/>
          <c:order val="6"/>
          <c:tx>
            <c:strRef>
              <c:f>'Viajeros entr evol mensu TF'!$O$140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TF'!$O$141:$O$153</c:f>
              <c:numCache>
                <c:formatCode>0.0%</c:formatCode>
                <c:ptCount val="13"/>
                <c:pt idx="0">
                  <c:v>0.69210526315789478</c:v>
                </c:pt>
                <c:pt idx="1">
                  <c:v>0.12578616352201255</c:v>
                </c:pt>
                <c:pt idx="2">
                  <c:v>-0.10031847133757965</c:v>
                </c:pt>
                <c:pt idx="3">
                  <c:v>-0.15121951219512197</c:v>
                </c:pt>
                <c:pt idx="4">
                  <c:v>0.24102564102564106</c:v>
                </c:pt>
                <c:pt idx="5">
                  <c:v>0.60416666666666674</c:v>
                </c:pt>
                <c:pt idx="6">
                  <c:v>0.40909090909090917</c:v>
                </c:pt>
                <c:pt idx="7">
                  <c:v>0.23571428571428577</c:v>
                </c:pt>
                <c:pt idx="8">
                  <c:v>0.25139664804469275</c:v>
                </c:pt>
                <c:pt idx="9">
                  <c:v>-0.23173803526448367</c:v>
                </c:pt>
                <c:pt idx="10">
                  <c:v>-0.14365671641791045</c:v>
                </c:pt>
                <c:pt idx="11">
                  <c:v>0.21372031662269131</c:v>
                </c:pt>
                <c:pt idx="12">
                  <c:v>8.4250960307298284E-2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EE6-44D3-9F94-E460CBC59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00-4E93-B6BE-94C6736D05C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TF'!$C$163:$C$175</c:f>
              <c:numCache>
                <c:formatCode>#,##0</c:formatCode>
                <c:ptCount val="13"/>
                <c:pt idx="0">
                  <c:v>369</c:v>
                </c:pt>
                <c:pt idx="1">
                  <c:v>333</c:v>
                </c:pt>
                <c:pt idx="2">
                  <c:v>444</c:v>
                </c:pt>
                <c:pt idx="3">
                  <c:v>365</c:v>
                </c:pt>
                <c:pt idx="4">
                  <c:v>321</c:v>
                </c:pt>
                <c:pt idx="5">
                  <c:v>183</c:v>
                </c:pt>
                <c:pt idx="6">
                  <c:v>203</c:v>
                </c:pt>
                <c:pt idx="7">
                  <c:v>380</c:v>
                </c:pt>
                <c:pt idx="8">
                  <c:v>211</c:v>
                </c:pt>
                <c:pt idx="9">
                  <c:v>329</c:v>
                </c:pt>
                <c:pt idx="10">
                  <c:v>378</c:v>
                </c:pt>
                <c:pt idx="11">
                  <c:v>338</c:v>
                </c:pt>
                <c:pt idx="12">
                  <c:v>3854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00-4E93-B6BE-94C6736D05CA}"/>
            </c:ext>
          </c:extLst>
        </c:ser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00-4E93-B6BE-94C6736D05CA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325</c:v>
                </c:pt>
                <c:pt idx="1">
                  <c:v>388</c:v>
                </c:pt>
                <c:pt idx="2">
                  <c:v>383</c:v>
                </c:pt>
                <c:pt idx="3">
                  <c:v>282</c:v>
                </c:pt>
                <c:pt idx="4">
                  <c:v>279</c:v>
                </c:pt>
                <c:pt idx="5">
                  <c:v>122</c:v>
                </c:pt>
                <c:pt idx="6">
                  <c:v>200</c:v>
                </c:pt>
                <c:pt idx="7">
                  <c:v>410</c:v>
                </c:pt>
                <c:pt idx="8">
                  <c:v>154</c:v>
                </c:pt>
                <c:pt idx="9">
                  <c:v>223</c:v>
                </c:pt>
                <c:pt idx="10">
                  <c:v>289</c:v>
                </c:pt>
                <c:pt idx="11">
                  <c:v>357</c:v>
                </c:pt>
                <c:pt idx="12">
                  <c:v>3412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00-4E93-B6BE-94C6736D05CA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00-4E93-B6BE-94C6736D05C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488</c:v>
                </c:pt>
                <c:pt idx="1">
                  <c:v>402</c:v>
                </c:pt>
                <c:pt idx="2">
                  <c:v>468</c:v>
                </c:pt>
                <c:pt idx="3">
                  <c:v>300</c:v>
                </c:pt>
                <c:pt idx="4">
                  <c:v>309</c:v>
                </c:pt>
                <c:pt idx="5">
                  <c:v>150</c:v>
                </c:pt>
                <c:pt idx="6">
                  <c:v>186</c:v>
                </c:pt>
                <c:pt idx="7">
                  <c:v>328</c:v>
                </c:pt>
                <c:pt idx="8">
                  <c:v>208</c:v>
                </c:pt>
                <c:pt idx="9">
                  <c:v>290</c:v>
                </c:pt>
                <c:pt idx="10">
                  <c:v>452</c:v>
                </c:pt>
                <c:pt idx="11">
                  <c:v>304</c:v>
                </c:pt>
                <c:pt idx="12">
                  <c:v>3885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00-4E93-B6BE-94C6736D05CA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F00-4E93-B6BE-94C6736D05C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F00-4E93-B6BE-94C6736D05C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385</c:v>
                </c:pt>
                <c:pt idx="1">
                  <c:v>456</c:v>
                </c:pt>
                <c:pt idx="2">
                  <c:v>490</c:v>
                </c:pt>
                <c:pt idx="3">
                  <c:v>339</c:v>
                </c:pt>
                <c:pt idx="4">
                  <c:v>294</c:v>
                </c:pt>
                <c:pt idx="5">
                  <c:v>118</c:v>
                </c:pt>
                <c:pt idx="6">
                  <c:v>184</c:v>
                </c:pt>
                <c:pt idx="7">
                  <c:v>334</c:v>
                </c:pt>
                <c:pt idx="8">
                  <c:v>152</c:v>
                </c:pt>
                <c:pt idx="9">
                  <c:v>286</c:v>
                </c:pt>
                <c:pt idx="10">
                  <c:v>367</c:v>
                </c:pt>
                <c:pt idx="11">
                  <c:v>280</c:v>
                </c:pt>
                <c:pt idx="12">
                  <c:v>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F00-4E93-B6BE-94C6736D0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00-4E93-B6BE-94C6736D05C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00-4E93-B6BE-94C6736D05C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00-4E93-B6BE-94C6736D05C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00-4E93-B6BE-94C6736D05C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00-4E93-B6BE-94C6736D05C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00-4E93-B6BE-94C6736D05C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00-4E93-B6BE-94C6736D05C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00-4E93-B6BE-94C6736D05C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00-4E93-B6BE-94C6736D05C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00-4E93-B6BE-94C6736D05C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00-4E93-B6BE-94C6736D05C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00-4E93-B6BE-94C6736D05C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00-4E93-B6BE-94C6736D05CA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-0.21106557377049184</c:v>
                </c:pt>
                <c:pt idx="1">
                  <c:v>0.13432835820895517</c:v>
                </c:pt>
                <c:pt idx="2">
                  <c:v>4.7008547008547064E-2</c:v>
                </c:pt>
                <c:pt idx="3">
                  <c:v>0.12999999999999989</c:v>
                </c:pt>
                <c:pt idx="4">
                  <c:v>-4.8543689320388328E-2</c:v>
                </c:pt>
                <c:pt idx="5">
                  <c:v>-0.21333333333333337</c:v>
                </c:pt>
                <c:pt idx="6">
                  <c:v>-1.0752688172043001E-2</c:v>
                </c:pt>
                <c:pt idx="7">
                  <c:v>1.8292682926829285E-2</c:v>
                </c:pt>
                <c:pt idx="8">
                  <c:v>-0.26923076923076927</c:v>
                </c:pt>
                <c:pt idx="9">
                  <c:v>-1.379310344827589E-2</c:v>
                </c:pt>
                <c:pt idx="10">
                  <c:v>-0.18805309734513276</c:v>
                </c:pt>
                <c:pt idx="11">
                  <c:v>-7.8947368421052655E-2</c:v>
                </c:pt>
                <c:pt idx="12">
                  <c:v>-5.1480051480051525E-2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F00-4E93-B6BE-94C6736D05CA}"/>
            </c:ext>
          </c:extLst>
        </c:ser>
        <c:ser>
          <c:idx val="4"/>
          <c:order val="5"/>
          <c:tx>
            <c:strRef>
              <c:f>'Viajeros entr evol mensu TF'!$O$162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TF'!$O$163:$O$175</c:f>
              <c:numCache>
                <c:formatCode>0.0%</c:formatCode>
                <c:ptCount val="13"/>
                <c:pt idx="0">
                  <c:v>4.3360433604336057E-2</c:v>
                </c:pt>
                <c:pt idx="1">
                  <c:v>0.36936936936936937</c:v>
                </c:pt>
                <c:pt idx="2">
                  <c:v>0.10360360360360366</c:v>
                </c:pt>
                <c:pt idx="3">
                  <c:v>-7.1232876712328808E-2</c:v>
                </c:pt>
                <c:pt idx="4">
                  <c:v>-8.411214953271029E-2</c:v>
                </c:pt>
                <c:pt idx="5">
                  <c:v>-0.35519125683060104</c:v>
                </c:pt>
                <c:pt idx="6">
                  <c:v>-9.3596059113300489E-2</c:v>
                </c:pt>
                <c:pt idx="7">
                  <c:v>-0.12105263157894741</c:v>
                </c:pt>
                <c:pt idx="8">
                  <c:v>-0.27962085308056872</c:v>
                </c:pt>
                <c:pt idx="9">
                  <c:v>-0.1306990881458967</c:v>
                </c:pt>
                <c:pt idx="10">
                  <c:v>-2.9100529100529071E-2</c:v>
                </c:pt>
                <c:pt idx="11">
                  <c:v>-0.17159763313609466</c:v>
                </c:pt>
                <c:pt idx="12">
                  <c:v>-4.3850544888427656E-2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F00-4E93-B6BE-94C6736D0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33-4304-9432-4E0B8A42780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TF'!$C$185:$C$197</c:f>
              <c:numCache>
                <c:formatCode>#,##0</c:formatCode>
                <c:ptCount val="13"/>
                <c:pt idx="0">
                  <c:v>74</c:v>
                </c:pt>
                <c:pt idx="1">
                  <c:v>64</c:v>
                </c:pt>
                <c:pt idx="2">
                  <c:v>61</c:v>
                </c:pt>
                <c:pt idx="3">
                  <c:v>47</c:v>
                </c:pt>
                <c:pt idx="4">
                  <c:v>19</c:v>
                </c:pt>
                <c:pt idx="5">
                  <c:v>44</c:v>
                </c:pt>
                <c:pt idx="6">
                  <c:v>26</c:v>
                </c:pt>
                <c:pt idx="7">
                  <c:v>22</c:v>
                </c:pt>
                <c:pt idx="8">
                  <c:v>16</c:v>
                </c:pt>
                <c:pt idx="9">
                  <c:v>27</c:v>
                </c:pt>
                <c:pt idx="10">
                  <c:v>79</c:v>
                </c:pt>
                <c:pt idx="11">
                  <c:v>40</c:v>
                </c:pt>
                <c:pt idx="12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33-4304-9432-4E0B8A427804}"/>
            </c:ext>
          </c:extLst>
        </c:ser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33-4304-9432-4E0B8A427804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89</c:v>
                </c:pt>
                <c:pt idx="1">
                  <c:v>81</c:v>
                </c:pt>
                <c:pt idx="2">
                  <c:v>80</c:v>
                </c:pt>
                <c:pt idx="3">
                  <c:v>60</c:v>
                </c:pt>
                <c:pt idx="4">
                  <c:v>32</c:v>
                </c:pt>
                <c:pt idx="5">
                  <c:v>31</c:v>
                </c:pt>
                <c:pt idx="6">
                  <c:v>61</c:v>
                </c:pt>
                <c:pt idx="7">
                  <c:v>59</c:v>
                </c:pt>
                <c:pt idx="8">
                  <c:v>30</c:v>
                </c:pt>
                <c:pt idx="9">
                  <c:v>37</c:v>
                </c:pt>
                <c:pt idx="10">
                  <c:v>70</c:v>
                </c:pt>
                <c:pt idx="11">
                  <c:v>52</c:v>
                </c:pt>
                <c:pt idx="12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33-4304-9432-4E0B8A427804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33-4304-9432-4E0B8A42780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81</c:v>
                </c:pt>
                <c:pt idx="1">
                  <c:v>33</c:v>
                </c:pt>
                <c:pt idx="2">
                  <c:v>71</c:v>
                </c:pt>
                <c:pt idx="3">
                  <c:v>44</c:v>
                </c:pt>
                <c:pt idx="4">
                  <c:v>32</c:v>
                </c:pt>
                <c:pt idx="5">
                  <c:v>32</c:v>
                </c:pt>
                <c:pt idx="6">
                  <c:v>43</c:v>
                </c:pt>
                <c:pt idx="7">
                  <c:v>49</c:v>
                </c:pt>
                <c:pt idx="8">
                  <c:v>41</c:v>
                </c:pt>
                <c:pt idx="9">
                  <c:v>40</c:v>
                </c:pt>
                <c:pt idx="10">
                  <c:v>105</c:v>
                </c:pt>
                <c:pt idx="11">
                  <c:v>79</c:v>
                </c:pt>
                <c:pt idx="12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33-4304-9432-4E0B8A427804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933-4304-9432-4E0B8A42780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933-4304-9432-4E0B8A42780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171</c:v>
                </c:pt>
                <c:pt idx="1">
                  <c:v>95</c:v>
                </c:pt>
                <c:pt idx="2">
                  <c:v>93</c:v>
                </c:pt>
                <c:pt idx="3">
                  <c:v>87</c:v>
                </c:pt>
                <c:pt idx="4">
                  <c:v>49</c:v>
                </c:pt>
                <c:pt idx="5">
                  <c:v>19</c:v>
                </c:pt>
                <c:pt idx="6">
                  <c:v>25</c:v>
                </c:pt>
                <c:pt idx="7">
                  <c:v>59</c:v>
                </c:pt>
                <c:pt idx="8">
                  <c:v>41</c:v>
                </c:pt>
                <c:pt idx="9">
                  <c:v>57</c:v>
                </c:pt>
                <c:pt idx="10">
                  <c:v>64</c:v>
                </c:pt>
                <c:pt idx="11">
                  <c:v>143</c:v>
                </c:pt>
                <c:pt idx="12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933-4304-9432-4E0B8A427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33-4304-9432-4E0B8A42780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33-4304-9432-4E0B8A42780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33-4304-9432-4E0B8A42780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33-4304-9432-4E0B8A42780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33-4304-9432-4E0B8A42780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33-4304-9432-4E0B8A42780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33-4304-9432-4E0B8A42780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33-4304-9432-4E0B8A42780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33-4304-9432-4E0B8A42780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33-4304-9432-4E0B8A42780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33-4304-9432-4E0B8A42780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33-4304-9432-4E0B8A42780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33-4304-9432-4E0B8A427804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1.1111111111111112</c:v>
                </c:pt>
                <c:pt idx="1">
                  <c:v>1.8787878787878789</c:v>
                </c:pt>
                <c:pt idx="2">
                  <c:v>0.3098591549295775</c:v>
                </c:pt>
                <c:pt idx="3">
                  <c:v>0.97727272727272729</c:v>
                </c:pt>
                <c:pt idx="4">
                  <c:v>0.53125</c:v>
                </c:pt>
                <c:pt idx="5">
                  <c:v>-0.40625</c:v>
                </c:pt>
                <c:pt idx="6">
                  <c:v>-0.41860465116279066</c:v>
                </c:pt>
                <c:pt idx="7">
                  <c:v>0.20408163265306123</c:v>
                </c:pt>
                <c:pt idx="8">
                  <c:v>0</c:v>
                </c:pt>
                <c:pt idx="9">
                  <c:v>0.42500000000000004</c:v>
                </c:pt>
                <c:pt idx="10">
                  <c:v>-0.39047619047619042</c:v>
                </c:pt>
                <c:pt idx="11">
                  <c:v>0.81012658227848111</c:v>
                </c:pt>
                <c:pt idx="12">
                  <c:v>0.38923076923076927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933-4304-9432-4E0B8A427804}"/>
            </c:ext>
          </c:extLst>
        </c:ser>
        <c:ser>
          <c:idx val="4"/>
          <c:order val="5"/>
          <c:tx>
            <c:strRef>
              <c:f>'Viajeros entr evol mensu TF'!$O$184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TF'!$O$185:$O$197</c:f>
              <c:numCache>
                <c:formatCode>0.0%</c:formatCode>
                <c:ptCount val="13"/>
                <c:pt idx="0">
                  <c:v>1.310810810810811</c:v>
                </c:pt>
                <c:pt idx="1">
                  <c:v>0.484375</c:v>
                </c:pt>
                <c:pt idx="2">
                  <c:v>0.52459016393442615</c:v>
                </c:pt>
                <c:pt idx="3">
                  <c:v>0.85106382978723394</c:v>
                </c:pt>
                <c:pt idx="4">
                  <c:v>1.5789473684210527</c:v>
                </c:pt>
                <c:pt idx="5">
                  <c:v>-0.56818181818181812</c:v>
                </c:pt>
                <c:pt idx="6">
                  <c:v>-3.8461538461538436E-2</c:v>
                </c:pt>
                <c:pt idx="7">
                  <c:v>1.6818181818181817</c:v>
                </c:pt>
                <c:pt idx="8">
                  <c:v>1.5625</c:v>
                </c:pt>
                <c:pt idx="9">
                  <c:v>1.1111111111111112</c:v>
                </c:pt>
                <c:pt idx="10">
                  <c:v>-0.189873417721519</c:v>
                </c:pt>
                <c:pt idx="11">
                  <c:v>2.5750000000000002</c:v>
                </c:pt>
                <c:pt idx="12">
                  <c:v>0.73988439306358389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933-4304-9432-4E0B8A427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2F-4832-A159-EEF3DB333D4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TF'!$C$207:$C$219</c:f>
              <c:numCache>
                <c:formatCode>#,##0</c:formatCode>
                <c:ptCount val="13"/>
                <c:pt idx="0">
                  <c:v>80</c:v>
                </c:pt>
                <c:pt idx="1">
                  <c:v>48</c:v>
                </c:pt>
                <c:pt idx="2">
                  <c:v>102</c:v>
                </c:pt>
                <c:pt idx="3">
                  <c:v>32</c:v>
                </c:pt>
                <c:pt idx="4">
                  <c:v>31</c:v>
                </c:pt>
                <c:pt idx="5">
                  <c:v>32</c:v>
                </c:pt>
                <c:pt idx="6">
                  <c:v>50</c:v>
                </c:pt>
                <c:pt idx="7">
                  <c:v>38</c:v>
                </c:pt>
                <c:pt idx="8">
                  <c:v>29</c:v>
                </c:pt>
                <c:pt idx="9">
                  <c:v>71</c:v>
                </c:pt>
                <c:pt idx="10">
                  <c:v>106</c:v>
                </c:pt>
                <c:pt idx="11">
                  <c:v>80</c:v>
                </c:pt>
                <c:pt idx="12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2F-4832-A159-EEF3DB333D48}"/>
            </c:ext>
          </c:extLst>
        </c:ser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2F-4832-A159-EEF3DB333D48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129</c:v>
                </c:pt>
                <c:pt idx="1">
                  <c:v>117</c:v>
                </c:pt>
                <c:pt idx="2">
                  <c:v>156</c:v>
                </c:pt>
                <c:pt idx="3">
                  <c:v>104</c:v>
                </c:pt>
                <c:pt idx="4">
                  <c:v>81</c:v>
                </c:pt>
                <c:pt idx="5">
                  <c:v>85</c:v>
                </c:pt>
                <c:pt idx="6">
                  <c:v>42</c:v>
                </c:pt>
                <c:pt idx="7">
                  <c:v>106</c:v>
                </c:pt>
                <c:pt idx="8">
                  <c:v>66</c:v>
                </c:pt>
                <c:pt idx="9">
                  <c:v>72</c:v>
                </c:pt>
                <c:pt idx="10">
                  <c:v>93</c:v>
                </c:pt>
                <c:pt idx="11">
                  <c:v>121</c:v>
                </c:pt>
                <c:pt idx="12">
                  <c:v>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2F-4832-A159-EEF3DB333D48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2F-4832-A159-EEF3DB333D4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137</c:v>
                </c:pt>
                <c:pt idx="1">
                  <c:v>88</c:v>
                </c:pt>
                <c:pt idx="2">
                  <c:v>155</c:v>
                </c:pt>
                <c:pt idx="3">
                  <c:v>80</c:v>
                </c:pt>
                <c:pt idx="4">
                  <c:v>41</c:v>
                </c:pt>
                <c:pt idx="5">
                  <c:v>30</c:v>
                </c:pt>
                <c:pt idx="6">
                  <c:v>38</c:v>
                </c:pt>
                <c:pt idx="7">
                  <c:v>46</c:v>
                </c:pt>
                <c:pt idx="8">
                  <c:v>31</c:v>
                </c:pt>
                <c:pt idx="9">
                  <c:v>65</c:v>
                </c:pt>
                <c:pt idx="10">
                  <c:v>114</c:v>
                </c:pt>
                <c:pt idx="11">
                  <c:v>113</c:v>
                </c:pt>
                <c:pt idx="12">
                  <c:v>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2F-4832-A159-EEF3DB333D48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C2F-4832-A159-EEF3DB333D4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C2F-4832-A159-EEF3DB333D4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154</c:v>
                </c:pt>
                <c:pt idx="1">
                  <c:v>146</c:v>
                </c:pt>
                <c:pt idx="2">
                  <c:v>158</c:v>
                </c:pt>
                <c:pt idx="3">
                  <c:v>62</c:v>
                </c:pt>
                <c:pt idx="4">
                  <c:v>42</c:v>
                </c:pt>
                <c:pt idx="5">
                  <c:v>36</c:v>
                </c:pt>
                <c:pt idx="6">
                  <c:v>29</c:v>
                </c:pt>
                <c:pt idx="7">
                  <c:v>43</c:v>
                </c:pt>
                <c:pt idx="8">
                  <c:v>31</c:v>
                </c:pt>
                <c:pt idx="9">
                  <c:v>79</c:v>
                </c:pt>
                <c:pt idx="10">
                  <c:v>78</c:v>
                </c:pt>
                <c:pt idx="11">
                  <c:v>75</c:v>
                </c:pt>
                <c:pt idx="12">
                  <c:v>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C2F-4832-A159-EEF3DB333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2F-4832-A159-EEF3DB333D4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2F-4832-A159-EEF3DB333D4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2F-4832-A159-EEF3DB333D4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2F-4832-A159-EEF3DB333D4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2F-4832-A159-EEF3DB333D4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2F-4832-A159-EEF3DB333D4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2F-4832-A159-EEF3DB333D4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2F-4832-A159-EEF3DB333D4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2F-4832-A159-EEF3DB333D4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2F-4832-A159-EEF3DB333D4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2F-4832-A159-EEF3DB333D4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2F-4832-A159-EEF3DB333D4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2F-4832-A159-EEF3DB333D48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0.12408759124087587</c:v>
                </c:pt>
                <c:pt idx="1">
                  <c:v>0.65909090909090917</c:v>
                </c:pt>
                <c:pt idx="2">
                  <c:v>1.9354838709677358E-2</c:v>
                </c:pt>
                <c:pt idx="3">
                  <c:v>-0.22499999999999998</c:v>
                </c:pt>
                <c:pt idx="4">
                  <c:v>2.4390243902439046E-2</c:v>
                </c:pt>
                <c:pt idx="5">
                  <c:v>0.19999999999999996</c:v>
                </c:pt>
                <c:pt idx="6">
                  <c:v>-0.23684210526315785</c:v>
                </c:pt>
                <c:pt idx="7">
                  <c:v>-6.5217391304347783E-2</c:v>
                </c:pt>
                <c:pt idx="8">
                  <c:v>0</c:v>
                </c:pt>
                <c:pt idx="9">
                  <c:v>0.21538461538461529</c:v>
                </c:pt>
                <c:pt idx="10">
                  <c:v>-0.31578947368421051</c:v>
                </c:pt>
                <c:pt idx="11">
                  <c:v>-0.33628318584070793</c:v>
                </c:pt>
                <c:pt idx="12">
                  <c:v>-5.3304904051172386E-3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C2F-4832-A159-EEF3DB333D48}"/>
            </c:ext>
          </c:extLst>
        </c:ser>
        <c:ser>
          <c:idx val="4"/>
          <c:order val="5"/>
          <c:tx>
            <c:strRef>
              <c:f>'Viajeros entr evol mensu TF'!$O$206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TF'!$O$207:$O$219</c:f>
              <c:numCache>
                <c:formatCode>0.0%</c:formatCode>
                <c:ptCount val="13"/>
                <c:pt idx="0">
                  <c:v>0.92500000000000004</c:v>
                </c:pt>
                <c:pt idx="1">
                  <c:v>2.0416666666666665</c:v>
                </c:pt>
                <c:pt idx="2">
                  <c:v>0.5490196078431373</c:v>
                </c:pt>
                <c:pt idx="3">
                  <c:v>0.9375</c:v>
                </c:pt>
                <c:pt idx="4">
                  <c:v>0.35483870967741926</c:v>
                </c:pt>
                <c:pt idx="5">
                  <c:v>0.125</c:v>
                </c:pt>
                <c:pt idx="6">
                  <c:v>-0.42000000000000004</c:v>
                </c:pt>
                <c:pt idx="7">
                  <c:v>0.13157894736842102</c:v>
                </c:pt>
                <c:pt idx="8">
                  <c:v>6.8965517241379226E-2</c:v>
                </c:pt>
                <c:pt idx="9">
                  <c:v>0.11267605633802824</c:v>
                </c:pt>
                <c:pt idx="10">
                  <c:v>-0.26415094339622647</c:v>
                </c:pt>
                <c:pt idx="11">
                  <c:v>-6.25E-2</c:v>
                </c:pt>
                <c:pt idx="12">
                  <c:v>0.33476394849785418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C2F-4832-A159-EEF3DB333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8A-415E-9D3D-BA2D56826D2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TF'!$C$229:$C$241</c:f>
              <c:numCache>
                <c:formatCode>#,##0</c:formatCode>
                <c:ptCount val="13"/>
                <c:pt idx="0">
                  <c:v>74</c:v>
                </c:pt>
                <c:pt idx="1">
                  <c:v>64</c:v>
                </c:pt>
                <c:pt idx="2">
                  <c:v>61</c:v>
                </c:pt>
                <c:pt idx="3">
                  <c:v>47</c:v>
                </c:pt>
                <c:pt idx="4">
                  <c:v>19</c:v>
                </c:pt>
                <c:pt idx="5">
                  <c:v>44</c:v>
                </c:pt>
                <c:pt idx="6">
                  <c:v>26</c:v>
                </c:pt>
                <c:pt idx="7">
                  <c:v>22</c:v>
                </c:pt>
                <c:pt idx="8">
                  <c:v>16</c:v>
                </c:pt>
                <c:pt idx="9">
                  <c:v>27</c:v>
                </c:pt>
                <c:pt idx="10">
                  <c:v>79</c:v>
                </c:pt>
                <c:pt idx="11">
                  <c:v>40</c:v>
                </c:pt>
                <c:pt idx="12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8A-415E-9D3D-BA2D56826D27}"/>
            </c:ext>
          </c:extLst>
        </c:ser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8A-415E-9D3D-BA2D56826D27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89</c:v>
                </c:pt>
                <c:pt idx="1">
                  <c:v>81</c:v>
                </c:pt>
                <c:pt idx="2">
                  <c:v>80</c:v>
                </c:pt>
                <c:pt idx="3">
                  <c:v>60</c:v>
                </c:pt>
                <c:pt idx="4">
                  <c:v>32</c:v>
                </c:pt>
                <c:pt idx="5">
                  <c:v>31</c:v>
                </c:pt>
                <c:pt idx="6">
                  <c:v>61</c:v>
                </c:pt>
                <c:pt idx="7">
                  <c:v>59</c:v>
                </c:pt>
                <c:pt idx="8">
                  <c:v>30</c:v>
                </c:pt>
                <c:pt idx="9">
                  <c:v>37</c:v>
                </c:pt>
                <c:pt idx="10">
                  <c:v>70</c:v>
                </c:pt>
                <c:pt idx="11">
                  <c:v>52</c:v>
                </c:pt>
                <c:pt idx="12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8A-415E-9D3D-BA2D56826D27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8A-415E-9D3D-BA2D56826D2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81</c:v>
                </c:pt>
                <c:pt idx="1">
                  <c:v>33</c:v>
                </c:pt>
                <c:pt idx="2">
                  <c:v>71</c:v>
                </c:pt>
                <c:pt idx="3">
                  <c:v>44</c:v>
                </c:pt>
                <c:pt idx="4">
                  <c:v>32</c:v>
                </c:pt>
                <c:pt idx="5">
                  <c:v>32</c:v>
                </c:pt>
                <c:pt idx="6">
                  <c:v>43</c:v>
                </c:pt>
                <c:pt idx="7">
                  <c:v>49</c:v>
                </c:pt>
                <c:pt idx="8">
                  <c:v>41</c:v>
                </c:pt>
                <c:pt idx="9">
                  <c:v>40</c:v>
                </c:pt>
                <c:pt idx="10">
                  <c:v>105</c:v>
                </c:pt>
                <c:pt idx="11">
                  <c:v>79</c:v>
                </c:pt>
                <c:pt idx="12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8A-415E-9D3D-BA2D56826D27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78A-415E-9D3D-BA2D56826D2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78A-415E-9D3D-BA2D56826D2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171</c:v>
                </c:pt>
                <c:pt idx="1">
                  <c:v>95</c:v>
                </c:pt>
                <c:pt idx="2">
                  <c:v>93</c:v>
                </c:pt>
                <c:pt idx="3">
                  <c:v>87</c:v>
                </c:pt>
                <c:pt idx="4">
                  <c:v>49</c:v>
                </c:pt>
                <c:pt idx="5">
                  <c:v>19</c:v>
                </c:pt>
                <c:pt idx="6">
                  <c:v>25</c:v>
                </c:pt>
                <c:pt idx="7">
                  <c:v>59</c:v>
                </c:pt>
                <c:pt idx="8">
                  <c:v>41</c:v>
                </c:pt>
                <c:pt idx="9">
                  <c:v>57</c:v>
                </c:pt>
                <c:pt idx="10">
                  <c:v>64</c:v>
                </c:pt>
                <c:pt idx="11">
                  <c:v>143</c:v>
                </c:pt>
                <c:pt idx="12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78A-415E-9D3D-BA2D56826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8A-415E-9D3D-BA2D56826D2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8A-415E-9D3D-BA2D56826D2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8A-415E-9D3D-BA2D56826D2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8A-415E-9D3D-BA2D56826D2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8A-415E-9D3D-BA2D56826D2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8A-415E-9D3D-BA2D56826D2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8A-415E-9D3D-BA2D56826D2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8A-415E-9D3D-BA2D56826D2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8A-415E-9D3D-BA2D56826D2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8A-415E-9D3D-BA2D56826D2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8A-415E-9D3D-BA2D56826D2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8A-415E-9D3D-BA2D56826D2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8A-415E-9D3D-BA2D56826D27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1.1111111111111112</c:v>
                </c:pt>
                <c:pt idx="1">
                  <c:v>1.8787878787878789</c:v>
                </c:pt>
                <c:pt idx="2">
                  <c:v>0.3098591549295775</c:v>
                </c:pt>
                <c:pt idx="3">
                  <c:v>0.97727272727272729</c:v>
                </c:pt>
                <c:pt idx="4">
                  <c:v>0.53125</c:v>
                </c:pt>
                <c:pt idx="5">
                  <c:v>-0.40625</c:v>
                </c:pt>
                <c:pt idx="6">
                  <c:v>-0.41860465116279066</c:v>
                </c:pt>
                <c:pt idx="7">
                  <c:v>0.20408163265306123</c:v>
                </c:pt>
                <c:pt idx="8">
                  <c:v>0</c:v>
                </c:pt>
                <c:pt idx="9">
                  <c:v>0.42500000000000004</c:v>
                </c:pt>
                <c:pt idx="10">
                  <c:v>-0.39047619047619042</c:v>
                </c:pt>
                <c:pt idx="11">
                  <c:v>0.81012658227848111</c:v>
                </c:pt>
                <c:pt idx="12">
                  <c:v>0.38923076923076927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78A-415E-9D3D-BA2D56826D27}"/>
            </c:ext>
          </c:extLst>
        </c:ser>
        <c:ser>
          <c:idx val="4"/>
          <c:order val="5"/>
          <c:tx>
            <c:strRef>
              <c:f>'Viajeros entr evol mensu TF'!$O$228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TF'!$O$229:$O$241</c:f>
              <c:numCache>
                <c:formatCode>0.0%</c:formatCode>
                <c:ptCount val="13"/>
                <c:pt idx="0">
                  <c:v>1.310810810810811</c:v>
                </c:pt>
                <c:pt idx="1">
                  <c:v>0.484375</c:v>
                </c:pt>
                <c:pt idx="2">
                  <c:v>0.52459016393442615</c:v>
                </c:pt>
                <c:pt idx="3">
                  <c:v>0.85106382978723394</c:v>
                </c:pt>
                <c:pt idx="4">
                  <c:v>1.5789473684210527</c:v>
                </c:pt>
                <c:pt idx="5">
                  <c:v>-0.56818181818181812</c:v>
                </c:pt>
                <c:pt idx="6">
                  <c:v>-3.8461538461538436E-2</c:v>
                </c:pt>
                <c:pt idx="7">
                  <c:v>1.6818181818181817</c:v>
                </c:pt>
                <c:pt idx="8">
                  <c:v>1.5625</c:v>
                </c:pt>
                <c:pt idx="9">
                  <c:v>1.1111111111111112</c:v>
                </c:pt>
                <c:pt idx="10">
                  <c:v>-0.189873417721519</c:v>
                </c:pt>
                <c:pt idx="11">
                  <c:v>2.5750000000000002</c:v>
                </c:pt>
                <c:pt idx="12">
                  <c:v>0.73988439306358389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78A-415E-9D3D-BA2D56826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5D-49C2-9400-42FCF847E95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TF'!$C$251:$C$263</c:f>
              <c:numCache>
                <c:formatCode>#,##0</c:formatCode>
                <c:ptCount val="13"/>
                <c:pt idx="0">
                  <c:v>36</c:v>
                </c:pt>
                <c:pt idx="1">
                  <c:v>34</c:v>
                </c:pt>
                <c:pt idx="2">
                  <c:v>15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12</c:v>
                </c:pt>
                <c:pt idx="10">
                  <c:v>16</c:v>
                </c:pt>
                <c:pt idx="11">
                  <c:v>20</c:v>
                </c:pt>
                <c:pt idx="12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5D-49C2-9400-42FCF847E95C}"/>
            </c:ext>
          </c:extLst>
        </c:ser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5D-49C2-9400-42FCF847E95C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50</c:v>
                </c:pt>
                <c:pt idx="1">
                  <c:v>65</c:v>
                </c:pt>
                <c:pt idx="2">
                  <c:v>44</c:v>
                </c:pt>
                <c:pt idx="3">
                  <c:v>10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27</c:v>
                </c:pt>
                <c:pt idx="8">
                  <c:v>5</c:v>
                </c:pt>
                <c:pt idx="9">
                  <c:v>14</c:v>
                </c:pt>
                <c:pt idx="10">
                  <c:v>12</c:v>
                </c:pt>
                <c:pt idx="11">
                  <c:v>22</c:v>
                </c:pt>
                <c:pt idx="12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5D-49C2-9400-42FCF847E95C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5D-49C2-9400-42FCF847E95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36</c:v>
                </c:pt>
                <c:pt idx="1">
                  <c:v>17</c:v>
                </c:pt>
                <c:pt idx="2">
                  <c:v>14</c:v>
                </c:pt>
                <c:pt idx="3">
                  <c:v>16</c:v>
                </c:pt>
                <c:pt idx="4">
                  <c:v>2</c:v>
                </c:pt>
                <c:pt idx="5">
                  <c:v>2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24</c:v>
                </c:pt>
                <c:pt idx="11">
                  <c:v>17</c:v>
                </c:pt>
                <c:pt idx="12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5D-49C2-9400-42FCF847E95C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A5D-49C2-9400-42FCF847E95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A5D-49C2-9400-42FCF847E95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58</c:v>
                </c:pt>
                <c:pt idx="1">
                  <c:v>33</c:v>
                </c:pt>
                <c:pt idx="2">
                  <c:v>13</c:v>
                </c:pt>
                <c:pt idx="3">
                  <c:v>0</c:v>
                </c:pt>
                <c:pt idx="4">
                  <c:v>0</c:v>
                </c:pt>
                <c:pt idx="5">
                  <c:v>47</c:v>
                </c:pt>
                <c:pt idx="6">
                  <c:v>10</c:v>
                </c:pt>
                <c:pt idx="7">
                  <c:v>4</c:v>
                </c:pt>
                <c:pt idx="8">
                  <c:v>13</c:v>
                </c:pt>
                <c:pt idx="9">
                  <c:v>10</c:v>
                </c:pt>
                <c:pt idx="10">
                  <c:v>38</c:v>
                </c:pt>
                <c:pt idx="11">
                  <c:v>4</c:v>
                </c:pt>
                <c:pt idx="12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A5D-49C2-9400-42FCF847E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5D-49C2-9400-42FCF847E95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5D-49C2-9400-42FCF847E95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5D-49C2-9400-42FCF847E95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5D-49C2-9400-42FCF847E95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5D-49C2-9400-42FCF847E95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5D-49C2-9400-42FCF847E95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5D-49C2-9400-42FCF847E95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5D-49C2-9400-42FCF847E95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5D-49C2-9400-42FCF847E95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5D-49C2-9400-42FCF847E95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5D-49C2-9400-42FCF847E95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5D-49C2-9400-42FCF847E95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5D-49C2-9400-42FCF847E95C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0.61111111111111116</c:v>
                </c:pt>
                <c:pt idx="1">
                  <c:v>0.94117647058823528</c:v>
                </c:pt>
                <c:pt idx="2">
                  <c:v>-7.1428571428571397E-2</c:v>
                </c:pt>
                <c:pt idx="3">
                  <c:v>-1</c:v>
                </c:pt>
                <c:pt idx="4">
                  <c:v>-1</c:v>
                </c:pt>
                <c:pt idx="5">
                  <c:v>22.5</c:v>
                </c:pt>
                <c:pt idx="6">
                  <c:v>0.11111111111111116</c:v>
                </c:pt>
                <c:pt idx="7">
                  <c:v>-0.33333333333333337</c:v>
                </c:pt>
                <c:pt idx="8">
                  <c:v>2.25</c:v>
                </c:pt>
                <c:pt idx="9">
                  <c:v>0.66666666666666674</c:v>
                </c:pt>
                <c:pt idx="10">
                  <c:v>0.58333333333333326</c:v>
                </c:pt>
                <c:pt idx="11">
                  <c:v>-0.76470588235294112</c:v>
                </c:pt>
                <c:pt idx="12">
                  <c:v>0.50326797385620914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A5D-49C2-9400-42FCF847E95C}"/>
            </c:ext>
          </c:extLst>
        </c:ser>
        <c:ser>
          <c:idx val="4"/>
          <c:order val="5"/>
          <c:tx>
            <c:strRef>
              <c:f>'Viajeros entr evol mensu TF'!$O$250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TF'!$O$251:$O$263</c:f>
              <c:numCache>
                <c:formatCode>0.0%</c:formatCode>
                <c:ptCount val="13"/>
                <c:pt idx="0">
                  <c:v>0.61111111111111116</c:v>
                </c:pt>
                <c:pt idx="1">
                  <c:v>-2.9411764705882359E-2</c:v>
                </c:pt>
                <c:pt idx="2">
                  <c:v>-0.1333333333333333</c:v>
                </c:pt>
                <c:pt idx="3">
                  <c:v>-1</c:v>
                </c:pt>
                <c:pt idx="4">
                  <c:v>-1</c:v>
                </c:pt>
                <c:pt idx="5">
                  <c:v>6.833333333333333</c:v>
                </c:pt>
                <c:pt idx="6">
                  <c:v>2.3333333333333335</c:v>
                </c:pt>
                <c:pt idx="7">
                  <c:v>3</c:v>
                </c:pt>
                <c:pt idx="8">
                  <c:v>5.5</c:v>
                </c:pt>
                <c:pt idx="9">
                  <c:v>-0.16666666666666663</c:v>
                </c:pt>
                <c:pt idx="10">
                  <c:v>1.375</c:v>
                </c:pt>
                <c:pt idx="11">
                  <c:v>-0.8</c:v>
                </c:pt>
                <c:pt idx="12">
                  <c:v>0.4838709677419355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A5D-49C2-9400-42FCF847E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4F-480D-8ABC-5A212C7F1BB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TF'!$C$273:$C$285</c:f>
              <c:numCache>
                <c:formatCode>#,##0</c:formatCode>
                <c:ptCount val="13"/>
                <c:pt idx="0">
                  <c:v>16</c:v>
                </c:pt>
                <c:pt idx="1">
                  <c:v>33</c:v>
                </c:pt>
                <c:pt idx="2">
                  <c:v>38</c:v>
                </c:pt>
                <c:pt idx="3">
                  <c:v>15</c:v>
                </c:pt>
                <c:pt idx="4">
                  <c:v>3</c:v>
                </c:pt>
                <c:pt idx="5">
                  <c:v>21</c:v>
                </c:pt>
                <c:pt idx="6">
                  <c:v>13</c:v>
                </c:pt>
                <c:pt idx="7">
                  <c:v>7</c:v>
                </c:pt>
                <c:pt idx="8">
                  <c:v>0</c:v>
                </c:pt>
                <c:pt idx="9">
                  <c:v>22</c:v>
                </c:pt>
                <c:pt idx="10">
                  <c:v>62</c:v>
                </c:pt>
                <c:pt idx="11">
                  <c:v>41</c:v>
                </c:pt>
                <c:pt idx="12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4F-480D-8ABC-5A212C7F1BB8}"/>
            </c:ext>
          </c:extLst>
        </c:ser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4F-480D-8ABC-5A212C7F1BB8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37</c:v>
                </c:pt>
                <c:pt idx="1">
                  <c:v>10</c:v>
                </c:pt>
                <c:pt idx="2">
                  <c:v>22</c:v>
                </c:pt>
                <c:pt idx="3">
                  <c:v>2</c:v>
                </c:pt>
                <c:pt idx="4">
                  <c:v>6</c:v>
                </c:pt>
                <c:pt idx="5">
                  <c:v>22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11</c:v>
                </c:pt>
                <c:pt idx="10">
                  <c:v>8</c:v>
                </c:pt>
                <c:pt idx="11">
                  <c:v>35</c:v>
                </c:pt>
                <c:pt idx="12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4F-480D-8ABC-5A212C7F1BB8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4F-480D-8ABC-5A212C7F1BB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64</c:v>
                </c:pt>
                <c:pt idx="1">
                  <c:v>16</c:v>
                </c:pt>
                <c:pt idx="2">
                  <c:v>38</c:v>
                </c:pt>
                <c:pt idx="3">
                  <c:v>22</c:v>
                </c:pt>
                <c:pt idx="4">
                  <c:v>6</c:v>
                </c:pt>
                <c:pt idx="5">
                  <c:v>9</c:v>
                </c:pt>
                <c:pt idx="6">
                  <c:v>9</c:v>
                </c:pt>
                <c:pt idx="7">
                  <c:v>14</c:v>
                </c:pt>
                <c:pt idx="8">
                  <c:v>12</c:v>
                </c:pt>
                <c:pt idx="9">
                  <c:v>16</c:v>
                </c:pt>
                <c:pt idx="10">
                  <c:v>32</c:v>
                </c:pt>
                <c:pt idx="11">
                  <c:v>32</c:v>
                </c:pt>
                <c:pt idx="12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4F-480D-8ABC-5A212C7F1BB8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D4F-480D-8ABC-5A212C7F1BB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D4F-480D-8ABC-5A212C7F1BB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161</c:v>
                </c:pt>
                <c:pt idx="1">
                  <c:v>45</c:v>
                </c:pt>
                <c:pt idx="2">
                  <c:v>35</c:v>
                </c:pt>
                <c:pt idx="3">
                  <c:v>20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10</c:v>
                </c:pt>
                <c:pt idx="9">
                  <c:v>26</c:v>
                </c:pt>
                <c:pt idx="10">
                  <c:v>34</c:v>
                </c:pt>
                <c:pt idx="11">
                  <c:v>42</c:v>
                </c:pt>
                <c:pt idx="12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4F-480D-8ABC-5A212C7F1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4F-480D-8ABC-5A212C7F1BB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4F-480D-8ABC-5A212C7F1BB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4F-480D-8ABC-5A212C7F1BB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4F-480D-8ABC-5A212C7F1BB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4F-480D-8ABC-5A212C7F1BB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4F-480D-8ABC-5A212C7F1BB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4F-480D-8ABC-5A212C7F1BB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4F-480D-8ABC-5A212C7F1BB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4F-480D-8ABC-5A212C7F1BB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4F-480D-8ABC-5A212C7F1BB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4F-480D-8ABC-5A212C7F1BB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4F-480D-8ABC-5A212C7F1BB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4F-480D-8ABC-5A212C7F1BB8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1.515625</c:v>
                </c:pt>
                <c:pt idx="1">
                  <c:v>1.8125</c:v>
                </c:pt>
                <c:pt idx="2">
                  <c:v>-7.8947368421052655E-2</c:v>
                </c:pt>
                <c:pt idx="3">
                  <c:v>-9.0909090909090939E-2</c:v>
                </c:pt>
                <c:pt idx="4">
                  <c:v>-0.33333333333333337</c:v>
                </c:pt>
                <c:pt idx="5">
                  <c:v>-1</c:v>
                </c:pt>
                <c:pt idx="6">
                  <c:v>-0.77777777777777779</c:v>
                </c:pt>
                <c:pt idx="7">
                  <c:v>-0.64285714285714279</c:v>
                </c:pt>
                <c:pt idx="8">
                  <c:v>-0.16666666666666663</c:v>
                </c:pt>
                <c:pt idx="9">
                  <c:v>0.625</c:v>
                </c:pt>
                <c:pt idx="10">
                  <c:v>6.25E-2</c:v>
                </c:pt>
                <c:pt idx="11">
                  <c:v>0.3125</c:v>
                </c:pt>
                <c:pt idx="12">
                  <c:v>0.42222222222222228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D4F-480D-8ABC-5A212C7F1BB8}"/>
            </c:ext>
          </c:extLst>
        </c:ser>
        <c:ser>
          <c:idx val="4"/>
          <c:order val="5"/>
          <c:tx>
            <c:strRef>
              <c:f>'Viajeros entr evol mensu TF'!$O$272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TF'!$O$273:$O$285</c:f>
              <c:numCache>
                <c:formatCode>0.0%</c:formatCode>
                <c:ptCount val="13"/>
                <c:pt idx="0">
                  <c:v>9.0625</c:v>
                </c:pt>
                <c:pt idx="1">
                  <c:v>0.36363636363636354</c:v>
                </c:pt>
                <c:pt idx="2">
                  <c:v>-7.8947368421052655E-2</c:v>
                </c:pt>
                <c:pt idx="3">
                  <c:v>0.33333333333333326</c:v>
                </c:pt>
                <c:pt idx="4">
                  <c:v>0.33333333333333326</c:v>
                </c:pt>
                <c:pt idx="5">
                  <c:v>-1</c:v>
                </c:pt>
                <c:pt idx="6">
                  <c:v>-0.84615384615384615</c:v>
                </c:pt>
                <c:pt idx="7">
                  <c:v>-0.2857142857142857</c:v>
                </c:pt>
                <c:pt idx="8">
                  <c:v>0</c:v>
                </c:pt>
                <c:pt idx="9">
                  <c:v>0.18181818181818188</c:v>
                </c:pt>
                <c:pt idx="10">
                  <c:v>-0.45161290322580649</c:v>
                </c:pt>
                <c:pt idx="11">
                  <c:v>2.4390243902439046E-2</c:v>
                </c:pt>
                <c:pt idx="12">
                  <c:v>0.41697416974169732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D4F-480D-8ABC-5A212C7F1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D1-48D3-BA99-CDEA2094007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cat'!$C$9:$C$21</c:f>
              <c:numCache>
                <c:formatCode>#,##0</c:formatCode>
                <c:ptCount val="13"/>
                <c:pt idx="0">
                  <c:v>4716</c:v>
                </c:pt>
                <c:pt idx="1">
                  <c:v>4935</c:v>
                </c:pt>
                <c:pt idx="2">
                  <c:v>5148</c:v>
                </c:pt>
                <c:pt idx="3">
                  <c:v>4194</c:v>
                </c:pt>
                <c:pt idx="4">
                  <c:v>4065</c:v>
                </c:pt>
                <c:pt idx="5">
                  <c:v>3920</c:v>
                </c:pt>
                <c:pt idx="6">
                  <c:v>4387</c:v>
                </c:pt>
                <c:pt idx="7">
                  <c:v>4223</c:v>
                </c:pt>
                <c:pt idx="8">
                  <c:v>3835</c:v>
                </c:pt>
                <c:pt idx="9">
                  <c:v>4677</c:v>
                </c:pt>
                <c:pt idx="10">
                  <c:v>6020</c:v>
                </c:pt>
                <c:pt idx="11">
                  <c:v>5767</c:v>
                </c:pt>
                <c:pt idx="12">
                  <c:v>55887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D1-48D3-BA99-CDEA2094007B}"/>
            </c:ext>
          </c:extLst>
        </c:ser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D1-48D3-BA99-CDEA2094007B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3527</c:v>
                </c:pt>
                <c:pt idx="1">
                  <c:v>4177</c:v>
                </c:pt>
                <c:pt idx="2">
                  <c:v>4740</c:v>
                </c:pt>
                <c:pt idx="3">
                  <c:v>4075</c:v>
                </c:pt>
                <c:pt idx="4">
                  <c:v>3632</c:v>
                </c:pt>
                <c:pt idx="5">
                  <c:v>4520</c:v>
                </c:pt>
                <c:pt idx="6">
                  <c:v>4275</c:v>
                </c:pt>
                <c:pt idx="7">
                  <c:v>3932</c:v>
                </c:pt>
                <c:pt idx="8">
                  <c:v>4578</c:v>
                </c:pt>
                <c:pt idx="9">
                  <c:v>4025</c:v>
                </c:pt>
                <c:pt idx="10">
                  <c:v>4838</c:v>
                </c:pt>
                <c:pt idx="11">
                  <c:v>5166</c:v>
                </c:pt>
                <c:pt idx="12">
                  <c:v>51485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D1-48D3-BA99-CDEA2094007B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D1-48D3-BA99-CDEA2094007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5390</c:v>
                </c:pt>
                <c:pt idx="1">
                  <c:v>5270</c:v>
                </c:pt>
                <c:pt idx="2">
                  <c:v>5659</c:v>
                </c:pt>
                <c:pt idx="3">
                  <c:v>5170</c:v>
                </c:pt>
                <c:pt idx="4">
                  <c:v>5013</c:v>
                </c:pt>
                <c:pt idx="5">
                  <c:v>4181</c:v>
                </c:pt>
                <c:pt idx="6">
                  <c:v>4340</c:v>
                </c:pt>
                <c:pt idx="7">
                  <c:v>4645</c:v>
                </c:pt>
                <c:pt idx="8">
                  <c:v>4521</c:v>
                </c:pt>
                <c:pt idx="9">
                  <c:v>4419</c:v>
                </c:pt>
                <c:pt idx="10">
                  <c:v>4964</c:v>
                </c:pt>
                <c:pt idx="11">
                  <c:v>4585</c:v>
                </c:pt>
                <c:pt idx="12">
                  <c:v>58157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D1-48D3-BA99-CDEA2094007B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2D1-48D3-BA99-CDEA2094007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2D1-48D3-BA99-CDEA2094007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5217</c:v>
                </c:pt>
                <c:pt idx="1">
                  <c:v>4803</c:v>
                </c:pt>
                <c:pt idx="2">
                  <c:v>5168</c:v>
                </c:pt>
                <c:pt idx="3">
                  <c:v>5054</c:v>
                </c:pt>
                <c:pt idx="4">
                  <c:v>4992</c:v>
                </c:pt>
                <c:pt idx="5">
                  <c:v>3964</c:v>
                </c:pt>
                <c:pt idx="6">
                  <c:v>4593</c:v>
                </c:pt>
                <c:pt idx="7">
                  <c:v>2899</c:v>
                </c:pt>
                <c:pt idx="8">
                  <c:v>5087</c:v>
                </c:pt>
                <c:pt idx="9">
                  <c:v>4919</c:v>
                </c:pt>
                <c:pt idx="10">
                  <c:v>5464</c:v>
                </c:pt>
                <c:pt idx="11">
                  <c:v>5228</c:v>
                </c:pt>
                <c:pt idx="12">
                  <c:v>57388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2D1-48D3-BA99-CDEA20940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D1-48D3-BA99-CDEA2094007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D1-48D3-BA99-CDEA2094007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D1-48D3-BA99-CDEA2094007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D1-48D3-BA99-CDEA2094007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D1-48D3-BA99-CDEA2094007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D1-48D3-BA99-CDEA2094007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D1-48D3-BA99-CDEA2094007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D1-48D3-BA99-CDEA2094007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D1-48D3-BA99-CDEA2094007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D1-48D3-BA99-CDEA2094007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D1-48D3-BA99-CDEA2094007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D1-48D3-BA99-CDEA2094007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D1-48D3-BA99-CDEA2094007B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-3.2096474953617782E-2</c:v>
                </c:pt>
                <c:pt idx="1">
                  <c:v>-8.861480075901329E-2</c:v>
                </c:pt>
                <c:pt idx="2">
                  <c:v>-8.6764446015197061E-2</c:v>
                </c:pt>
                <c:pt idx="3">
                  <c:v>-2.2437137330754364E-2</c:v>
                </c:pt>
                <c:pt idx="4">
                  <c:v>-4.1891083183722699E-3</c:v>
                </c:pt>
                <c:pt idx="5">
                  <c:v>-5.1901458981104986E-2</c:v>
                </c:pt>
                <c:pt idx="6">
                  <c:v>5.8294930875576023E-2</c:v>
                </c:pt>
                <c:pt idx="7">
                  <c:v>-0.37588805166846073</c:v>
                </c:pt>
                <c:pt idx="8">
                  <c:v>0.12519354125193538</c:v>
                </c:pt>
                <c:pt idx="9">
                  <c:v>0.11314777098891149</c:v>
                </c:pt>
                <c:pt idx="10">
                  <c:v>0.10072522159548747</c:v>
                </c:pt>
                <c:pt idx="11">
                  <c:v>0.14023991275899683</c:v>
                </c:pt>
                <c:pt idx="12">
                  <c:v>-1.3222827862510056E-2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2D1-48D3-BA99-CDEA2094007B}"/>
            </c:ext>
          </c:extLst>
        </c:ser>
        <c:ser>
          <c:idx val="4"/>
          <c:order val="5"/>
          <c:tx>
            <c:strRef>
              <c:f>'Viajeros entr evol mensu TF cat'!$O$8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 cat'!$O$9:$O$21</c:f>
              <c:numCache>
                <c:formatCode>0.0%</c:formatCode>
                <c:ptCount val="13"/>
                <c:pt idx="0">
                  <c:v>0.10623409669211203</c:v>
                </c:pt>
                <c:pt idx="1">
                  <c:v>-2.6747720364741601E-2</c:v>
                </c:pt>
                <c:pt idx="2">
                  <c:v>3.8850038850037905E-3</c:v>
                </c:pt>
                <c:pt idx="3">
                  <c:v>0.20505484024797327</c:v>
                </c:pt>
                <c:pt idx="4">
                  <c:v>0.22804428044280445</c:v>
                </c:pt>
                <c:pt idx="5">
                  <c:v>1.1224489795918391E-2</c:v>
                </c:pt>
                <c:pt idx="6">
                  <c:v>4.6956918167312622E-2</c:v>
                </c:pt>
                <c:pt idx="7">
                  <c:v>-0.3135211934643618</c:v>
                </c:pt>
                <c:pt idx="8">
                  <c:v>0.32646675358539756</c:v>
                </c:pt>
                <c:pt idx="9">
                  <c:v>5.1742570023519452E-2</c:v>
                </c:pt>
                <c:pt idx="10">
                  <c:v>-9.2358803986710925E-2</c:v>
                </c:pt>
                <c:pt idx="11">
                  <c:v>-9.3462805618172329E-2</c:v>
                </c:pt>
                <c:pt idx="12">
                  <c:v>2.6857766564675201E-2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2D1-48D3-BA99-CDEA20940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3D-408C-A508-3C7FFBD5D10E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cat'!$C$31:$C$43</c:f>
              <c:numCache>
                <c:formatCode>#,##0</c:formatCode>
                <c:ptCount val="13"/>
                <c:pt idx="0">
                  <c:v>4716</c:v>
                </c:pt>
                <c:pt idx="1">
                  <c:v>4935</c:v>
                </c:pt>
                <c:pt idx="2">
                  <c:v>5148</c:v>
                </c:pt>
                <c:pt idx="3">
                  <c:v>4194</c:v>
                </c:pt>
                <c:pt idx="4">
                  <c:v>4065</c:v>
                </c:pt>
                <c:pt idx="5">
                  <c:v>3920</c:v>
                </c:pt>
                <c:pt idx="6">
                  <c:v>4387</c:v>
                </c:pt>
                <c:pt idx="7">
                  <c:v>4223</c:v>
                </c:pt>
                <c:pt idx="8">
                  <c:v>3835</c:v>
                </c:pt>
                <c:pt idx="9">
                  <c:v>4677</c:v>
                </c:pt>
                <c:pt idx="10">
                  <c:v>6020</c:v>
                </c:pt>
                <c:pt idx="11">
                  <c:v>5767</c:v>
                </c:pt>
                <c:pt idx="12">
                  <c:v>55887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3D-408C-A508-3C7FFBD5D10E}"/>
            </c:ext>
          </c:extLst>
        </c:ser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3D-408C-A508-3C7FFBD5D10E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3527</c:v>
                </c:pt>
                <c:pt idx="1">
                  <c:v>4177</c:v>
                </c:pt>
                <c:pt idx="2">
                  <c:v>4740</c:v>
                </c:pt>
                <c:pt idx="3">
                  <c:v>4075</c:v>
                </c:pt>
                <c:pt idx="4">
                  <c:v>3632</c:v>
                </c:pt>
                <c:pt idx="5">
                  <c:v>4520</c:v>
                </c:pt>
                <c:pt idx="6">
                  <c:v>4275</c:v>
                </c:pt>
                <c:pt idx="7">
                  <c:v>3932</c:v>
                </c:pt>
                <c:pt idx="8">
                  <c:v>4578</c:v>
                </c:pt>
                <c:pt idx="9">
                  <c:v>4025</c:v>
                </c:pt>
                <c:pt idx="10">
                  <c:v>4838</c:v>
                </c:pt>
                <c:pt idx="11">
                  <c:v>5166</c:v>
                </c:pt>
                <c:pt idx="12">
                  <c:v>51485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3D-408C-A508-3C7FFBD5D10E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3D-408C-A508-3C7FFBD5D10E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5390</c:v>
                </c:pt>
                <c:pt idx="1">
                  <c:v>5270</c:v>
                </c:pt>
                <c:pt idx="2">
                  <c:v>5659</c:v>
                </c:pt>
                <c:pt idx="3">
                  <c:v>5170</c:v>
                </c:pt>
                <c:pt idx="4">
                  <c:v>5013</c:v>
                </c:pt>
                <c:pt idx="5">
                  <c:v>4181</c:v>
                </c:pt>
                <c:pt idx="6">
                  <c:v>4340</c:v>
                </c:pt>
                <c:pt idx="7">
                  <c:v>4645</c:v>
                </c:pt>
                <c:pt idx="8">
                  <c:v>4521</c:v>
                </c:pt>
                <c:pt idx="9">
                  <c:v>4419</c:v>
                </c:pt>
                <c:pt idx="10">
                  <c:v>4964</c:v>
                </c:pt>
                <c:pt idx="11">
                  <c:v>4585</c:v>
                </c:pt>
                <c:pt idx="12">
                  <c:v>58157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3D-408C-A508-3C7FFBD5D10E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A3D-408C-A508-3C7FFBD5D10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A3D-408C-A508-3C7FFBD5D10E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5217</c:v>
                </c:pt>
                <c:pt idx="1">
                  <c:v>4803</c:v>
                </c:pt>
                <c:pt idx="2">
                  <c:v>5168</c:v>
                </c:pt>
                <c:pt idx="3">
                  <c:v>5054</c:v>
                </c:pt>
                <c:pt idx="4">
                  <c:v>4992</c:v>
                </c:pt>
                <c:pt idx="5">
                  <c:v>3964</c:v>
                </c:pt>
                <c:pt idx="6">
                  <c:v>4593</c:v>
                </c:pt>
                <c:pt idx="7">
                  <c:v>2899</c:v>
                </c:pt>
                <c:pt idx="8">
                  <c:v>5087</c:v>
                </c:pt>
                <c:pt idx="9">
                  <c:v>4919</c:v>
                </c:pt>
                <c:pt idx="10">
                  <c:v>5464</c:v>
                </c:pt>
                <c:pt idx="11">
                  <c:v>5228</c:v>
                </c:pt>
                <c:pt idx="12">
                  <c:v>57388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A3D-408C-A508-3C7FFBD5D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3D-408C-A508-3C7FFBD5D10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3D-408C-A508-3C7FFBD5D10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3D-408C-A508-3C7FFBD5D10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3D-408C-A508-3C7FFBD5D10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3D-408C-A508-3C7FFBD5D10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3D-408C-A508-3C7FFBD5D10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3D-408C-A508-3C7FFBD5D10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3D-408C-A508-3C7FFBD5D10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3D-408C-A508-3C7FFBD5D10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3D-408C-A508-3C7FFBD5D10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3D-408C-A508-3C7FFBD5D10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3D-408C-A508-3C7FFBD5D10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3D-408C-A508-3C7FFBD5D10E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-3.2096474953617782E-2</c:v>
                </c:pt>
                <c:pt idx="1">
                  <c:v>-8.861480075901329E-2</c:v>
                </c:pt>
                <c:pt idx="2">
                  <c:v>-8.6764446015197061E-2</c:v>
                </c:pt>
                <c:pt idx="3">
                  <c:v>-2.2437137330754364E-2</c:v>
                </c:pt>
                <c:pt idx="4">
                  <c:v>-4.1891083183722699E-3</c:v>
                </c:pt>
                <c:pt idx="5">
                  <c:v>-5.1901458981104986E-2</c:v>
                </c:pt>
                <c:pt idx="6">
                  <c:v>5.8294930875576023E-2</c:v>
                </c:pt>
                <c:pt idx="7">
                  <c:v>-0.37588805166846073</c:v>
                </c:pt>
                <c:pt idx="8">
                  <c:v>0.12519354125193538</c:v>
                </c:pt>
                <c:pt idx="9">
                  <c:v>0.11314777098891149</c:v>
                </c:pt>
                <c:pt idx="10">
                  <c:v>0.10072522159548747</c:v>
                </c:pt>
                <c:pt idx="11">
                  <c:v>0.14023991275899683</c:v>
                </c:pt>
                <c:pt idx="12">
                  <c:v>-1.3222827862510056E-2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A3D-408C-A508-3C7FFBD5D10E}"/>
            </c:ext>
          </c:extLst>
        </c:ser>
        <c:ser>
          <c:idx val="4"/>
          <c:order val="5"/>
          <c:tx>
            <c:strRef>
              <c:f>'Viajeros entr evol mensu TF cat'!$O$30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cat'!$O$31:$O$43</c:f>
              <c:numCache>
                <c:formatCode>0.0%</c:formatCode>
                <c:ptCount val="13"/>
                <c:pt idx="0">
                  <c:v>0.10623409669211203</c:v>
                </c:pt>
                <c:pt idx="1">
                  <c:v>-2.6747720364741601E-2</c:v>
                </c:pt>
                <c:pt idx="2">
                  <c:v>3.8850038850037905E-3</c:v>
                </c:pt>
                <c:pt idx="3">
                  <c:v>0.20505484024797327</c:v>
                </c:pt>
                <c:pt idx="4">
                  <c:v>0.22804428044280445</c:v>
                </c:pt>
                <c:pt idx="5">
                  <c:v>1.1224489795918391E-2</c:v>
                </c:pt>
                <c:pt idx="6">
                  <c:v>4.6956918167312622E-2</c:v>
                </c:pt>
                <c:pt idx="7">
                  <c:v>-0.3135211934643618</c:v>
                </c:pt>
                <c:pt idx="8">
                  <c:v>0.32646675358539756</c:v>
                </c:pt>
                <c:pt idx="9">
                  <c:v>5.1742570023519452E-2</c:v>
                </c:pt>
                <c:pt idx="10">
                  <c:v>-9.2358803986710925E-2</c:v>
                </c:pt>
                <c:pt idx="11">
                  <c:v>-9.3462805618172329E-2</c:v>
                </c:pt>
                <c:pt idx="12">
                  <c:v>2.6857766564675201E-2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A3D-408C-A508-3C7FFBD5D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41-47B5-A489-F5B1701CD7B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cat'!$C$53:$C$65</c:f>
              <c:numCache>
                <c:formatCode>#,##0</c:formatCode>
                <c:ptCount val="13"/>
                <c:pt idx="0">
                  <c:v>3665</c:v>
                </c:pt>
                <c:pt idx="1">
                  <c:v>3809</c:v>
                </c:pt>
                <c:pt idx="2">
                  <c:v>3736</c:v>
                </c:pt>
                <c:pt idx="3">
                  <c:v>3146</c:v>
                </c:pt>
                <c:pt idx="4">
                  <c:v>3108</c:v>
                </c:pt>
                <c:pt idx="5">
                  <c:v>3051</c:v>
                </c:pt>
                <c:pt idx="6">
                  <c:v>3441</c:v>
                </c:pt>
                <c:pt idx="7">
                  <c:v>3268</c:v>
                </c:pt>
                <c:pt idx="8">
                  <c:v>2711</c:v>
                </c:pt>
                <c:pt idx="9">
                  <c:v>3774</c:v>
                </c:pt>
                <c:pt idx="10">
                  <c:v>4578</c:v>
                </c:pt>
                <c:pt idx="11">
                  <c:v>4201</c:v>
                </c:pt>
                <c:pt idx="12">
                  <c:v>42488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1-47B5-A489-F5B1701CD7B6}"/>
            </c:ext>
          </c:extLst>
        </c:ser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41-47B5-A489-F5B1701CD7B6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3637</c:v>
                </c:pt>
                <c:pt idx="4">
                  <c:v>3101</c:v>
                </c:pt>
                <c:pt idx="5">
                  <c:v>4107</c:v>
                </c:pt>
                <c:pt idx="6">
                  <c:v>3890</c:v>
                </c:pt>
                <c:pt idx="7">
                  <c:v>3368</c:v>
                </c:pt>
                <c:pt idx="8">
                  <c:v>4017</c:v>
                </c:pt>
                <c:pt idx="9">
                  <c:v>3524</c:v>
                </c:pt>
                <c:pt idx="10">
                  <c:v>4148</c:v>
                </c:pt>
                <c:pt idx="11">
                  <c:v>4483</c:v>
                </c:pt>
                <c:pt idx="12">
                  <c:v>46354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41-47B5-A489-F5B1701CD7B6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41-47B5-A489-F5B1701CD7B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4641</c:v>
                </c:pt>
                <c:pt idx="1">
                  <c:v>4493</c:v>
                </c:pt>
                <c:pt idx="2">
                  <c:v>4830</c:v>
                </c:pt>
                <c:pt idx="3">
                  <c:v>4467</c:v>
                </c:pt>
                <c:pt idx="4">
                  <c:v>4524</c:v>
                </c:pt>
                <c:pt idx="5">
                  <c:v>3719</c:v>
                </c:pt>
                <c:pt idx="6">
                  <c:v>0</c:v>
                </c:pt>
                <c:pt idx="7">
                  <c:v>0</c:v>
                </c:pt>
                <c:pt idx="8">
                  <c:v>4039</c:v>
                </c:pt>
                <c:pt idx="9">
                  <c:v>3716</c:v>
                </c:pt>
                <c:pt idx="10">
                  <c:v>4138</c:v>
                </c:pt>
                <c:pt idx="11">
                  <c:v>3751</c:v>
                </c:pt>
                <c:pt idx="12">
                  <c:v>50550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41-47B5-A489-F5B1701CD7B6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41-47B5-A489-F5B1701CD7B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541-47B5-A489-F5B1701CD7B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4486</c:v>
                </c:pt>
                <c:pt idx="1">
                  <c:v>4023</c:v>
                </c:pt>
                <c:pt idx="2">
                  <c:v>4388</c:v>
                </c:pt>
                <c:pt idx="3">
                  <c:v>4407</c:v>
                </c:pt>
                <c:pt idx="4">
                  <c:v>4496</c:v>
                </c:pt>
                <c:pt idx="5">
                  <c:v>3480</c:v>
                </c:pt>
                <c:pt idx="6">
                  <c:v>3932</c:v>
                </c:pt>
                <c:pt idx="7">
                  <c:v>2669</c:v>
                </c:pt>
                <c:pt idx="8">
                  <c:v>4491</c:v>
                </c:pt>
                <c:pt idx="9">
                  <c:v>4146</c:v>
                </c:pt>
                <c:pt idx="10">
                  <c:v>4532</c:v>
                </c:pt>
                <c:pt idx="11">
                  <c:v>4415</c:v>
                </c:pt>
                <c:pt idx="12">
                  <c:v>49465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541-47B5-A489-F5B1701CD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41-47B5-A489-F5B1701CD7B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41-47B5-A489-F5B1701CD7B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41-47B5-A489-F5B1701CD7B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41-47B5-A489-F5B1701CD7B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41-47B5-A489-F5B1701CD7B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41-47B5-A489-F5B1701CD7B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41-47B5-A489-F5B1701CD7B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41-47B5-A489-F5B1701CD7B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41-47B5-A489-F5B1701CD7B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41-47B5-A489-F5B1701CD7B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41-47B5-A489-F5B1701CD7B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41-47B5-A489-F5B1701CD7B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41-47B5-A489-F5B1701CD7B6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-3.3397974574445155E-2</c:v>
                </c:pt>
                <c:pt idx="1">
                  <c:v>-0.10460716670376136</c:v>
                </c:pt>
                <c:pt idx="2">
                  <c:v>-9.1511387163561109E-2</c:v>
                </c:pt>
                <c:pt idx="3">
                  <c:v>-1.3431833445265329E-2</c:v>
                </c:pt>
                <c:pt idx="4">
                  <c:v>-6.1892130857648109E-3</c:v>
                </c:pt>
                <c:pt idx="5">
                  <c:v>-6.426458725463835E-2</c:v>
                </c:pt>
                <c:pt idx="6">
                  <c:v>0</c:v>
                </c:pt>
                <c:pt idx="7">
                  <c:v>0</c:v>
                </c:pt>
                <c:pt idx="8">
                  <c:v>0.11190888833869761</c:v>
                </c:pt>
                <c:pt idx="9">
                  <c:v>0.11571582346609266</c:v>
                </c:pt>
                <c:pt idx="10">
                  <c:v>9.5215079748670828E-2</c:v>
                </c:pt>
                <c:pt idx="11">
                  <c:v>0.17701946147693959</c:v>
                </c:pt>
                <c:pt idx="12">
                  <c:v>0.16888794366463444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541-47B5-A489-F5B1701CD7B6}"/>
            </c:ext>
          </c:extLst>
        </c:ser>
        <c:ser>
          <c:idx val="4"/>
          <c:order val="5"/>
          <c:tx>
            <c:strRef>
              <c:f>'Viajeros entr evol mensu TF cat'!$O$52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cat'!$O$53:$O$65</c:f>
              <c:numCache>
                <c:formatCode>0.0%</c:formatCode>
                <c:ptCount val="13"/>
                <c:pt idx="0">
                  <c:v>0.22401091405184181</c:v>
                </c:pt>
                <c:pt idx="1">
                  <c:v>5.618272512470468E-2</c:v>
                </c:pt>
                <c:pt idx="2">
                  <c:v>0.17451820128479656</c:v>
                </c:pt>
                <c:pt idx="3">
                  <c:v>0.40082644628099184</c:v>
                </c:pt>
                <c:pt idx="4">
                  <c:v>0.44658944658944666</c:v>
                </c:pt>
                <c:pt idx="5">
                  <c:v>0.14060963618485744</c:v>
                </c:pt>
                <c:pt idx="6">
                  <c:v>0.14269107817494908</c:v>
                </c:pt>
                <c:pt idx="7">
                  <c:v>-0.18329253365973075</c:v>
                </c:pt>
                <c:pt idx="8">
                  <c:v>0.65658428624123943</c:v>
                </c:pt>
                <c:pt idx="9">
                  <c:v>9.856915739268679E-2</c:v>
                </c:pt>
                <c:pt idx="10">
                  <c:v>-1.0048055919615551E-2</c:v>
                </c:pt>
                <c:pt idx="11">
                  <c:v>5.0940252320875956E-2</c:v>
                </c:pt>
                <c:pt idx="12">
                  <c:v>0.16421107136132562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541-47B5-A489-F5B1701CD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B4-48B0-952F-77C43854748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cat'!$C$75:$C$87</c:f>
              <c:numCache>
                <c:formatCode>#,##0</c:formatCode>
                <c:ptCount val="13"/>
                <c:pt idx="0">
                  <c:v>1051</c:v>
                </c:pt>
                <c:pt idx="1">
                  <c:v>1126</c:v>
                </c:pt>
                <c:pt idx="2">
                  <c:v>1412</c:v>
                </c:pt>
                <c:pt idx="3">
                  <c:v>1048</c:v>
                </c:pt>
                <c:pt idx="4">
                  <c:v>957</c:v>
                </c:pt>
                <c:pt idx="5">
                  <c:v>869</c:v>
                </c:pt>
                <c:pt idx="6">
                  <c:v>946</c:v>
                </c:pt>
                <c:pt idx="7">
                  <c:v>955</c:v>
                </c:pt>
                <c:pt idx="8">
                  <c:v>1124</c:v>
                </c:pt>
                <c:pt idx="9">
                  <c:v>903</c:v>
                </c:pt>
                <c:pt idx="10">
                  <c:v>1442</c:v>
                </c:pt>
                <c:pt idx="11">
                  <c:v>1566</c:v>
                </c:pt>
                <c:pt idx="12">
                  <c:v>13399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4-48B0-952F-77C438547487}"/>
            </c:ext>
          </c:extLst>
        </c:ser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B4-48B0-952F-77C438547487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438</c:v>
                </c:pt>
                <c:pt idx="4">
                  <c:v>531</c:v>
                </c:pt>
                <c:pt idx="5">
                  <c:v>413</c:v>
                </c:pt>
                <c:pt idx="6">
                  <c:v>385</c:v>
                </c:pt>
                <c:pt idx="7">
                  <c:v>564</c:v>
                </c:pt>
                <c:pt idx="8">
                  <c:v>561</c:v>
                </c:pt>
                <c:pt idx="9">
                  <c:v>501</c:v>
                </c:pt>
                <c:pt idx="10">
                  <c:v>690</c:v>
                </c:pt>
                <c:pt idx="11">
                  <c:v>683</c:v>
                </c:pt>
                <c:pt idx="12">
                  <c:v>5131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B4-48B0-952F-77C438547487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B4-48B0-952F-77C43854748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749</c:v>
                </c:pt>
                <c:pt idx="1">
                  <c:v>777</c:v>
                </c:pt>
                <c:pt idx="2">
                  <c:v>829</c:v>
                </c:pt>
                <c:pt idx="3">
                  <c:v>703</c:v>
                </c:pt>
                <c:pt idx="4">
                  <c:v>489</c:v>
                </c:pt>
                <c:pt idx="5">
                  <c:v>462</c:v>
                </c:pt>
                <c:pt idx="6">
                  <c:v>0</c:v>
                </c:pt>
                <c:pt idx="7">
                  <c:v>0</c:v>
                </c:pt>
                <c:pt idx="8">
                  <c:v>482</c:v>
                </c:pt>
                <c:pt idx="9">
                  <c:v>703</c:v>
                </c:pt>
                <c:pt idx="10">
                  <c:v>826</c:v>
                </c:pt>
                <c:pt idx="11">
                  <c:v>834</c:v>
                </c:pt>
                <c:pt idx="12">
                  <c:v>7607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B4-48B0-952F-77C438547487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5B4-48B0-952F-77C43854748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5B4-48B0-952F-77C43854748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731</c:v>
                </c:pt>
                <c:pt idx="1">
                  <c:v>780</c:v>
                </c:pt>
                <c:pt idx="2">
                  <c:v>780</c:v>
                </c:pt>
                <c:pt idx="3">
                  <c:v>647</c:v>
                </c:pt>
                <c:pt idx="4">
                  <c:v>496</c:v>
                </c:pt>
                <c:pt idx="5">
                  <c:v>484</c:v>
                </c:pt>
                <c:pt idx="6">
                  <c:v>661</c:v>
                </c:pt>
                <c:pt idx="7">
                  <c:v>230</c:v>
                </c:pt>
                <c:pt idx="8">
                  <c:v>596</c:v>
                </c:pt>
                <c:pt idx="9">
                  <c:v>773</c:v>
                </c:pt>
                <c:pt idx="10">
                  <c:v>932</c:v>
                </c:pt>
                <c:pt idx="11">
                  <c:v>813</c:v>
                </c:pt>
                <c:pt idx="12">
                  <c:v>7923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5B4-48B0-952F-77C438547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B4-48B0-952F-77C43854748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B4-48B0-952F-77C43854748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B4-48B0-952F-77C43854748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B4-48B0-952F-77C43854748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B4-48B0-952F-77C43854748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B4-48B0-952F-77C43854748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B4-48B0-952F-77C43854748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B4-48B0-952F-77C43854748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B4-48B0-952F-77C43854748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B4-48B0-952F-77C43854748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B4-48B0-952F-77C43854748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B4-48B0-952F-77C43854748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B4-48B0-952F-77C438547487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-2.4032042723631464E-2</c:v>
                </c:pt>
                <c:pt idx="1">
                  <c:v>3.8610038610038533E-3</c:v>
                </c:pt>
                <c:pt idx="2">
                  <c:v>-5.9107358262967424E-2</c:v>
                </c:pt>
                <c:pt idx="3">
                  <c:v>-7.9658605974395447E-2</c:v>
                </c:pt>
                <c:pt idx="4">
                  <c:v>1.4314928425357865E-2</c:v>
                </c:pt>
                <c:pt idx="5">
                  <c:v>4.7619047619047672E-2</c:v>
                </c:pt>
                <c:pt idx="6">
                  <c:v>0</c:v>
                </c:pt>
                <c:pt idx="7">
                  <c:v>0</c:v>
                </c:pt>
                <c:pt idx="8">
                  <c:v>0.23651452282157681</c:v>
                </c:pt>
                <c:pt idx="9">
                  <c:v>9.9573257467994392E-2</c:v>
                </c:pt>
                <c:pt idx="10">
                  <c:v>0.12832929782082325</c:v>
                </c:pt>
                <c:pt idx="11">
                  <c:v>-2.5179856115107868E-2</c:v>
                </c:pt>
                <c:pt idx="12">
                  <c:v>0.1559673183542456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5B4-48B0-952F-77C438547487}"/>
            </c:ext>
          </c:extLst>
        </c:ser>
        <c:ser>
          <c:idx val="4"/>
          <c:order val="5"/>
          <c:tx>
            <c:strRef>
              <c:f>'Viajeros entr evol mensu TF cat'!$O$74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cat'!$O$75:$O$87</c:f>
              <c:numCache>
                <c:formatCode>0.0%</c:formatCode>
                <c:ptCount val="13"/>
                <c:pt idx="0">
                  <c:v>-0.30447193149381546</c:v>
                </c:pt>
                <c:pt idx="1">
                  <c:v>-0.30728241563055059</c:v>
                </c:pt>
                <c:pt idx="2">
                  <c:v>-0.44759206798866857</c:v>
                </c:pt>
                <c:pt idx="3">
                  <c:v>-0.38263358778625955</c:v>
                </c:pt>
                <c:pt idx="4">
                  <c:v>-0.48171368861024033</c:v>
                </c:pt>
                <c:pt idx="5">
                  <c:v>-0.44303797468354433</c:v>
                </c:pt>
                <c:pt idx="6">
                  <c:v>-0.30126849894291752</c:v>
                </c:pt>
                <c:pt idx="7">
                  <c:v>-0.75916230366492143</c:v>
                </c:pt>
                <c:pt idx="8">
                  <c:v>-0.46975088967971534</c:v>
                </c:pt>
                <c:pt idx="9">
                  <c:v>-0.14396456256921375</c:v>
                </c:pt>
                <c:pt idx="10">
                  <c:v>-0.35367545076282936</c:v>
                </c:pt>
                <c:pt idx="11">
                  <c:v>-0.48084291187739459</c:v>
                </c:pt>
                <c:pt idx="12">
                  <c:v>-0.40868721546384057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5B4-48B0-952F-77C438547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cat'!$C$8:$C$21</c:f>
              <c:numCache>
                <c:formatCode>#,##0</c:formatCode>
                <c:ptCount val="14"/>
                <c:pt idx="0">
                  <c:v>58157</c:v>
                </c:pt>
                <c:pt idx="1">
                  <c:v>51485</c:v>
                </c:pt>
                <c:pt idx="2">
                  <c:v>33444</c:v>
                </c:pt>
                <c:pt idx="3">
                  <c:v>24221</c:v>
                </c:pt>
                <c:pt idx="4">
                  <c:v>55887</c:v>
                </c:pt>
                <c:pt idx="5">
                  <c:v>53986</c:v>
                </c:pt>
                <c:pt idx="6">
                  <c:v>57715</c:v>
                </c:pt>
                <c:pt idx="7">
                  <c:v>53747</c:v>
                </c:pt>
                <c:pt idx="8">
                  <c:v>41224</c:v>
                </c:pt>
                <c:pt idx="9">
                  <c:v>33774</c:v>
                </c:pt>
                <c:pt idx="10">
                  <c:v>30178</c:v>
                </c:pt>
                <c:pt idx="11">
                  <c:v>31795</c:v>
                </c:pt>
                <c:pt idx="12">
                  <c:v>32263</c:v>
                </c:pt>
                <c:pt idx="13">
                  <c:v>40105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81-497D-B4A4-965DB1607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cat'!$D$8:$D$21</c:f>
              <c:numCache>
                <c:formatCode>0.0%</c:formatCode>
                <c:ptCount val="14"/>
                <c:pt idx="0">
                  <c:v>0.12959114305137409</c:v>
                </c:pt>
                <c:pt idx="1">
                  <c:v>0.53943906231312044</c:v>
                </c:pt>
                <c:pt idx="2">
                  <c:v>0.38078526898146237</c:v>
                </c:pt>
                <c:pt idx="3">
                  <c:v>-0.56660761894537193</c:v>
                </c:pt>
                <c:pt idx="4">
                  <c:v>3.521283295669253E-2</c:v>
                </c:pt>
                <c:pt idx="5">
                  <c:v>-6.4610586502642287E-2</c:v>
                </c:pt>
                <c:pt idx="6">
                  <c:v>7.382737641170678E-2</c:v>
                </c:pt>
                <c:pt idx="7">
                  <c:v>0.30377935183388316</c:v>
                </c:pt>
                <c:pt idx="8">
                  <c:v>0.22058388109196425</c:v>
                </c:pt>
                <c:pt idx="9">
                  <c:v>0.11915965272715212</c:v>
                </c:pt>
                <c:pt idx="10">
                  <c:v>-5.0857052995754048E-2</c:v>
                </c:pt>
                <c:pt idx="11">
                  <c:v>-1.4505780615565844E-2</c:v>
                </c:pt>
                <c:pt idx="12">
                  <c:v>-0.19553671612018453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81-497D-B4A4-965DB1607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cat'!$C$30:$C$43</c:f>
              <c:numCache>
                <c:formatCode>#,##0</c:formatCode>
                <c:ptCount val="14"/>
                <c:pt idx="0">
                  <c:v>58157</c:v>
                </c:pt>
                <c:pt idx="1">
                  <c:v>51485</c:v>
                </c:pt>
                <c:pt idx="2">
                  <c:v>33444</c:v>
                </c:pt>
                <c:pt idx="3">
                  <c:v>24221</c:v>
                </c:pt>
                <c:pt idx="4">
                  <c:v>55887</c:v>
                </c:pt>
                <c:pt idx="5">
                  <c:v>53986</c:v>
                </c:pt>
                <c:pt idx="6">
                  <c:v>57664</c:v>
                </c:pt>
                <c:pt idx="7">
                  <c:v>53591</c:v>
                </c:pt>
                <c:pt idx="8">
                  <c:v>40936</c:v>
                </c:pt>
                <c:pt idx="9">
                  <c:v>33476</c:v>
                </c:pt>
                <c:pt idx="10">
                  <c:v>29983</c:v>
                </c:pt>
                <c:pt idx="11">
                  <c:v>31642</c:v>
                </c:pt>
                <c:pt idx="12">
                  <c:v>30281</c:v>
                </c:pt>
                <c:pt idx="13">
                  <c:v>36948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F-4AB7-9E71-A0F61420A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cat'!$D$29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cat'!$D$30:$D$43</c:f>
              <c:numCache>
                <c:formatCode>0.0%</c:formatCode>
                <c:ptCount val="14"/>
                <c:pt idx="0">
                  <c:v>0.12959114305137409</c:v>
                </c:pt>
                <c:pt idx="1">
                  <c:v>0.53943906231312044</c:v>
                </c:pt>
                <c:pt idx="2">
                  <c:v>0.38078526898146237</c:v>
                </c:pt>
                <c:pt idx="3">
                  <c:v>-0.56660761894537193</c:v>
                </c:pt>
                <c:pt idx="4">
                  <c:v>3.521283295669253E-2</c:v>
                </c:pt>
                <c:pt idx="5">
                  <c:v>-6.3783296337402873E-2</c:v>
                </c:pt>
                <c:pt idx="6">
                  <c:v>7.6001567427366634E-2</c:v>
                </c:pt>
                <c:pt idx="7">
                  <c:v>0.30914109829978509</c:v>
                </c:pt>
                <c:pt idx="8">
                  <c:v>0.22284621818616324</c:v>
                </c:pt>
                <c:pt idx="9">
                  <c:v>0.11649934963145792</c:v>
                </c:pt>
                <c:pt idx="10">
                  <c:v>-5.2430314139434886E-2</c:v>
                </c:pt>
                <c:pt idx="11">
                  <c:v>4.4945675506092853E-2</c:v>
                </c:pt>
                <c:pt idx="12">
                  <c:v>-0.180442784453827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9F-4AB7-9E71-A0F61420A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cat'!$C$52:$C$65</c:f>
              <c:numCache>
                <c:formatCode>#,##0</c:formatCode>
                <c:ptCount val="14"/>
                <c:pt idx="0">
                  <c:v>50550</c:v>
                </c:pt>
                <c:pt idx="1">
                  <c:v>46354</c:v>
                </c:pt>
                <c:pt idx="2">
                  <c:v>0</c:v>
                </c:pt>
                <c:pt idx="3">
                  <c:v>0</c:v>
                </c:pt>
                <c:pt idx="4">
                  <c:v>42488</c:v>
                </c:pt>
                <c:pt idx="5">
                  <c:v>39356</c:v>
                </c:pt>
                <c:pt idx="6">
                  <c:v>25778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3C-4BD8-9E08-C3BCE6E34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cat'!$D$51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cat'!$D$52:$D$65</c:f>
              <c:numCache>
                <c:formatCode>0.0%</c:formatCode>
                <c:ptCount val="14"/>
                <c:pt idx="0">
                  <c:v>9.0520774906156953E-2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7.9581258257953147E-2</c:v>
                </c:pt>
                <c:pt idx="5">
                  <c:v>0.52672821786019086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3C-4BD8-9E08-C3BCE6E34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2732290890549E-2"/>
          <c:y val="0.28154949862036477"/>
          <c:w val="0.95795330741250462"/>
          <c:h val="0.396946766269600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'!$V$6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BA-4FEF-895E-1A9DA9AEA458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BA-4FEF-895E-1A9DA9AEA45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BA-4FEF-895E-1A9DA9AEA45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BA-4FEF-895E-1A9DA9AEA45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BA-4FEF-895E-1A9DA9AEA45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BA-4FEF-895E-1A9DA9AEA45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BA-4FEF-895E-1A9DA9AEA45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BBA-4FEF-895E-1A9DA9AEA4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'!$V$8:$V$9,'viaj entrados lugar resid años '!$V$12:$V$20)</c:f>
              <c:numCache>
                <c:formatCode>#,##0</c:formatCode>
                <c:ptCount val="11"/>
                <c:pt idx="0">
                  <c:v>58157</c:v>
                </c:pt>
                <c:pt idx="1">
                  <c:v>37722</c:v>
                </c:pt>
                <c:pt idx="2">
                  <c:v>20435</c:v>
                </c:pt>
                <c:pt idx="3">
                  <c:v>2795</c:v>
                </c:pt>
                <c:pt idx="4">
                  <c:v>3814</c:v>
                </c:pt>
                <c:pt idx="5">
                  <c:v>3885</c:v>
                </c:pt>
                <c:pt idx="6">
                  <c:v>938</c:v>
                </c:pt>
                <c:pt idx="7">
                  <c:v>650</c:v>
                </c:pt>
                <c:pt idx="8">
                  <c:v>153</c:v>
                </c:pt>
                <c:pt idx="9">
                  <c:v>270</c:v>
                </c:pt>
                <c:pt idx="10">
                  <c:v>7930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BA-4FEF-895E-1A9DA9AEA458}"/>
            </c:ext>
          </c:extLst>
        </c:ser>
        <c:ser>
          <c:idx val="1"/>
          <c:order val="1"/>
          <c:tx>
            <c:strRef>
              <c:f>'viaj entrados lugar resid años '!$W$6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0.12959114305137409</c:v>
                </c:pt>
                <c:pt idx="1">
                  <c:v>0.11573841284864983</c:v>
                </c:pt>
                <c:pt idx="2">
                  <c:v>0.15608735007920349</c:v>
                </c:pt>
                <c:pt idx="3">
                  <c:v>0.16312942155638788</c:v>
                </c:pt>
                <c:pt idx="4">
                  <c:v>9.5347501435956383E-2</c:v>
                </c:pt>
                <c:pt idx="5">
                  <c:v>0.13862837045720977</c:v>
                </c:pt>
                <c:pt idx="6">
                  <c:v>-0.19965870307167233</c:v>
                </c:pt>
                <c:pt idx="7">
                  <c:v>-4.692082111436946E-2</c:v>
                </c:pt>
                <c:pt idx="8">
                  <c:v>-0.43333333333333335</c:v>
                </c:pt>
                <c:pt idx="9">
                  <c:v>0.60714285714285721</c:v>
                </c:pt>
                <c:pt idx="10">
                  <c:v>0.30277640873993761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BA-4FEF-895E-1A9DA9AEA458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BBA-4FEF-895E-1A9DA9AEA45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BBA-4FEF-895E-1A9DA9AEA45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BBA-4FEF-895E-1A9DA9AEA45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BBA-4FEF-895E-1A9DA9AEA45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BBA-4FEF-895E-1A9DA9AEA45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BBA-4FEF-895E-1A9DA9AEA45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BBA-4FEF-895E-1A9DA9AEA458}"/>
              </c:ext>
            </c:extLst>
          </c:dPt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'!$AA$8:$AA$9,'viaj entrados lugar resid años '!$AA$12:$AA$20)</c:f>
              <c:numCache>
                <c:formatCode>0.0%</c:formatCode>
                <c:ptCount val="11"/>
                <c:pt idx="0">
                  <c:v>1</c:v>
                </c:pt>
                <c:pt idx="1">
                  <c:v>0.64862355348453327</c:v>
                </c:pt>
                <c:pt idx="2">
                  <c:v>0.35137644651546673</c:v>
                </c:pt>
                <c:pt idx="3">
                  <c:v>4.8059562907302643E-2</c:v>
                </c:pt>
                <c:pt idx="4">
                  <c:v>6.5581099437728912E-2</c:v>
                </c:pt>
                <c:pt idx="5">
                  <c:v>6.6801932699417102E-2</c:v>
                </c:pt>
                <c:pt idx="6">
                  <c:v>1.6128754922021423E-2</c:v>
                </c:pt>
                <c:pt idx="7">
                  <c:v>1.117664253658201E-2</c:v>
                </c:pt>
                <c:pt idx="8">
                  <c:v>2.6308097047646889E-3</c:v>
                </c:pt>
                <c:pt idx="9">
                  <c:v>4.6426053613494505E-3</c:v>
                </c:pt>
                <c:pt idx="10">
                  <c:v>0.13635503894630052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BBA-4FEF-895E-1A9DA9AEA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8932313911888835"/>
          <c:w val="0.95795330741250462"/>
          <c:h val="0.42920762724208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residencia'!$S$9</c:f>
              <c:strCache>
                <c:ptCount val="1"/>
                <c:pt idx="0">
                  <c:v>diciembre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80-4338-9B16-7D7F5ACEABAD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80-4338-9B16-7D7F5ACEABA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180-4338-9B16-7D7F5ACEABA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180-4338-9B16-7D7F5ACEABA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180-4338-9B16-7D7F5ACEABA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180-4338-9B16-7D7F5ACEABA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180-4338-9B16-7D7F5ACEABA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180-4338-9B16-7D7F5ACEAB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residencia'!$S$11,'viaj entrados lugar residencia'!$S$12,'viaj entrados lugar residencia'!$S$15:$S$23)</c:f>
              <c:numCache>
                <c:formatCode>#,##0</c:formatCode>
                <c:ptCount val="11"/>
                <c:pt idx="0">
                  <c:v>5436</c:v>
                </c:pt>
                <c:pt idx="1">
                  <c:v>3274</c:v>
                </c:pt>
                <c:pt idx="2">
                  <c:v>2162</c:v>
                </c:pt>
                <c:pt idx="3">
                  <c:v>296</c:v>
                </c:pt>
                <c:pt idx="4">
                  <c:v>512</c:v>
                </c:pt>
                <c:pt idx="5">
                  <c:v>299</c:v>
                </c:pt>
                <c:pt idx="6">
                  <c:v>83</c:v>
                </c:pt>
                <c:pt idx="7">
                  <c:v>143</c:v>
                </c:pt>
                <c:pt idx="8">
                  <c:v>4</c:v>
                </c:pt>
                <c:pt idx="9">
                  <c:v>42</c:v>
                </c:pt>
                <c:pt idx="10">
                  <c:v>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80-4338-9B16-7D7F5ACEABAD}"/>
            </c:ext>
          </c:extLst>
        </c:ser>
        <c:ser>
          <c:idx val="1"/>
          <c:order val="1"/>
          <c:tx>
            <c:strRef>
              <c:f>'viaj entrados lugar residencia'!$J$9</c:f>
              <c:strCache>
                <c:ptCount val="1"/>
                <c:pt idx="0">
                  <c:v>var. 24/19</c:v>
                </c:pt>
              </c:strCache>
            </c:strRef>
          </c:tx>
          <c:invertIfNegative val="0"/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residencia'!$T$11,'viaj entrados lugar residencia'!$T$12,'viaj entrados lugar residencia'!$T$15:$T$23)</c:f>
              <c:numCache>
                <c:formatCode>0.0%</c:formatCode>
                <c:ptCount val="11"/>
                <c:pt idx="0">
                  <c:v>0.13439065108514181</c:v>
                </c:pt>
                <c:pt idx="1">
                  <c:v>0.25105082155139469</c:v>
                </c:pt>
                <c:pt idx="2">
                  <c:v>-5.9770114942528929E-3</c:v>
                </c:pt>
                <c:pt idx="3">
                  <c:v>-0.15909090909090906</c:v>
                </c:pt>
                <c:pt idx="4">
                  <c:v>6.4449064449064508E-2</c:v>
                </c:pt>
                <c:pt idx="5">
                  <c:v>-4.4728434504792358E-2</c:v>
                </c:pt>
                <c:pt idx="6">
                  <c:v>-0.29059829059829057</c:v>
                </c:pt>
                <c:pt idx="7">
                  <c:v>0.74390243902439024</c:v>
                </c:pt>
                <c:pt idx="8">
                  <c:v>-0.77777777777777779</c:v>
                </c:pt>
                <c:pt idx="9">
                  <c:v>0.16666666666666674</c:v>
                </c:pt>
                <c:pt idx="10">
                  <c:v>9.0206185567009989E-3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180-4338-9B16-7D7F5ACEABAD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180-4338-9B16-7D7F5ACEABA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180-4338-9B16-7D7F5ACEABA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180-4338-9B16-7D7F5ACEABA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180-4338-9B16-7D7F5ACEABA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180-4338-9B16-7D7F5ACEABA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180-4338-9B16-7D7F5ACEABA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180-4338-9B16-7D7F5ACEABAD}"/>
              </c:ext>
            </c:extLst>
          </c:dPt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residencia'!$V$11,'viaj entrados lugar residencia'!$V$12,'viaj entrados lugar residencia'!$V$15:$V$23)</c:f>
              <c:numCache>
                <c:formatCode>0.0%</c:formatCode>
                <c:ptCount val="11"/>
                <c:pt idx="0">
                  <c:v>1</c:v>
                </c:pt>
                <c:pt idx="1">
                  <c:v>0.60228108903605593</c:v>
                </c:pt>
                <c:pt idx="2">
                  <c:v>0.39771891096394407</c:v>
                </c:pt>
                <c:pt idx="3">
                  <c:v>5.4451802796173655E-2</c:v>
                </c:pt>
                <c:pt idx="4">
                  <c:v>9.4186902133922001E-2</c:v>
                </c:pt>
                <c:pt idx="5">
                  <c:v>5.5003679175864607E-2</c:v>
                </c:pt>
                <c:pt idx="6">
                  <c:v>1.5268579838116261E-2</c:v>
                </c:pt>
                <c:pt idx="7">
                  <c:v>2.6306107431935247E-2</c:v>
                </c:pt>
                <c:pt idx="8">
                  <c:v>7.3583517292126564E-4</c:v>
                </c:pt>
                <c:pt idx="9">
                  <c:v>7.7262693156732896E-3</c:v>
                </c:pt>
                <c:pt idx="10">
                  <c:v>0.14403973509933773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180-4338-9B16-7D7F5ACEA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1825749224955904"/>
          <c:w val="0.95795330741250462"/>
          <c:h val="0.3801301153145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19-42E2-9517-F2422F4D227B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19-42E2-9517-F2422F4D227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119-42E2-9517-F2422F4D227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119-42E2-9517-F2422F4D227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119-42E2-9517-F2422F4D227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119-42E2-9517-F2422F4D227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119-42E2-9517-F2422F4D227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119-42E2-9517-F2422F4D22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57388</c:v>
                </c:pt>
                <c:pt idx="1">
                  <c:v>35821</c:v>
                </c:pt>
                <c:pt idx="2">
                  <c:v>21567</c:v>
                </c:pt>
                <c:pt idx="3">
                  <c:v>3030</c:v>
                </c:pt>
                <c:pt idx="4">
                  <c:v>4234</c:v>
                </c:pt>
                <c:pt idx="5">
                  <c:v>3685</c:v>
                </c:pt>
                <c:pt idx="6">
                  <c:v>933</c:v>
                </c:pt>
                <c:pt idx="7">
                  <c:v>903</c:v>
                </c:pt>
                <c:pt idx="8">
                  <c:v>230</c:v>
                </c:pt>
                <c:pt idx="9">
                  <c:v>384</c:v>
                </c:pt>
                <c:pt idx="10">
                  <c:v>8168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19-42E2-9517-F2422F4D227B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-1.3222827862510056E-2</c:v>
                </c:pt>
                <c:pt idx="1">
                  <c:v>-5.0394994963151474E-2</c:v>
                </c:pt>
                <c:pt idx="2">
                  <c:v>5.539515537068751E-2</c:v>
                </c:pt>
                <c:pt idx="3">
                  <c:v>8.4078711985688726E-2</c:v>
                </c:pt>
                <c:pt idx="4">
                  <c:v>0.11012060828526482</c:v>
                </c:pt>
                <c:pt idx="5">
                  <c:v>-5.1480051480051525E-2</c:v>
                </c:pt>
                <c:pt idx="6">
                  <c:v>-5.3304904051172386E-3</c:v>
                </c:pt>
                <c:pt idx="7">
                  <c:v>0.38923076923076927</c:v>
                </c:pt>
                <c:pt idx="8">
                  <c:v>0.50326797385620914</c:v>
                </c:pt>
                <c:pt idx="9">
                  <c:v>0.42222222222222228</c:v>
                </c:pt>
                <c:pt idx="10">
                  <c:v>3.0012610340479196E-2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119-42E2-9517-F2422F4D227B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119-42E2-9517-F2422F4D227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119-42E2-9517-F2422F4D227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119-42E2-9517-F2422F4D227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119-42E2-9517-F2422F4D227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119-42E2-9517-F2422F4D227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119-42E2-9517-F2422F4D227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119-42E2-9517-F2422F4D227B}"/>
              </c:ext>
            </c:extLst>
          </c:dPt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acu'!$AA$9:$AA$10,'viaj entrados lugar residen acu'!$AA$13:$AA$21)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0.62418972607513767</c:v>
                </c:pt>
                <c:pt idx="2">
                  <c:v>0.37581027392486233</c:v>
                </c:pt>
                <c:pt idx="3">
                  <c:v>5.2798494458771869E-2</c:v>
                </c:pt>
                <c:pt idx="4">
                  <c:v>7.3778490276712905E-2</c:v>
                </c:pt>
                <c:pt idx="5">
                  <c:v>6.4212030389628499E-2</c:v>
                </c:pt>
                <c:pt idx="6">
                  <c:v>1.6257754234334704E-2</c:v>
                </c:pt>
                <c:pt idx="7">
                  <c:v>1.5734996863455773E-2</c:v>
                </c:pt>
                <c:pt idx="8">
                  <c:v>4.0078065100717921E-3</c:v>
                </c:pt>
                <c:pt idx="9">
                  <c:v>6.6912943472502966E-3</c:v>
                </c:pt>
                <c:pt idx="10">
                  <c:v>0.14232940684463652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119-42E2-9517-F2422F4D2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0632289384879521"/>
          <c:w val="0.95795330741250462"/>
          <c:h val="0.38490395467483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hot'!$V$7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AF-4F1B-9176-91793AED6014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AF-4F1B-9176-91793AED601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AAF-4F1B-9176-91793AED601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AAF-4F1B-9176-91793AED601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AAF-4F1B-9176-91793AED601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AAF-4F1B-9176-91793AED601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AAF-4F1B-9176-91793AED601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AAF-4F1B-9176-91793AED60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hot'!$V$9:$V$10,'viaj entrados lugar residen hot'!$V$13:$V$21)</c:f>
              <c:numCache>
                <c:formatCode>#,##0</c:formatCode>
                <c:ptCount val="11"/>
                <c:pt idx="0">
                  <c:v>57388</c:v>
                </c:pt>
                <c:pt idx="1">
                  <c:v>35821</c:v>
                </c:pt>
                <c:pt idx="2">
                  <c:v>21567</c:v>
                </c:pt>
                <c:pt idx="3">
                  <c:v>3030</c:v>
                </c:pt>
                <c:pt idx="4">
                  <c:v>4234</c:v>
                </c:pt>
                <c:pt idx="5">
                  <c:v>3685</c:v>
                </c:pt>
                <c:pt idx="6">
                  <c:v>933</c:v>
                </c:pt>
                <c:pt idx="7">
                  <c:v>903</c:v>
                </c:pt>
                <c:pt idx="8">
                  <c:v>230</c:v>
                </c:pt>
                <c:pt idx="9">
                  <c:v>384</c:v>
                </c:pt>
                <c:pt idx="10">
                  <c:v>8168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AF-4F1B-9176-91793AED6014}"/>
            </c:ext>
          </c:extLst>
        </c:ser>
        <c:ser>
          <c:idx val="1"/>
          <c:order val="1"/>
          <c:tx>
            <c:strRef>
              <c:f>'viaj entrados lugar residen hot'!$W$7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-1.3222827862510056E-2</c:v>
                </c:pt>
                <c:pt idx="1">
                  <c:v>-5.0394994963151474E-2</c:v>
                </c:pt>
                <c:pt idx="2">
                  <c:v>5.539515537068751E-2</c:v>
                </c:pt>
                <c:pt idx="3">
                  <c:v>8.4078711985688726E-2</c:v>
                </c:pt>
                <c:pt idx="4">
                  <c:v>0.11012060828526482</c:v>
                </c:pt>
                <c:pt idx="5">
                  <c:v>-5.1480051480051525E-2</c:v>
                </c:pt>
                <c:pt idx="6">
                  <c:v>-5.3304904051172386E-3</c:v>
                </c:pt>
                <c:pt idx="7">
                  <c:v>0.38923076923076927</c:v>
                </c:pt>
                <c:pt idx="8">
                  <c:v>0.50326797385620914</c:v>
                </c:pt>
                <c:pt idx="9">
                  <c:v>0.42222222222222228</c:v>
                </c:pt>
                <c:pt idx="10">
                  <c:v>3.0012610340479196E-2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AAF-4F1B-9176-91793AED6014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AAF-4F1B-9176-91793AED601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AAF-4F1B-9176-91793AED601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AAF-4F1B-9176-91793AED601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AAF-4F1B-9176-91793AED601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AAF-4F1B-9176-91793AED601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AAF-4F1B-9176-91793AED601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AAF-4F1B-9176-91793AED6014}"/>
              </c:ext>
            </c:extLst>
          </c:dPt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hot'!$AA$9:$AA$10,'viaj entrados lugar residen hot'!$AA$13:$AA$21)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0.62418972607513767</c:v>
                </c:pt>
                <c:pt idx="2">
                  <c:v>0.37581027392486233</c:v>
                </c:pt>
                <c:pt idx="3">
                  <c:v>5.2798494458771869E-2</c:v>
                </c:pt>
                <c:pt idx="4">
                  <c:v>7.3778490276712905E-2</c:v>
                </c:pt>
                <c:pt idx="5">
                  <c:v>6.4212030389628499E-2</c:v>
                </c:pt>
                <c:pt idx="6">
                  <c:v>1.6257754234334704E-2</c:v>
                </c:pt>
                <c:pt idx="7">
                  <c:v>1.5734996863455773E-2</c:v>
                </c:pt>
                <c:pt idx="8">
                  <c:v>4.0078065100717921E-3</c:v>
                </c:pt>
                <c:pt idx="9">
                  <c:v>6.6912943472502966E-3</c:v>
                </c:pt>
                <c:pt idx="10">
                  <c:v>0.14232940684463652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AAF-4F1B-9176-91793AED6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3973976937093389"/>
          <c:w val="0.95795330741250462"/>
          <c:h val="0.341939400432088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apt'!$V$7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4C-4886-BCAE-531E7CB61EA2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4C-4886-BCAE-531E7CB61EA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04C-4886-BCAE-531E7CB61EA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04C-4886-BCAE-531E7CB61EA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04C-4886-BCAE-531E7CB61EA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04C-4886-BCAE-531E7CB61EA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04C-4886-BCAE-531E7CB61EA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04C-4886-BCAE-531E7CB61E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apt'!$V$9:$V$10,'viaj entrados lugar residen apt'!$V$13:$V$21)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04C-4886-BCAE-531E7CB61EA2}"/>
            </c:ext>
          </c:extLst>
        </c:ser>
        <c:ser>
          <c:idx val="1"/>
          <c:order val="1"/>
          <c:tx>
            <c:strRef>
              <c:f>'viaj entrados lugar residen apt'!$W$7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apt'!$W$9:$W$10,'viaj entrados lugar residen apt'!$W$13:$W$21)</c:f>
              <c:numCache>
                <c:formatCode>0.0%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04C-4886-BCAE-531E7CB61EA2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04C-4886-BCAE-531E7CB61EA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04C-4886-BCAE-531E7CB61EA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04C-4886-BCAE-531E7CB61EA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04C-4886-BCAE-531E7CB61EA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04C-4886-BCAE-531E7CB61EA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04C-4886-BCAE-531E7CB61EA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04C-4886-BCAE-531E7CB61EA2}"/>
              </c:ext>
            </c:extLst>
          </c:dPt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apt'!$AA$9:$AA$10,'viaj entrados lugar residen apt'!$AA$13:$AA$21)</c:f>
              <c:numCache>
                <c:formatCode>0.0%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04C-4886-BCAE-531E7CB61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6568511642811568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mes'!$Q$8</c:f>
              <c:strCache>
                <c:ptCount val="1"/>
                <c:pt idx="0">
                  <c:v>diciembre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9B-41BF-8D60-825CA9D10652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C9B-41BF-8D60-825CA9D1065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C9B-41BF-8D60-825CA9D1065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C9B-41BF-8D60-825CA9D1065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C9B-41BF-8D60-825CA9D1065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C9B-41BF-8D60-825CA9D1065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C9B-41BF-8D60-825CA9D1065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C9B-41BF-8D60-825CA9D106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#,##0</c:formatCode>
                <c:ptCount val="11"/>
                <c:pt idx="0">
                  <c:v>5436</c:v>
                </c:pt>
                <c:pt idx="1">
                  <c:v>3274</c:v>
                </c:pt>
                <c:pt idx="2">
                  <c:v>2162</c:v>
                </c:pt>
                <c:pt idx="3">
                  <c:v>296</c:v>
                </c:pt>
                <c:pt idx="4">
                  <c:v>512</c:v>
                </c:pt>
                <c:pt idx="5">
                  <c:v>299</c:v>
                </c:pt>
                <c:pt idx="6">
                  <c:v>83</c:v>
                </c:pt>
                <c:pt idx="7">
                  <c:v>143</c:v>
                </c:pt>
                <c:pt idx="8">
                  <c:v>4</c:v>
                </c:pt>
                <c:pt idx="9">
                  <c:v>42</c:v>
                </c:pt>
                <c:pt idx="10">
                  <c:v>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9B-41BF-8D60-825CA9D10652}"/>
            </c:ext>
          </c:extLst>
        </c:ser>
        <c:ser>
          <c:idx val="1"/>
          <c:order val="1"/>
          <c:tx>
            <c:strRef>
              <c:f>'viaj aloj lugar residen mes'!$R$8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mes'!$R$10,'viaj aloj lugar residen mes'!$R$11,'viaj aloj lugar residen mes'!$R$14:$R$22)</c:f>
              <c:numCache>
                <c:formatCode>0.0%</c:formatCode>
                <c:ptCount val="11"/>
                <c:pt idx="0">
                  <c:v>0.13439065108514181</c:v>
                </c:pt>
                <c:pt idx="1">
                  <c:v>0.25105082155139469</c:v>
                </c:pt>
                <c:pt idx="2">
                  <c:v>-5.9770114942528929E-3</c:v>
                </c:pt>
                <c:pt idx="3">
                  <c:v>-0.15909090909090906</c:v>
                </c:pt>
                <c:pt idx="4">
                  <c:v>6.4449064449064508E-2</c:v>
                </c:pt>
                <c:pt idx="5">
                  <c:v>-4.4728434504792358E-2</c:v>
                </c:pt>
                <c:pt idx="6">
                  <c:v>-0.29059829059829057</c:v>
                </c:pt>
                <c:pt idx="7">
                  <c:v>0.74390243902439024</c:v>
                </c:pt>
                <c:pt idx="8">
                  <c:v>-0.77777777777777779</c:v>
                </c:pt>
                <c:pt idx="9">
                  <c:v>0.16666666666666674</c:v>
                </c:pt>
                <c:pt idx="10">
                  <c:v>9.0206185567009989E-3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C9B-41BF-8D60-825CA9D10652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C9B-41BF-8D60-825CA9D1065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C9B-41BF-8D60-825CA9D1065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C9B-41BF-8D60-825CA9D1065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C9B-41BF-8D60-825CA9D1065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C9B-41BF-8D60-825CA9D1065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C9B-41BF-8D60-825CA9D1065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C9B-41BF-8D60-825CA9D10652}"/>
              </c:ext>
            </c:extLst>
          </c:dPt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mes'!$T$10:$T$11,'viaj aloj lugar residen mes'!$T$14:$T$22)</c:f>
              <c:numCache>
                <c:formatCode>0.0%</c:formatCode>
                <c:ptCount val="11"/>
                <c:pt idx="0">
                  <c:v>1</c:v>
                </c:pt>
                <c:pt idx="1">
                  <c:v>0.60228108903605593</c:v>
                </c:pt>
                <c:pt idx="2">
                  <c:v>0.39771891096394407</c:v>
                </c:pt>
                <c:pt idx="3">
                  <c:v>5.4451802796173655E-2</c:v>
                </c:pt>
                <c:pt idx="4">
                  <c:v>9.4186902133922001E-2</c:v>
                </c:pt>
                <c:pt idx="5">
                  <c:v>5.5003679175864607E-2</c:v>
                </c:pt>
                <c:pt idx="6">
                  <c:v>1.5268579838116261E-2</c:v>
                </c:pt>
                <c:pt idx="7">
                  <c:v>2.6306107431935247E-2</c:v>
                </c:pt>
                <c:pt idx="8">
                  <c:v>7.3583517292126564E-4</c:v>
                </c:pt>
                <c:pt idx="9">
                  <c:v>7.7262693156732896E-3</c:v>
                </c:pt>
                <c:pt idx="10">
                  <c:v>0.14403973509933773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C9B-41BF-8D60-825CA9D10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51459596079018"/>
          <c:y val="0.19048427217274536"/>
          <c:w val="0.82247339202719794"/>
          <c:h val="0.409531703273932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acu'!$W$7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91-445D-A5BB-38009A8F6503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1-445D-A5BB-38009A8F650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191-445D-A5BB-38009A8F650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191-445D-A5BB-38009A8F650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191-445D-A5BB-38009A8F650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191-445D-A5BB-38009A8F650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191-445D-A5BB-38009A8F650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191-445D-A5BB-38009A8F6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acu'!$W$9:$W$21</c:f>
              <c:numCache>
                <c:formatCode>#,##0</c:formatCode>
                <c:ptCount val="13"/>
                <c:pt idx="0">
                  <c:v>60178</c:v>
                </c:pt>
                <c:pt idx="1">
                  <c:v>36730</c:v>
                </c:pt>
                <c:pt idx="2">
                  <c:v>12042</c:v>
                </c:pt>
                <c:pt idx="3">
                  <c:v>24688</c:v>
                </c:pt>
                <c:pt idx="4">
                  <c:v>23448</c:v>
                </c:pt>
                <c:pt idx="5">
                  <c:v>3308</c:v>
                </c:pt>
                <c:pt idx="6">
                  <c:v>4895</c:v>
                </c:pt>
                <c:pt idx="7">
                  <c:v>3859</c:v>
                </c:pt>
                <c:pt idx="8">
                  <c:v>1034</c:v>
                </c:pt>
                <c:pt idx="9">
                  <c:v>954</c:v>
                </c:pt>
                <c:pt idx="10">
                  <c:v>244</c:v>
                </c:pt>
                <c:pt idx="11">
                  <c:v>442</c:v>
                </c:pt>
                <c:pt idx="12">
                  <c:v>8712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91-445D-A5BB-38009A8F6503}"/>
            </c:ext>
          </c:extLst>
        </c:ser>
        <c:ser>
          <c:idx val="1"/>
          <c:order val="1"/>
          <c:tx>
            <c:strRef>
              <c:f>'viaj alojados lugar residen acu'!$X$7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-1.1952845368272458E-2</c:v>
                </c:pt>
                <c:pt idx="1">
                  <c:v>-5.0806284887326858E-2</c:v>
                </c:pt>
                <c:pt idx="2">
                  <c:v>-1.625684176129405E-2</c:v>
                </c:pt>
                <c:pt idx="3">
                  <c:v>-6.6792666792666822E-2</c:v>
                </c:pt>
                <c:pt idx="4">
                  <c:v>5.5740657361548873E-2</c:v>
                </c:pt>
                <c:pt idx="5">
                  <c:v>5.7544757033248128E-2</c:v>
                </c:pt>
                <c:pt idx="6">
                  <c:v>0.1052156242944231</c:v>
                </c:pt>
                <c:pt idx="7">
                  <c:v>-3.8614848031888416E-2</c:v>
                </c:pt>
                <c:pt idx="8">
                  <c:v>3.8834951456310218E-3</c:v>
                </c:pt>
                <c:pt idx="9">
                  <c:v>0.37861271676300579</c:v>
                </c:pt>
                <c:pt idx="10">
                  <c:v>0.55414012738853513</c:v>
                </c:pt>
                <c:pt idx="11">
                  <c:v>0.54006968641114983</c:v>
                </c:pt>
                <c:pt idx="12">
                  <c:v>2.8207246547858E-2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191-445D-A5BB-38009A8F6503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191-445D-A5BB-38009A8F650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191-445D-A5BB-38009A8F650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191-445D-A5BB-38009A8F650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191-445D-A5BB-38009A8F650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191-445D-A5BB-38009A8F650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191-445D-A5BB-38009A8F650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191-445D-A5BB-38009A8F6503}"/>
              </c:ext>
            </c:extLst>
          </c:dPt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acu'!$AB$9:$AB$21</c:f>
              <c:numCache>
                <c:formatCode>0.0%</c:formatCode>
                <c:ptCount val="13"/>
                <c:pt idx="0">
                  <c:v>1</c:v>
                </c:pt>
                <c:pt idx="1">
                  <c:v>0.61035594403270299</c:v>
                </c:pt>
                <c:pt idx="2">
                  <c:v>0.20010635115823058</c:v>
                </c:pt>
                <c:pt idx="3">
                  <c:v>0.41024959287447238</c:v>
                </c:pt>
                <c:pt idx="4">
                  <c:v>0.38964405596729701</c:v>
                </c:pt>
                <c:pt idx="5">
                  <c:v>5.4970254910432385E-2</c:v>
                </c:pt>
                <c:pt idx="6">
                  <c:v>8.1342018677922165E-2</c:v>
                </c:pt>
                <c:pt idx="7">
                  <c:v>6.4126424939346602E-2</c:v>
                </c:pt>
                <c:pt idx="8">
                  <c:v>1.7182359001628501E-2</c:v>
                </c:pt>
                <c:pt idx="9">
                  <c:v>1.5852969523746218E-2</c:v>
                </c:pt>
                <c:pt idx="10">
                  <c:v>4.0546379075409615E-3</c:v>
                </c:pt>
                <c:pt idx="11">
                  <c:v>7.3448768652996108E-3</c:v>
                </c:pt>
                <c:pt idx="12">
                  <c:v>0.14477051414138056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191-445D-A5BB-38009A8F6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2A-4229-AEBC-661AC632E5F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TF'!$C$9:$C$21</c:f>
              <c:numCache>
                <c:formatCode>#,##0</c:formatCode>
                <c:ptCount val="13"/>
                <c:pt idx="0">
                  <c:v>12429</c:v>
                </c:pt>
                <c:pt idx="1">
                  <c:v>13453</c:v>
                </c:pt>
                <c:pt idx="2">
                  <c:v>13930</c:v>
                </c:pt>
                <c:pt idx="3">
                  <c:v>12265</c:v>
                </c:pt>
                <c:pt idx="4">
                  <c:v>11342</c:v>
                </c:pt>
                <c:pt idx="5">
                  <c:v>8525</c:v>
                </c:pt>
                <c:pt idx="6">
                  <c:v>9185</c:v>
                </c:pt>
                <c:pt idx="7">
                  <c:v>9176</c:v>
                </c:pt>
                <c:pt idx="8">
                  <c:v>8003</c:v>
                </c:pt>
                <c:pt idx="9">
                  <c:v>10636</c:v>
                </c:pt>
                <c:pt idx="10">
                  <c:v>14162</c:v>
                </c:pt>
                <c:pt idx="11">
                  <c:v>13020</c:v>
                </c:pt>
                <c:pt idx="12">
                  <c:v>136126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2A-4229-AEBC-661AC632E5F9}"/>
            </c:ext>
          </c:extLst>
        </c:ser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2A-4229-AEBC-661AC632E5F9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11400</c:v>
                </c:pt>
                <c:pt idx="1">
                  <c:v>11383</c:v>
                </c:pt>
                <c:pt idx="2">
                  <c:v>12710</c:v>
                </c:pt>
                <c:pt idx="3">
                  <c:v>12193</c:v>
                </c:pt>
                <c:pt idx="4">
                  <c:v>10085</c:v>
                </c:pt>
                <c:pt idx="5">
                  <c:v>11277</c:v>
                </c:pt>
                <c:pt idx="6">
                  <c:v>10710</c:v>
                </c:pt>
                <c:pt idx="7">
                  <c:v>10270</c:v>
                </c:pt>
                <c:pt idx="8">
                  <c:v>10967</c:v>
                </c:pt>
                <c:pt idx="9">
                  <c:v>11595</c:v>
                </c:pt>
                <c:pt idx="10">
                  <c:v>13053</c:v>
                </c:pt>
                <c:pt idx="11">
                  <c:v>12114</c:v>
                </c:pt>
                <c:pt idx="12">
                  <c:v>137757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2A-4229-AEBC-661AC632E5F9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2A-4229-AEBC-661AC632E5F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14353</c:v>
                </c:pt>
                <c:pt idx="1">
                  <c:v>14251</c:v>
                </c:pt>
                <c:pt idx="2">
                  <c:v>15603</c:v>
                </c:pt>
                <c:pt idx="3">
                  <c:v>12703</c:v>
                </c:pt>
                <c:pt idx="4">
                  <c:v>12793</c:v>
                </c:pt>
                <c:pt idx="5">
                  <c:v>10373</c:v>
                </c:pt>
                <c:pt idx="6">
                  <c:v>9594</c:v>
                </c:pt>
                <c:pt idx="7">
                  <c:v>11871</c:v>
                </c:pt>
                <c:pt idx="8">
                  <c:v>10606</c:v>
                </c:pt>
                <c:pt idx="9">
                  <c:v>11107</c:v>
                </c:pt>
                <c:pt idx="10">
                  <c:v>13216</c:v>
                </c:pt>
                <c:pt idx="11">
                  <c:v>11864</c:v>
                </c:pt>
                <c:pt idx="12">
                  <c:v>148334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2A-4229-AEBC-661AC632E5F9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B2A-4229-AEBC-661AC632E5F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B2A-4229-AEBC-661AC632E5F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14581</c:v>
                </c:pt>
                <c:pt idx="1">
                  <c:v>15138</c:v>
                </c:pt>
                <c:pt idx="2">
                  <c:v>15292</c:v>
                </c:pt>
                <c:pt idx="3">
                  <c:v>13439</c:v>
                </c:pt>
                <c:pt idx="4">
                  <c:v>12513</c:v>
                </c:pt>
                <c:pt idx="5">
                  <c:v>10115</c:v>
                </c:pt>
                <c:pt idx="6">
                  <c:v>10140</c:v>
                </c:pt>
                <c:pt idx="7">
                  <c:v>9259</c:v>
                </c:pt>
                <c:pt idx="8">
                  <c:v>11345</c:v>
                </c:pt>
                <c:pt idx="9">
                  <c:v>12187</c:v>
                </c:pt>
                <c:pt idx="10">
                  <c:v>14972</c:v>
                </c:pt>
                <c:pt idx="11">
                  <c:v>13319</c:v>
                </c:pt>
                <c:pt idx="12">
                  <c:v>152300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B2A-4229-AEBC-661AC632E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2A-4229-AEBC-661AC632E5F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2A-4229-AEBC-661AC632E5F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2A-4229-AEBC-661AC632E5F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2A-4229-AEBC-661AC632E5F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2A-4229-AEBC-661AC632E5F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2A-4229-AEBC-661AC632E5F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2A-4229-AEBC-661AC632E5F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2A-4229-AEBC-661AC632E5F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2A-4229-AEBC-661AC632E5F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2A-4229-AEBC-661AC632E5F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2A-4229-AEBC-661AC632E5F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2A-4229-AEBC-661AC632E5F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2A-4229-AEBC-661AC632E5F9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1.5885180798439258E-2</c:v>
                </c:pt>
                <c:pt idx="1">
                  <c:v>6.2241246228334823E-2</c:v>
                </c:pt>
                <c:pt idx="2">
                  <c:v>-1.9932064346599998E-2</c:v>
                </c:pt>
                <c:pt idx="3">
                  <c:v>5.793906951113903E-2</c:v>
                </c:pt>
                <c:pt idx="4">
                  <c:v>-2.1886969436410553E-2</c:v>
                </c:pt>
                <c:pt idx="5">
                  <c:v>-2.4872264532922017E-2</c:v>
                </c:pt>
                <c:pt idx="6">
                  <c:v>5.6910569105691033E-2</c:v>
                </c:pt>
                <c:pt idx="7">
                  <c:v>-0.22003201078257939</c:v>
                </c:pt>
                <c:pt idx="8">
                  <c:v>6.9677541014520061E-2</c:v>
                </c:pt>
                <c:pt idx="9">
                  <c:v>9.7235977311605382E-2</c:v>
                </c:pt>
                <c:pt idx="10">
                  <c:v>0.13286924939467304</c:v>
                </c:pt>
                <c:pt idx="11">
                  <c:v>0.12263991908293992</c:v>
                </c:pt>
                <c:pt idx="12">
                  <c:v>2.6736958485579887E-2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B2A-4229-AEBC-661AC632E5F9}"/>
            </c:ext>
          </c:extLst>
        </c:ser>
        <c:ser>
          <c:idx val="4"/>
          <c:order val="5"/>
          <c:tx>
            <c:strRef>
              <c:f>'Pernoctaciones evol mensu TF'!$O$8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'Pernoctaciones evol mensu TF'!$O$9:$O$21</c:f>
              <c:numCache>
                <c:formatCode>0.0%</c:formatCode>
                <c:ptCount val="13"/>
                <c:pt idx="0">
                  <c:v>0.17314345482339699</c:v>
                </c:pt>
                <c:pt idx="1">
                  <c:v>0.12525087341113506</c:v>
                </c:pt>
                <c:pt idx="2">
                  <c:v>9.7774587221823417E-2</c:v>
                </c:pt>
                <c:pt idx="3">
                  <c:v>9.5719527109661584E-2</c:v>
                </c:pt>
                <c:pt idx="4">
                  <c:v>0.10324457767589501</c:v>
                </c:pt>
                <c:pt idx="5">
                  <c:v>0.18651026392961878</c:v>
                </c:pt>
                <c:pt idx="6">
                  <c:v>0.10397387044093631</c:v>
                </c:pt>
                <c:pt idx="7">
                  <c:v>9.045335658238951E-3</c:v>
                </c:pt>
                <c:pt idx="8">
                  <c:v>0.41759340247407217</c:v>
                </c:pt>
                <c:pt idx="9">
                  <c:v>0.14582549830763436</c:v>
                </c:pt>
                <c:pt idx="10">
                  <c:v>5.7195311396695425E-2</c:v>
                </c:pt>
                <c:pt idx="11">
                  <c:v>2.2964669738863241E-2</c:v>
                </c:pt>
                <c:pt idx="12">
                  <c:v>0.11881639069685446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B2A-4229-AEBC-661AC632E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FF-4B3F-8C85-61104386F37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TF'!$C$31:$C$43</c:f>
              <c:numCache>
                <c:formatCode>#,##0</c:formatCode>
                <c:ptCount val="13"/>
                <c:pt idx="0">
                  <c:v>5236</c:v>
                </c:pt>
                <c:pt idx="1">
                  <c:v>5498</c:v>
                </c:pt>
                <c:pt idx="2">
                  <c:v>5600</c:v>
                </c:pt>
                <c:pt idx="3">
                  <c:v>6291</c:v>
                </c:pt>
                <c:pt idx="4">
                  <c:v>6968</c:v>
                </c:pt>
                <c:pt idx="5">
                  <c:v>6053</c:v>
                </c:pt>
                <c:pt idx="6">
                  <c:v>6343</c:v>
                </c:pt>
                <c:pt idx="7">
                  <c:v>6302</c:v>
                </c:pt>
                <c:pt idx="8">
                  <c:v>5204</c:v>
                </c:pt>
                <c:pt idx="9">
                  <c:v>5938</c:v>
                </c:pt>
                <c:pt idx="10">
                  <c:v>6593</c:v>
                </c:pt>
                <c:pt idx="11">
                  <c:v>6906</c:v>
                </c:pt>
                <c:pt idx="12">
                  <c:v>72932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FF-4B3F-8C85-61104386F37F}"/>
            </c:ext>
          </c:extLst>
        </c:ser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FF-4B3F-8C85-61104386F37F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4881</c:v>
                </c:pt>
                <c:pt idx="1">
                  <c:v>4475</c:v>
                </c:pt>
                <c:pt idx="2">
                  <c:v>5439</c:v>
                </c:pt>
                <c:pt idx="3">
                  <c:v>5937</c:v>
                </c:pt>
                <c:pt idx="4">
                  <c:v>5218</c:v>
                </c:pt>
                <c:pt idx="5">
                  <c:v>7954</c:v>
                </c:pt>
                <c:pt idx="6">
                  <c:v>6763</c:v>
                </c:pt>
                <c:pt idx="7">
                  <c:v>6043</c:v>
                </c:pt>
                <c:pt idx="8">
                  <c:v>6733</c:v>
                </c:pt>
                <c:pt idx="9">
                  <c:v>5470</c:v>
                </c:pt>
                <c:pt idx="10">
                  <c:v>5918</c:v>
                </c:pt>
                <c:pt idx="11">
                  <c:v>6120</c:v>
                </c:pt>
                <c:pt idx="12">
                  <c:v>70951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FF-4B3F-8C85-61104386F37F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FF-4B3F-8C85-61104386F37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5640</c:v>
                </c:pt>
                <c:pt idx="1">
                  <c:v>5737</c:v>
                </c:pt>
                <c:pt idx="2">
                  <c:v>6448</c:v>
                </c:pt>
                <c:pt idx="3">
                  <c:v>6231</c:v>
                </c:pt>
                <c:pt idx="4">
                  <c:v>7187</c:v>
                </c:pt>
                <c:pt idx="5">
                  <c:v>6546</c:v>
                </c:pt>
                <c:pt idx="6">
                  <c:v>6308</c:v>
                </c:pt>
                <c:pt idx="7">
                  <c:v>7150</c:v>
                </c:pt>
                <c:pt idx="8">
                  <c:v>6420</c:v>
                </c:pt>
                <c:pt idx="9">
                  <c:v>5517</c:v>
                </c:pt>
                <c:pt idx="10">
                  <c:v>4448</c:v>
                </c:pt>
                <c:pt idx="11">
                  <c:v>4800</c:v>
                </c:pt>
                <c:pt idx="12">
                  <c:v>72432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FF-4B3F-8C85-61104386F37F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EFF-4B3F-8C85-61104386F37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EFF-4B3F-8C85-61104386F37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3830</c:v>
                </c:pt>
                <c:pt idx="1">
                  <c:v>4983</c:v>
                </c:pt>
                <c:pt idx="2">
                  <c:v>5213</c:v>
                </c:pt>
                <c:pt idx="3">
                  <c:v>5955</c:v>
                </c:pt>
                <c:pt idx="4">
                  <c:v>6735</c:v>
                </c:pt>
                <c:pt idx="5">
                  <c:v>6147</c:v>
                </c:pt>
                <c:pt idx="6">
                  <c:v>6741</c:v>
                </c:pt>
                <c:pt idx="7">
                  <c:v>4695</c:v>
                </c:pt>
                <c:pt idx="8">
                  <c:v>7407</c:v>
                </c:pt>
                <c:pt idx="9">
                  <c:v>5734</c:v>
                </c:pt>
                <c:pt idx="10">
                  <c:v>7338</c:v>
                </c:pt>
                <c:pt idx="11">
                  <c:v>6283</c:v>
                </c:pt>
                <c:pt idx="12">
                  <c:v>71061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EFF-4B3F-8C85-61104386F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FF-4B3F-8C85-61104386F37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FF-4B3F-8C85-61104386F37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FF-4B3F-8C85-61104386F37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FF-4B3F-8C85-61104386F37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FF-4B3F-8C85-61104386F37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FF-4B3F-8C85-61104386F37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FF-4B3F-8C85-61104386F37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FF-4B3F-8C85-61104386F37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FF-4B3F-8C85-61104386F37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FF-4B3F-8C85-61104386F37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FF-4B3F-8C85-61104386F37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FF-4B3F-8C85-61104386F37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FF-4B3F-8C85-61104386F37F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-0.32092198581560283</c:v>
                </c:pt>
                <c:pt idx="1">
                  <c:v>-0.13142757538783334</c:v>
                </c:pt>
                <c:pt idx="2">
                  <c:v>-0.19153225806451613</c:v>
                </c:pt>
                <c:pt idx="3">
                  <c:v>-4.4294655753490564E-2</c:v>
                </c:pt>
                <c:pt idx="4">
                  <c:v>-6.2891331570891884E-2</c:v>
                </c:pt>
                <c:pt idx="5">
                  <c:v>-6.0953253895508652E-2</c:v>
                </c:pt>
                <c:pt idx="6">
                  <c:v>6.8642993024730536E-2</c:v>
                </c:pt>
                <c:pt idx="7">
                  <c:v>-0.3433566433566434</c:v>
                </c:pt>
                <c:pt idx="8">
                  <c:v>0.1537383177570093</c:v>
                </c:pt>
                <c:pt idx="9">
                  <c:v>3.9332970817473223E-2</c:v>
                </c:pt>
                <c:pt idx="10">
                  <c:v>0.64973021582733814</c:v>
                </c:pt>
                <c:pt idx="11">
                  <c:v>0.30895833333333322</c:v>
                </c:pt>
                <c:pt idx="12">
                  <c:v>-1.8928098078197508E-2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EFF-4B3F-8C85-61104386F37F}"/>
            </c:ext>
          </c:extLst>
        </c:ser>
        <c:ser>
          <c:idx val="4"/>
          <c:order val="5"/>
          <c:tx>
            <c:strRef>
              <c:f>'Pernoctaciones evol mensu TF'!$O$30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TF'!$O$31:$O$43</c:f>
              <c:numCache>
                <c:formatCode>0.0%</c:formatCode>
                <c:ptCount val="13"/>
                <c:pt idx="0">
                  <c:v>-0.26852559205500381</c:v>
                </c:pt>
                <c:pt idx="1">
                  <c:v>-9.3670425609312491E-2</c:v>
                </c:pt>
                <c:pt idx="2">
                  <c:v>-6.9107142857142811E-2</c:v>
                </c:pt>
                <c:pt idx="3">
                  <c:v>-5.3409632808774421E-2</c:v>
                </c:pt>
                <c:pt idx="4">
                  <c:v>-3.3438576349024141E-2</c:v>
                </c:pt>
                <c:pt idx="5">
                  <c:v>1.5529489509334304E-2</c:v>
                </c:pt>
                <c:pt idx="6">
                  <c:v>6.2746334542014726E-2</c:v>
                </c:pt>
                <c:pt idx="7">
                  <c:v>-0.25499841320215799</c:v>
                </c:pt>
                <c:pt idx="8">
                  <c:v>0.42332820906994617</c:v>
                </c:pt>
                <c:pt idx="9">
                  <c:v>-3.4355001684068687E-2</c:v>
                </c:pt>
                <c:pt idx="10">
                  <c:v>0.11299863491581985</c:v>
                </c:pt>
                <c:pt idx="11">
                  <c:v>-9.0211410367796119E-2</c:v>
                </c:pt>
                <c:pt idx="12">
                  <c:v>-2.5654033894586759E-2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EFF-4B3F-8C85-61104386F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00-49FF-9F91-186522CCB28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TF'!$C$53:$C$65</c:f>
              <c:numCache>
                <c:formatCode>#,##0</c:formatCode>
                <c:ptCount val="13"/>
                <c:pt idx="0">
                  <c:v>2840</c:v>
                </c:pt>
                <c:pt idx="1">
                  <c:v>3192</c:v>
                </c:pt>
                <c:pt idx="2">
                  <c:v>3298</c:v>
                </c:pt>
                <c:pt idx="3">
                  <c:v>4148</c:v>
                </c:pt>
                <c:pt idx="4">
                  <c:v>4380</c:v>
                </c:pt>
                <c:pt idx="5">
                  <c:v>3283</c:v>
                </c:pt>
                <c:pt idx="6">
                  <c:v>3523</c:v>
                </c:pt>
                <c:pt idx="7">
                  <c:v>3416</c:v>
                </c:pt>
                <c:pt idx="8">
                  <c:v>2893</c:v>
                </c:pt>
                <c:pt idx="9">
                  <c:v>2880</c:v>
                </c:pt>
                <c:pt idx="10">
                  <c:v>3283</c:v>
                </c:pt>
                <c:pt idx="11">
                  <c:v>2793</c:v>
                </c:pt>
                <c:pt idx="12">
                  <c:v>39929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00-49FF-9F91-186522CCB286}"/>
            </c:ext>
          </c:extLst>
        </c:ser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00-49FF-9F91-186522CCB286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2810</c:v>
                </c:pt>
                <c:pt idx="1">
                  <c:v>2634</c:v>
                </c:pt>
                <c:pt idx="2">
                  <c:v>2645</c:v>
                </c:pt>
                <c:pt idx="3">
                  <c:v>3480</c:v>
                </c:pt>
                <c:pt idx="4">
                  <c:v>3533</c:v>
                </c:pt>
                <c:pt idx="5">
                  <c:v>3726</c:v>
                </c:pt>
                <c:pt idx="6">
                  <c:v>3912</c:v>
                </c:pt>
                <c:pt idx="7">
                  <c:v>3999</c:v>
                </c:pt>
                <c:pt idx="8">
                  <c:v>3921</c:v>
                </c:pt>
                <c:pt idx="9">
                  <c:v>3593</c:v>
                </c:pt>
                <c:pt idx="10">
                  <c:v>3349</c:v>
                </c:pt>
                <c:pt idx="11">
                  <c:v>3121</c:v>
                </c:pt>
                <c:pt idx="12">
                  <c:v>40723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00-49FF-9F91-186522CCB286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00-49FF-9F91-186522CCB28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3391</c:v>
                </c:pt>
                <c:pt idx="1">
                  <c:v>4989</c:v>
                </c:pt>
                <c:pt idx="2">
                  <c:v>5342</c:v>
                </c:pt>
                <c:pt idx="3">
                  <c:v>4282</c:v>
                </c:pt>
                <c:pt idx="4">
                  <c:v>5072</c:v>
                </c:pt>
                <c:pt idx="5">
                  <c:v>5380</c:v>
                </c:pt>
                <c:pt idx="6">
                  <c:v>4305</c:v>
                </c:pt>
                <c:pt idx="7">
                  <c:v>4444</c:v>
                </c:pt>
                <c:pt idx="8">
                  <c:v>4892</c:v>
                </c:pt>
                <c:pt idx="9">
                  <c:v>4470</c:v>
                </c:pt>
                <c:pt idx="10">
                  <c:v>3373</c:v>
                </c:pt>
                <c:pt idx="11">
                  <c:v>2886</c:v>
                </c:pt>
                <c:pt idx="12">
                  <c:v>52826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00-49FF-9F91-186522CCB286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400-49FF-9F91-186522CCB28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400-49FF-9F91-186522CCB28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2615</c:v>
                </c:pt>
                <c:pt idx="1">
                  <c:v>3734</c:v>
                </c:pt>
                <c:pt idx="2">
                  <c:v>3989</c:v>
                </c:pt>
                <c:pt idx="3">
                  <c:v>4847</c:v>
                </c:pt>
                <c:pt idx="4">
                  <c:v>4477</c:v>
                </c:pt>
                <c:pt idx="5">
                  <c:v>4983</c:v>
                </c:pt>
                <c:pt idx="6">
                  <c:v>4074</c:v>
                </c:pt>
                <c:pt idx="7">
                  <c:v>3603</c:v>
                </c:pt>
                <c:pt idx="8">
                  <c:v>4736</c:v>
                </c:pt>
                <c:pt idx="9">
                  <c:v>4427</c:v>
                </c:pt>
                <c:pt idx="10">
                  <c:v>4221</c:v>
                </c:pt>
                <c:pt idx="11">
                  <c:v>3709</c:v>
                </c:pt>
                <c:pt idx="12">
                  <c:v>49415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400-49FF-9F91-186522CCB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00-49FF-9F91-186522CCB28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00-49FF-9F91-186522CCB28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00-49FF-9F91-186522CCB28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00-49FF-9F91-186522CCB28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00-49FF-9F91-186522CCB28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00-49FF-9F91-186522CCB28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00-49FF-9F91-186522CCB28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00-49FF-9F91-186522CCB28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00-49FF-9F91-186522CCB28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00-49FF-9F91-186522CCB28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00-49FF-9F91-186522CCB28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00-49FF-9F91-186522CCB28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00-49FF-9F91-186522CCB286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-0.22884104983780595</c:v>
                </c:pt>
                <c:pt idx="1">
                  <c:v>-0.25155341751854077</c:v>
                </c:pt>
                <c:pt idx="2">
                  <c:v>-0.2532759266192437</c:v>
                </c:pt>
                <c:pt idx="3">
                  <c:v>0.13194768799626333</c:v>
                </c:pt>
                <c:pt idx="4">
                  <c:v>-0.11731072555205047</c:v>
                </c:pt>
                <c:pt idx="5">
                  <c:v>-7.3791821561338344E-2</c:v>
                </c:pt>
                <c:pt idx="6">
                  <c:v>-5.3658536585365901E-2</c:v>
                </c:pt>
                <c:pt idx="7">
                  <c:v>-0.1892439243924392</c:v>
                </c:pt>
                <c:pt idx="8">
                  <c:v>-3.1888798037612465E-2</c:v>
                </c:pt>
                <c:pt idx="9">
                  <c:v>-9.6196868008948666E-3</c:v>
                </c:pt>
                <c:pt idx="10">
                  <c:v>0.25140824192113853</c:v>
                </c:pt>
                <c:pt idx="11">
                  <c:v>0.28516978516978519</c:v>
                </c:pt>
                <c:pt idx="12">
                  <c:v>-6.4570476659220888E-2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400-49FF-9F91-186522CCB286}"/>
            </c:ext>
          </c:extLst>
        </c:ser>
        <c:ser>
          <c:idx val="4"/>
          <c:order val="5"/>
          <c:tx>
            <c:strRef>
              <c:f>'Pernoctaciones evol mensu TF'!$O$52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TF'!$O$53:$O$65</c:f>
              <c:numCache>
                <c:formatCode>0.0%</c:formatCode>
                <c:ptCount val="13"/>
                <c:pt idx="0">
                  <c:v>-7.9225352112676006E-2</c:v>
                </c:pt>
                <c:pt idx="1">
                  <c:v>0.16979949874686717</c:v>
                </c:pt>
                <c:pt idx="2">
                  <c:v>0.20952092177077009</c:v>
                </c:pt>
                <c:pt idx="3">
                  <c:v>0.16851494696239144</c:v>
                </c:pt>
                <c:pt idx="4">
                  <c:v>2.2146118721461105E-2</c:v>
                </c:pt>
                <c:pt idx="5">
                  <c:v>0.51781906792567778</c:v>
                </c:pt>
                <c:pt idx="6">
                  <c:v>0.15640079477717861</c:v>
                </c:pt>
                <c:pt idx="7">
                  <c:v>5.4742388758782123E-2</c:v>
                </c:pt>
                <c:pt idx="8">
                  <c:v>0.63705496024887664</c:v>
                </c:pt>
                <c:pt idx="9">
                  <c:v>0.53715277777777781</c:v>
                </c:pt>
                <c:pt idx="10">
                  <c:v>0.28571428571428581</c:v>
                </c:pt>
                <c:pt idx="11">
                  <c:v>0.32796276405298963</c:v>
                </c:pt>
                <c:pt idx="12">
                  <c:v>0.23757168974930498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400-49FF-9F91-186522CCB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8A-4DE9-B14D-5F9138FA5F6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TF'!$C$75:$C$87</c:f>
              <c:numCache>
                <c:formatCode>#,##0</c:formatCode>
                <c:ptCount val="13"/>
                <c:pt idx="0">
                  <c:v>2396</c:v>
                </c:pt>
                <c:pt idx="1">
                  <c:v>2306</c:v>
                </c:pt>
                <c:pt idx="2">
                  <c:v>2302</c:v>
                </c:pt>
                <c:pt idx="3">
                  <c:v>2143</c:v>
                </c:pt>
                <c:pt idx="4">
                  <c:v>2588</c:v>
                </c:pt>
                <c:pt idx="5">
                  <c:v>2770</c:v>
                </c:pt>
                <c:pt idx="6">
                  <c:v>2820</c:v>
                </c:pt>
                <c:pt idx="7">
                  <c:v>2886</c:v>
                </c:pt>
                <c:pt idx="8">
                  <c:v>2311</c:v>
                </c:pt>
                <c:pt idx="9">
                  <c:v>3058</c:v>
                </c:pt>
                <c:pt idx="10">
                  <c:v>3310</c:v>
                </c:pt>
                <c:pt idx="11">
                  <c:v>4113</c:v>
                </c:pt>
                <c:pt idx="12">
                  <c:v>33003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8A-4DE9-B14D-5F9138FA5F6D}"/>
            </c:ext>
          </c:extLst>
        </c:ser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8A-4DE9-B14D-5F9138FA5F6D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2071</c:v>
                </c:pt>
                <c:pt idx="1">
                  <c:v>1841</c:v>
                </c:pt>
                <c:pt idx="2">
                  <c:v>2794</c:v>
                </c:pt>
                <c:pt idx="3">
                  <c:v>2457</c:v>
                </c:pt>
                <c:pt idx="4">
                  <c:v>1685</c:v>
                </c:pt>
                <c:pt idx="5">
                  <c:v>4228</c:v>
                </c:pt>
                <c:pt idx="6">
                  <c:v>2851</c:v>
                </c:pt>
                <c:pt idx="7">
                  <c:v>2044</c:v>
                </c:pt>
                <c:pt idx="8">
                  <c:v>2812</c:v>
                </c:pt>
                <c:pt idx="9">
                  <c:v>1877</c:v>
                </c:pt>
                <c:pt idx="10">
                  <c:v>2569</c:v>
                </c:pt>
                <c:pt idx="11">
                  <c:v>2999</c:v>
                </c:pt>
                <c:pt idx="12">
                  <c:v>30228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8A-4DE9-B14D-5F9138FA5F6D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8A-4DE9-B14D-5F9138FA5F6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2249</c:v>
                </c:pt>
                <c:pt idx="1">
                  <c:v>748</c:v>
                </c:pt>
                <c:pt idx="2">
                  <c:v>1106</c:v>
                </c:pt>
                <c:pt idx="3">
                  <c:v>1949</c:v>
                </c:pt>
                <c:pt idx="4">
                  <c:v>2115</c:v>
                </c:pt>
                <c:pt idx="5">
                  <c:v>1166</c:v>
                </c:pt>
                <c:pt idx="6">
                  <c:v>2003</c:v>
                </c:pt>
                <c:pt idx="7">
                  <c:v>2706</c:v>
                </c:pt>
                <c:pt idx="8">
                  <c:v>1528</c:v>
                </c:pt>
                <c:pt idx="9">
                  <c:v>1047</c:v>
                </c:pt>
                <c:pt idx="10">
                  <c:v>1075</c:v>
                </c:pt>
                <c:pt idx="11">
                  <c:v>1914</c:v>
                </c:pt>
                <c:pt idx="12">
                  <c:v>19606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8A-4DE9-B14D-5F9138FA5F6D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08A-4DE9-B14D-5F9138FA5F6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08A-4DE9-B14D-5F9138FA5F6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1215</c:v>
                </c:pt>
                <c:pt idx="1">
                  <c:v>1249</c:v>
                </c:pt>
                <c:pt idx="2">
                  <c:v>1224</c:v>
                </c:pt>
                <c:pt idx="3">
                  <c:v>1108</c:v>
                </c:pt>
                <c:pt idx="4">
                  <c:v>2258</c:v>
                </c:pt>
                <c:pt idx="5">
                  <c:v>1164</c:v>
                </c:pt>
                <c:pt idx="6">
                  <c:v>2667</c:v>
                </c:pt>
                <c:pt idx="7">
                  <c:v>1092</c:v>
                </c:pt>
                <c:pt idx="8">
                  <c:v>2671</c:v>
                </c:pt>
                <c:pt idx="9">
                  <c:v>1307</c:v>
                </c:pt>
                <c:pt idx="10">
                  <c:v>3117</c:v>
                </c:pt>
                <c:pt idx="11">
                  <c:v>2574</c:v>
                </c:pt>
                <c:pt idx="12">
                  <c:v>21646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08A-4DE9-B14D-5F9138FA5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8A-4DE9-B14D-5F9138FA5F6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8A-4DE9-B14D-5F9138FA5F6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8A-4DE9-B14D-5F9138FA5F6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8A-4DE9-B14D-5F9138FA5F6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8A-4DE9-B14D-5F9138FA5F6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8A-4DE9-B14D-5F9138FA5F6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8A-4DE9-B14D-5F9138FA5F6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8A-4DE9-B14D-5F9138FA5F6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8A-4DE9-B14D-5F9138FA5F6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8A-4DE9-B14D-5F9138FA5F6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8A-4DE9-B14D-5F9138FA5F6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8A-4DE9-B14D-5F9138FA5F6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8A-4DE9-B14D-5F9138FA5F6D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-0.45975989328590483</c:v>
                </c:pt>
                <c:pt idx="1">
                  <c:v>0.66978609625668439</c:v>
                </c:pt>
                <c:pt idx="2">
                  <c:v>0.10669077757685352</c:v>
                </c:pt>
                <c:pt idx="3">
                  <c:v>-0.43150333504361216</c:v>
                </c:pt>
                <c:pt idx="4">
                  <c:v>6.7612293144208024E-2</c:v>
                </c:pt>
                <c:pt idx="5">
                  <c:v>-1.7152658662092923E-3</c:v>
                </c:pt>
                <c:pt idx="6">
                  <c:v>0.33150274588117834</c:v>
                </c:pt>
                <c:pt idx="7">
                  <c:v>-0.59645232815964522</c:v>
                </c:pt>
                <c:pt idx="8">
                  <c:v>0.74803664921465973</c:v>
                </c:pt>
                <c:pt idx="9">
                  <c:v>0.2483285577841452</c:v>
                </c:pt>
                <c:pt idx="10">
                  <c:v>1.8995348837209303</c:v>
                </c:pt>
                <c:pt idx="11">
                  <c:v>0.34482758620689657</c:v>
                </c:pt>
                <c:pt idx="12">
                  <c:v>0.10404978067938386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08A-4DE9-B14D-5F9138FA5F6D}"/>
            </c:ext>
          </c:extLst>
        </c:ser>
        <c:ser>
          <c:idx val="4"/>
          <c:order val="5"/>
          <c:tx>
            <c:strRef>
              <c:f>'Pernoctaciones evol mensu TF'!$O$74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TF'!$O$75:$O$87</c:f>
              <c:numCache>
                <c:formatCode>0.0%</c:formatCode>
                <c:ptCount val="13"/>
                <c:pt idx="0">
                  <c:v>-0.49290484140233726</c:v>
                </c:pt>
                <c:pt idx="1">
                  <c:v>-0.45836947094535996</c:v>
                </c:pt>
                <c:pt idx="2">
                  <c:v>-0.46828844483058207</c:v>
                </c:pt>
                <c:pt idx="3">
                  <c:v>-0.48296780214652357</c:v>
                </c:pt>
                <c:pt idx="4">
                  <c:v>-0.12751159196290573</c:v>
                </c:pt>
                <c:pt idx="5">
                  <c:v>-0.57978339350180508</c:v>
                </c:pt>
                <c:pt idx="6">
                  <c:v>-5.4255319148936221E-2</c:v>
                </c:pt>
                <c:pt idx="7">
                  <c:v>-0.6216216216216216</c:v>
                </c:pt>
                <c:pt idx="8">
                  <c:v>0.15577672003461696</c:v>
                </c:pt>
                <c:pt idx="9">
                  <c:v>-0.5725964682799215</c:v>
                </c:pt>
                <c:pt idx="10">
                  <c:v>-5.8308157099697833E-2</c:v>
                </c:pt>
                <c:pt idx="11">
                  <c:v>-0.37417943107221008</c:v>
                </c:pt>
                <c:pt idx="12">
                  <c:v>-0.34412023149410664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08A-4DE9-B14D-5F9138FA5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B2-4DCA-9A95-FDB5A9F3EA9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TF'!$C$97:$C$109</c:f>
              <c:numCache>
                <c:formatCode>#,##0</c:formatCode>
                <c:ptCount val="13"/>
                <c:pt idx="0">
                  <c:v>7193</c:v>
                </c:pt>
                <c:pt idx="1">
                  <c:v>7955</c:v>
                </c:pt>
                <c:pt idx="2">
                  <c:v>8330</c:v>
                </c:pt>
                <c:pt idx="3">
                  <c:v>5974</c:v>
                </c:pt>
                <c:pt idx="4">
                  <c:v>4374</c:v>
                </c:pt>
                <c:pt idx="5">
                  <c:v>2472</c:v>
                </c:pt>
                <c:pt idx="6">
                  <c:v>2842</c:v>
                </c:pt>
                <c:pt idx="7">
                  <c:v>2874</c:v>
                </c:pt>
                <c:pt idx="8">
                  <c:v>2799</c:v>
                </c:pt>
                <c:pt idx="9">
                  <c:v>4698</c:v>
                </c:pt>
                <c:pt idx="10">
                  <c:v>7569</c:v>
                </c:pt>
                <c:pt idx="11">
                  <c:v>6114</c:v>
                </c:pt>
                <c:pt idx="12">
                  <c:v>63194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2-4DCA-9A95-FDB5A9F3EA95}"/>
            </c:ext>
          </c:extLst>
        </c:ser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B2-4DCA-9A95-FDB5A9F3EA95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6519</c:v>
                </c:pt>
                <c:pt idx="1">
                  <c:v>6908</c:v>
                </c:pt>
                <c:pt idx="2">
                  <c:v>7271</c:v>
                </c:pt>
                <c:pt idx="3">
                  <c:v>6256</c:v>
                </c:pt>
                <c:pt idx="4">
                  <c:v>4867</c:v>
                </c:pt>
                <c:pt idx="5">
                  <c:v>3323</c:v>
                </c:pt>
                <c:pt idx="6">
                  <c:v>3947</c:v>
                </c:pt>
                <c:pt idx="7">
                  <c:v>4227</c:v>
                </c:pt>
                <c:pt idx="8">
                  <c:v>4234</c:v>
                </c:pt>
                <c:pt idx="9">
                  <c:v>6125</c:v>
                </c:pt>
                <c:pt idx="10">
                  <c:v>7135</c:v>
                </c:pt>
                <c:pt idx="11">
                  <c:v>5994</c:v>
                </c:pt>
                <c:pt idx="12">
                  <c:v>66806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B2-4DCA-9A95-FDB5A9F3EA95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B2-4DCA-9A95-FDB5A9F3EA9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8713</c:v>
                </c:pt>
                <c:pt idx="1">
                  <c:v>8514</c:v>
                </c:pt>
                <c:pt idx="2">
                  <c:v>9155</c:v>
                </c:pt>
                <c:pt idx="3">
                  <c:v>6472</c:v>
                </c:pt>
                <c:pt idx="4">
                  <c:v>5606</c:v>
                </c:pt>
                <c:pt idx="5">
                  <c:v>3827</c:v>
                </c:pt>
                <c:pt idx="6">
                  <c:v>3286</c:v>
                </c:pt>
                <c:pt idx="7">
                  <c:v>4721</c:v>
                </c:pt>
                <c:pt idx="8">
                  <c:v>4186</c:v>
                </c:pt>
                <c:pt idx="9">
                  <c:v>5590</c:v>
                </c:pt>
                <c:pt idx="10">
                  <c:v>8768</c:v>
                </c:pt>
                <c:pt idx="11">
                  <c:v>7064</c:v>
                </c:pt>
                <c:pt idx="12">
                  <c:v>75902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B2-4DCA-9A95-FDB5A9F3EA95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4B2-4DCA-9A95-FDB5A9F3EA9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4B2-4DCA-9A95-FDB5A9F3EA9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10751</c:v>
                </c:pt>
                <c:pt idx="1">
                  <c:v>10155</c:v>
                </c:pt>
                <c:pt idx="2">
                  <c:v>10079</c:v>
                </c:pt>
                <c:pt idx="3">
                  <c:v>7484</c:v>
                </c:pt>
                <c:pt idx="4">
                  <c:v>5778</c:v>
                </c:pt>
                <c:pt idx="5">
                  <c:v>3968</c:v>
                </c:pt>
                <c:pt idx="6">
                  <c:v>3399</c:v>
                </c:pt>
                <c:pt idx="7">
                  <c:v>4564</c:v>
                </c:pt>
                <c:pt idx="8">
                  <c:v>3938</c:v>
                </c:pt>
                <c:pt idx="9">
                  <c:v>6453</c:v>
                </c:pt>
                <c:pt idx="10">
                  <c:v>7634</c:v>
                </c:pt>
                <c:pt idx="11">
                  <c:v>7036</c:v>
                </c:pt>
                <c:pt idx="12">
                  <c:v>81239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4B2-4DCA-9A95-FDB5A9F3E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B2-4DCA-9A95-FDB5A9F3EA9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B2-4DCA-9A95-FDB5A9F3EA9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B2-4DCA-9A95-FDB5A9F3EA9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B2-4DCA-9A95-FDB5A9F3EA9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B2-4DCA-9A95-FDB5A9F3EA9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B2-4DCA-9A95-FDB5A9F3EA9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B2-4DCA-9A95-FDB5A9F3EA9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B2-4DCA-9A95-FDB5A9F3EA9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B2-4DCA-9A95-FDB5A9F3EA9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B2-4DCA-9A95-FDB5A9F3EA9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B2-4DCA-9A95-FDB5A9F3EA9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B2-4DCA-9A95-FDB5A9F3EA9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B2-4DCA-9A95-FDB5A9F3EA95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0.23390336279123147</c:v>
                </c:pt>
                <c:pt idx="1">
                  <c:v>0.19274136715997181</c:v>
                </c:pt>
                <c:pt idx="2">
                  <c:v>0.10092845439650455</c:v>
                </c:pt>
                <c:pt idx="3">
                  <c:v>0.15636588380716931</c:v>
                </c:pt>
                <c:pt idx="4">
                  <c:v>3.068141277203007E-2</c:v>
                </c:pt>
                <c:pt idx="5">
                  <c:v>3.684348053305464E-2</c:v>
                </c:pt>
                <c:pt idx="6">
                  <c:v>3.438831405964704E-2</c:v>
                </c:pt>
                <c:pt idx="7">
                  <c:v>-3.325566617242115E-2</c:v>
                </c:pt>
                <c:pt idx="8">
                  <c:v>-5.9245102723363585E-2</c:v>
                </c:pt>
                <c:pt idx="9">
                  <c:v>0.15438282647584978</c:v>
                </c:pt>
                <c:pt idx="10">
                  <c:v>-0.12933394160583944</c:v>
                </c:pt>
                <c:pt idx="11">
                  <c:v>-3.9637599093997888E-3</c:v>
                </c:pt>
                <c:pt idx="12">
                  <c:v>7.0314352717978368E-2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4B2-4DCA-9A95-FDB5A9F3EA95}"/>
            </c:ext>
          </c:extLst>
        </c:ser>
        <c:ser>
          <c:idx val="4"/>
          <c:order val="5"/>
          <c:tx>
            <c:strRef>
              <c:f>'Pernoctaciones evol mensu TF'!$O$96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TF'!$O$97:$O$109</c:f>
              <c:numCache>
                <c:formatCode>0.0%</c:formatCode>
                <c:ptCount val="13"/>
                <c:pt idx="0">
                  <c:v>0.49464757403030735</c:v>
                </c:pt>
                <c:pt idx="1">
                  <c:v>0.27655562539283474</c:v>
                </c:pt>
                <c:pt idx="2">
                  <c:v>0.20996398559423768</c:v>
                </c:pt>
                <c:pt idx="3">
                  <c:v>0.25276196853029798</c:v>
                </c:pt>
                <c:pt idx="4">
                  <c:v>0.32098765432098775</c:v>
                </c:pt>
                <c:pt idx="5">
                  <c:v>0.60517799352750812</c:v>
                </c:pt>
                <c:pt idx="6">
                  <c:v>0.19598874032371572</c:v>
                </c:pt>
                <c:pt idx="7">
                  <c:v>0.58803061934585954</c:v>
                </c:pt>
                <c:pt idx="8">
                  <c:v>0.40693104680242942</c:v>
                </c:pt>
                <c:pt idx="9">
                  <c:v>0.37356321839080464</c:v>
                </c:pt>
                <c:pt idx="10">
                  <c:v>8.5876601928920326E-3</c:v>
                </c:pt>
                <c:pt idx="11">
                  <c:v>0.15080143931959444</c:v>
                </c:pt>
                <c:pt idx="12">
                  <c:v>0.2855492610057917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4B2-4DCA-9A95-FDB5A9F3E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AE-4BA8-A126-BA4BE32906A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TF'!$C$119:$C$131</c:f>
              <c:numCache>
                <c:formatCode>#,##0</c:formatCode>
                <c:ptCount val="13"/>
                <c:pt idx="0">
                  <c:v>1359</c:v>
                </c:pt>
                <c:pt idx="1">
                  <c:v>1613</c:v>
                </c:pt>
                <c:pt idx="2">
                  <c:v>1121</c:v>
                </c:pt>
                <c:pt idx="3">
                  <c:v>616</c:v>
                </c:pt>
                <c:pt idx="4">
                  <c:v>420</c:v>
                </c:pt>
                <c:pt idx="5">
                  <c:v>198</c:v>
                </c:pt>
                <c:pt idx="6">
                  <c:v>319</c:v>
                </c:pt>
                <c:pt idx="7">
                  <c:v>223</c:v>
                </c:pt>
                <c:pt idx="8">
                  <c:v>369</c:v>
                </c:pt>
                <c:pt idx="9">
                  <c:v>312</c:v>
                </c:pt>
                <c:pt idx="10">
                  <c:v>765</c:v>
                </c:pt>
                <c:pt idx="11">
                  <c:v>767</c:v>
                </c:pt>
                <c:pt idx="12">
                  <c:v>8082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AE-4BA8-A126-BA4BE32906A0}"/>
            </c:ext>
          </c:extLst>
        </c:ser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AE-4BA8-A126-BA4BE32906A0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1082</c:v>
                </c:pt>
                <c:pt idx="1">
                  <c:v>1253</c:v>
                </c:pt>
                <c:pt idx="2">
                  <c:v>1088</c:v>
                </c:pt>
                <c:pt idx="3">
                  <c:v>541</c:v>
                </c:pt>
                <c:pt idx="4">
                  <c:v>524</c:v>
                </c:pt>
                <c:pt idx="5">
                  <c:v>530</c:v>
                </c:pt>
                <c:pt idx="6">
                  <c:v>456</c:v>
                </c:pt>
                <c:pt idx="7">
                  <c:v>482</c:v>
                </c:pt>
                <c:pt idx="8">
                  <c:v>722</c:v>
                </c:pt>
                <c:pt idx="9">
                  <c:v>676</c:v>
                </c:pt>
                <c:pt idx="10">
                  <c:v>947</c:v>
                </c:pt>
                <c:pt idx="11">
                  <c:v>948</c:v>
                </c:pt>
                <c:pt idx="12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AE-4BA8-A126-BA4BE32906A0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AE-4BA8-A126-BA4BE32906A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1714</c:v>
                </c:pt>
                <c:pt idx="1">
                  <c:v>1744</c:v>
                </c:pt>
                <c:pt idx="2">
                  <c:v>1558</c:v>
                </c:pt>
                <c:pt idx="3">
                  <c:v>682</c:v>
                </c:pt>
                <c:pt idx="4">
                  <c:v>550</c:v>
                </c:pt>
                <c:pt idx="5">
                  <c:v>510</c:v>
                </c:pt>
                <c:pt idx="6">
                  <c:v>444</c:v>
                </c:pt>
                <c:pt idx="7">
                  <c:v>571</c:v>
                </c:pt>
                <c:pt idx="8">
                  <c:v>664</c:v>
                </c:pt>
                <c:pt idx="9">
                  <c:v>658</c:v>
                </c:pt>
                <c:pt idx="10">
                  <c:v>849</c:v>
                </c:pt>
                <c:pt idx="11">
                  <c:v>1233</c:v>
                </c:pt>
                <c:pt idx="12">
                  <c:v>11177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AE-4BA8-A126-BA4BE32906A0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9AE-4BA8-A126-BA4BE32906A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9AE-4BA8-A126-BA4BE32906A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1480</c:v>
                </c:pt>
                <c:pt idx="1">
                  <c:v>2068</c:v>
                </c:pt>
                <c:pt idx="2">
                  <c:v>1890</c:v>
                </c:pt>
                <c:pt idx="3">
                  <c:v>1379</c:v>
                </c:pt>
                <c:pt idx="4">
                  <c:v>732</c:v>
                </c:pt>
                <c:pt idx="5">
                  <c:v>471</c:v>
                </c:pt>
                <c:pt idx="6">
                  <c:v>401</c:v>
                </c:pt>
                <c:pt idx="7">
                  <c:v>572</c:v>
                </c:pt>
                <c:pt idx="8">
                  <c:v>519</c:v>
                </c:pt>
                <c:pt idx="9">
                  <c:v>850</c:v>
                </c:pt>
                <c:pt idx="10">
                  <c:v>1075</c:v>
                </c:pt>
                <c:pt idx="11">
                  <c:v>859</c:v>
                </c:pt>
                <c:pt idx="12">
                  <c:v>12296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9AE-4BA8-A126-BA4BE3290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AE-4BA8-A126-BA4BE32906A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AE-4BA8-A126-BA4BE32906A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AE-4BA8-A126-BA4BE32906A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AE-4BA8-A126-BA4BE32906A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AE-4BA8-A126-BA4BE32906A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AE-4BA8-A126-BA4BE32906A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AE-4BA8-A126-BA4BE32906A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AE-4BA8-A126-BA4BE32906A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AE-4BA8-A126-BA4BE32906A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AE-4BA8-A126-BA4BE32906A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AE-4BA8-A126-BA4BE32906A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AE-4BA8-A126-BA4BE32906A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AE-4BA8-A126-BA4BE32906A0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-0.13652275379229872</c:v>
                </c:pt>
                <c:pt idx="1">
                  <c:v>0.18577981651376141</c:v>
                </c:pt>
                <c:pt idx="2">
                  <c:v>0.21309370988446719</c:v>
                </c:pt>
                <c:pt idx="3">
                  <c:v>1.0219941348973607</c:v>
                </c:pt>
                <c:pt idx="4">
                  <c:v>0.33090909090909082</c:v>
                </c:pt>
                <c:pt idx="5">
                  <c:v>-7.6470588235294068E-2</c:v>
                </c:pt>
                <c:pt idx="6">
                  <c:v>-9.6846846846846857E-2</c:v>
                </c:pt>
                <c:pt idx="7">
                  <c:v>1.7513134851139256E-3</c:v>
                </c:pt>
                <c:pt idx="8">
                  <c:v>-0.21837349397590367</c:v>
                </c:pt>
                <c:pt idx="9">
                  <c:v>0.29179331306990886</c:v>
                </c:pt>
                <c:pt idx="10">
                  <c:v>0.26619552414605407</c:v>
                </c:pt>
                <c:pt idx="11">
                  <c:v>-0.30332522303325227</c:v>
                </c:pt>
                <c:pt idx="12">
                  <c:v>0.10011631028003931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9AE-4BA8-A126-BA4BE32906A0}"/>
            </c:ext>
          </c:extLst>
        </c:ser>
        <c:ser>
          <c:idx val="4"/>
          <c:order val="5"/>
          <c:tx>
            <c:strRef>
              <c:f>'Pernoctaciones evol mensu TF'!$O$118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TF'!$O$119:$O$131</c:f>
              <c:numCache>
                <c:formatCode>0.0%</c:formatCode>
                <c:ptCount val="13"/>
                <c:pt idx="0">
                  <c:v>8.9036055923473079E-2</c:v>
                </c:pt>
                <c:pt idx="1">
                  <c:v>0.28208307501549901</c:v>
                </c:pt>
                <c:pt idx="2">
                  <c:v>0.68599464763603923</c:v>
                </c:pt>
                <c:pt idx="3">
                  <c:v>1.2386363636363638</c:v>
                </c:pt>
                <c:pt idx="4">
                  <c:v>0.74285714285714288</c:v>
                </c:pt>
                <c:pt idx="5">
                  <c:v>1.3787878787878789</c:v>
                </c:pt>
                <c:pt idx="6">
                  <c:v>0.25705329153605017</c:v>
                </c:pt>
                <c:pt idx="7">
                  <c:v>1.5650224215246635</c:v>
                </c:pt>
                <c:pt idx="8">
                  <c:v>0.4065040650406504</c:v>
                </c:pt>
                <c:pt idx="9">
                  <c:v>1.7243589743589745</c:v>
                </c:pt>
                <c:pt idx="10">
                  <c:v>0.40522875816993453</c:v>
                </c:pt>
                <c:pt idx="11">
                  <c:v>0.11994784876140807</c:v>
                </c:pt>
                <c:pt idx="12">
                  <c:v>0.52140559267508046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9AE-4BA8-A126-BA4BE3290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BA-4D5A-B98B-5AF1C544CED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TF'!$C$141:$C$153</c:f>
              <c:numCache>
                <c:formatCode>#,##0</c:formatCode>
                <c:ptCount val="13"/>
                <c:pt idx="0">
                  <c:v>2478</c:v>
                </c:pt>
                <c:pt idx="1">
                  <c:v>2866</c:v>
                </c:pt>
                <c:pt idx="2">
                  <c:v>3115</c:v>
                </c:pt>
                <c:pt idx="3">
                  <c:v>2355</c:v>
                </c:pt>
                <c:pt idx="4">
                  <c:v>1669</c:v>
                </c:pt>
                <c:pt idx="5">
                  <c:v>365</c:v>
                </c:pt>
                <c:pt idx="6">
                  <c:v>235</c:v>
                </c:pt>
                <c:pt idx="7">
                  <c:v>549</c:v>
                </c:pt>
                <c:pt idx="8">
                  <c:v>592</c:v>
                </c:pt>
                <c:pt idx="9">
                  <c:v>1681</c:v>
                </c:pt>
                <c:pt idx="10">
                  <c:v>3204</c:v>
                </c:pt>
                <c:pt idx="11">
                  <c:v>2257</c:v>
                </c:pt>
                <c:pt idx="12">
                  <c:v>21366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BA-4D5A-B98B-5AF1C544CED0}"/>
            </c:ext>
          </c:extLst>
        </c:ser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BA-4D5A-B98B-5AF1C544CED0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1768</c:v>
                </c:pt>
                <c:pt idx="1">
                  <c:v>2351</c:v>
                </c:pt>
                <c:pt idx="2">
                  <c:v>2524</c:v>
                </c:pt>
                <c:pt idx="3">
                  <c:v>2322</c:v>
                </c:pt>
                <c:pt idx="4">
                  <c:v>1417</c:v>
                </c:pt>
                <c:pt idx="5">
                  <c:v>894</c:v>
                </c:pt>
                <c:pt idx="6">
                  <c:v>945</c:v>
                </c:pt>
                <c:pt idx="7">
                  <c:v>1073</c:v>
                </c:pt>
                <c:pt idx="8">
                  <c:v>1386</c:v>
                </c:pt>
                <c:pt idx="9">
                  <c:v>2114</c:v>
                </c:pt>
                <c:pt idx="10">
                  <c:v>2423</c:v>
                </c:pt>
                <c:pt idx="11">
                  <c:v>1833</c:v>
                </c:pt>
                <c:pt idx="12">
                  <c:v>21050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BA-4D5A-B98B-5AF1C544CED0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BA-4D5A-B98B-5AF1C544CED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2687</c:v>
                </c:pt>
                <c:pt idx="1">
                  <c:v>2836</c:v>
                </c:pt>
                <c:pt idx="2">
                  <c:v>2988</c:v>
                </c:pt>
                <c:pt idx="3">
                  <c:v>2380</c:v>
                </c:pt>
                <c:pt idx="4">
                  <c:v>1273</c:v>
                </c:pt>
                <c:pt idx="5">
                  <c:v>831</c:v>
                </c:pt>
                <c:pt idx="6">
                  <c:v>427</c:v>
                </c:pt>
                <c:pt idx="7">
                  <c:v>1227</c:v>
                </c:pt>
                <c:pt idx="8">
                  <c:v>1288</c:v>
                </c:pt>
                <c:pt idx="9">
                  <c:v>1758</c:v>
                </c:pt>
                <c:pt idx="10">
                  <c:v>2908</c:v>
                </c:pt>
                <c:pt idx="11">
                  <c:v>2036</c:v>
                </c:pt>
                <c:pt idx="12">
                  <c:v>22639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BA-4D5A-B98B-5AF1C544CED0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EBA-4D5A-B98B-5AF1C544CED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EBA-4D5A-B98B-5AF1C544CED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3551</c:v>
                </c:pt>
                <c:pt idx="1">
                  <c:v>3116</c:v>
                </c:pt>
                <c:pt idx="2">
                  <c:v>3366</c:v>
                </c:pt>
                <c:pt idx="3">
                  <c:v>2313</c:v>
                </c:pt>
                <c:pt idx="4">
                  <c:v>1592</c:v>
                </c:pt>
                <c:pt idx="5">
                  <c:v>1011</c:v>
                </c:pt>
                <c:pt idx="6">
                  <c:v>454</c:v>
                </c:pt>
                <c:pt idx="7">
                  <c:v>1129</c:v>
                </c:pt>
                <c:pt idx="8">
                  <c:v>1311</c:v>
                </c:pt>
                <c:pt idx="9">
                  <c:v>1824</c:v>
                </c:pt>
                <c:pt idx="10">
                  <c:v>2912</c:v>
                </c:pt>
                <c:pt idx="11">
                  <c:v>2476</c:v>
                </c:pt>
                <c:pt idx="12">
                  <c:v>25055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EBA-4D5A-B98B-5AF1C544C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BA-4D5A-B98B-5AF1C544CED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BA-4D5A-B98B-5AF1C544CED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BA-4D5A-B98B-5AF1C544CED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BA-4D5A-B98B-5AF1C544CED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BA-4D5A-B98B-5AF1C544CED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BA-4D5A-B98B-5AF1C544CED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BA-4D5A-B98B-5AF1C544CED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BA-4D5A-B98B-5AF1C544CED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BA-4D5A-B98B-5AF1C544CED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BA-4D5A-B98B-5AF1C544CED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BA-4D5A-B98B-5AF1C544CED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BA-4D5A-B98B-5AF1C544CED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BA-4D5A-B98B-5AF1C544CED0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0.32154819501302567</c:v>
                </c:pt>
                <c:pt idx="1">
                  <c:v>9.8730606488011352E-2</c:v>
                </c:pt>
                <c:pt idx="2">
                  <c:v>0.12650602409638556</c:v>
                </c:pt>
                <c:pt idx="3">
                  <c:v>-2.8151260504201692E-2</c:v>
                </c:pt>
                <c:pt idx="4">
                  <c:v>0.25058915946582871</c:v>
                </c:pt>
                <c:pt idx="5">
                  <c:v>0.21660649819494582</c:v>
                </c:pt>
                <c:pt idx="6">
                  <c:v>6.3231850117096089E-2</c:v>
                </c:pt>
                <c:pt idx="7">
                  <c:v>-7.9869600651996775E-2</c:v>
                </c:pt>
                <c:pt idx="8">
                  <c:v>1.7857142857142794E-2</c:v>
                </c:pt>
                <c:pt idx="9">
                  <c:v>3.7542662116040848E-2</c:v>
                </c:pt>
                <c:pt idx="10">
                  <c:v>1.3755158184318717E-3</c:v>
                </c:pt>
                <c:pt idx="11">
                  <c:v>0.21611001964636545</c:v>
                </c:pt>
                <c:pt idx="12">
                  <c:v>0.10671849463315519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EBA-4D5A-B98B-5AF1C544CED0}"/>
            </c:ext>
          </c:extLst>
        </c:ser>
        <c:ser>
          <c:idx val="4"/>
          <c:order val="5"/>
          <c:tx>
            <c:strRef>
              <c:f>'Pernoctaciones evol mensu TF'!$O$140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TF'!$O$141:$O$153</c:f>
              <c:numCache>
                <c:formatCode>0.0%</c:formatCode>
                <c:ptCount val="13"/>
                <c:pt idx="0">
                  <c:v>0.4330104923325262</c:v>
                </c:pt>
                <c:pt idx="1">
                  <c:v>8.7229588276343417E-2</c:v>
                </c:pt>
                <c:pt idx="2">
                  <c:v>8.0577849117174916E-2</c:v>
                </c:pt>
                <c:pt idx="3">
                  <c:v>-1.7834394904458595E-2</c:v>
                </c:pt>
                <c:pt idx="4">
                  <c:v>-4.6135410425404477E-2</c:v>
                </c:pt>
                <c:pt idx="5">
                  <c:v>1.7698630136986302</c:v>
                </c:pt>
                <c:pt idx="6">
                  <c:v>0.93191489361702118</c:v>
                </c:pt>
                <c:pt idx="7">
                  <c:v>1.0564663023679417</c:v>
                </c:pt>
                <c:pt idx="8">
                  <c:v>1.2145270270270272</c:v>
                </c:pt>
                <c:pt idx="9">
                  <c:v>8.5068411659726451E-2</c:v>
                </c:pt>
                <c:pt idx="10">
                  <c:v>-9.1136079900124844E-2</c:v>
                </c:pt>
                <c:pt idx="11">
                  <c:v>9.7031457687195344E-2</c:v>
                </c:pt>
                <c:pt idx="12">
                  <c:v>0.17265749321351676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EBA-4D5A-B98B-5AF1C544C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E9-4669-9676-D47F000B794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TF'!$C$163:$C$175</c:f>
              <c:numCache>
                <c:formatCode>#,##0</c:formatCode>
                <c:ptCount val="13"/>
                <c:pt idx="0">
                  <c:v>720</c:v>
                </c:pt>
                <c:pt idx="1">
                  <c:v>948</c:v>
                </c:pt>
                <c:pt idx="2">
                  <c:v>1044</c:v>
                </c:pt>
                <c:pt idx="3">
                  <c:v>826</c:v>
                </c:pt>
                <c:pt idx="4">
                  <c:v>715</c:v>
                </c:pt>
                <c:pt idx="5">
                  <c:v>429</c:v>
                </c:pt>
                <c:pt idx="6">
                  <c:v>548</c:v>
                </c:pt>
                <c:pt idx="7">
                  <c:v>723</c:v>
                </c:pt>
                <c:pt idx="8">
                  <c:v>504</c:v>
                </c:pt>
                <c:pt idx="9">
                  <c:v>638</c:v>
                </c:pt>
                <c:pt idx="10">
                  <c:v>727</c:v>
                </c:pt>
                <c:pt idx="11">
                  <c:v>835</c:v>
                </c:pt>
                <c:pt idx="12">
                  <c:v>8657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E9-4669-9676-D47F000B7947}"/>
            </c:ext>
          </c:extLst>
        </c:ser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E9-4669-9676-D47F000B7947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771</c:v>
                </c:pt>
                <c:pt idx="1">
                  <c:v>863</c:v>
                </c:pt>
                <c:pt idx="2">
                  <c:v>945</c:v>
                </c:pt>
                <c:pt idx="3">
                  <c:v>745</c:v>
                </c:pt>
                <c:pt idx="4">
                  <c:v>572</c:v>
                </c:pt>
                <c:pt idx="5">
                  <c:v>278</c:v>
                </c:pt>
                <c:pt idx="6">
                  <c:v>580</c:v>
                </c:pt>
                <c:pt idx="7">
                  <c:v>860</c:v>
                </c:pt>
                <c:pt idx="8">
                  <c:v>390</c:v>
                </c:pt>
                <c:pt idx="9">
                  <c:v>484</c:v>
                </c:pt>
                <c:pt idx="10">
                  <c:v>676</c:v>
                </c:pt>
                <c:pt idx="11">
                  <c:v>717</c:v>
                </c:pt>
                <c:pt idx="12">
                  <c:v>7881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E9-4669-9676-D47F000B7947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E9-4669-9676-D47F000B794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1006</c:v>
                </c:pt>
                <c:pt idx="1">
                  <c:v>1019</c:v>
                </c:pt>
                <c:pt idx="2">
                  <c:v>1138</c:v>
                </c:pt>
                <c:pt idx="3">
                  <c:v>650</c:v>
                </c:pt>
                <c:pt idx="4">
                  <c:v>732</c:v>
                </c:pt>
                <c:pt idx="5">
                  <c:v>374</c:v>
                </c:pt>
                <c:pt idx="6">
                  <c:v>379</c:v>
                </c:pt>
                <c:pt idx="7">
                  <c:v>734</c:v>
                </c:pt>
                <c:pt idx="8">
                  <c:v>486</c:v>
                </c:pt>
                <c:pt idx="9">
                  <c:v>565</c:v>
                </c:pt>
                <c:pt idx="10">
                  <c:v>1140</c:v>
                </c:pt>
                <c:pt idx="11">
                  <c:v>679</c:v>
                </c:pt>
                <c:pt idx="12">
                  <c:v>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E9-4669-9676-D47F000B7947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6E9-4669-9676-D47F000B794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6E9-4669-9676-D47F000B794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991</c:v>
                </c:pt>
                <c:pt idx="1">
                  <c:v>1220</c:v>
                </c:pt>
                <c:pt idx="2">
                  <c:v>1305</c:v>
                </c:pt>
                <c:pt idx="3">
                  <c:v>832</c:v>
                </c:pt>
                <c:pt idx="4">
                  <c:v>862</c:v>
                </c:pt>
                <c:pt idx="5">
                  <c:v>426</c:v>
                </c:pt>
                <c:pt idx="6">
                  <c:v>596</c:v>
                </c:pt>
                <c:pt idx="7">
                  <c:v>989</c:v>
                </c:pt>
                <c:pt idx="8">
                  <c:v>421</c:v>
                </c:pt>
                <c:pt idx="9">
                  <c:v>622</c:v>
                </c:pt>
                <c:pt idx="10">
                  <c:v>772</c:v>
                </c:pt>
                <c:pt idx="11">
                  <c:v>714</c:v>
                </c:pt>
                <c:pt idx="12">
                  <c:v>9750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6E9-4669-9676-D47F000B7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E9-4669-9676-D47F000B794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E9-4669-9676-D47F000B794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E9-4669-9676-D47F000B794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E9-4669-9676-D47F000B794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E9-4669-9676-D47F000B794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E9-4669-9676-D47F000B794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E9-4669-9676-D47F000B794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E9-4669-9676-D47F000B794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E9-4669-9676-D47F000B794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E9-4669-9676-D47F000B794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6E9-4669-9676-D47F000B794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6E9-4669-9676-D47F000B794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6E9-4669-9676-D47F000B7947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-1.491053677932408E-2</c:v>
                </c:pt>
                <c:pt idx="1">
                  <c:v>0.19725220804710508</c:v>
                </c:pt>
                <c:pt idx="2">
                  <c:v>0.14674868189806678</c:v>
                </c:pt>
                <c:pt idx="3">
                  <c:v>0.28000000000000003</c:v>
                </c:pt>
                <c:pt idx="4">
                  <c:v>0.17759562841530063</c:v>
                </c:pt>
                <c:pt idx="5">
                  <c:v>0.1390374331550801</c:v>
                </c:pt>
                <c:pt idx="6">
                  <c:v>0.57255936675461738</c:v>
                </c:pt>
                <c:pt idx="7">
                  <c:v>0.34741144414168934</c:v>
                </c:pt>
                <c:pt idx="8">
                  <c:v>-0.13374485596707819</c:v>
                </c:pt>
                <c:pt idx="9">
                  <c:v>0.10088495575221246</c:v>
                </c:pt>
                <c:pt idx="10">
                  <c:v>-0.32280701754385965</c:v>
                </c:pt>
                <c:pt idx="11">
                  <c:v>5.1546391752577359E-2</c:v>
                </c:pt>
                <c:pt idx="12">
                  <c:v>9.5259492248932931E-2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6E9-4669-9676-D47F000B7947}"/>
            </c:ext>
          </c:extLst>
        </c:ser>
        <c:ser>
          <c:idx val="4"/>
          <c:order val="5"/>
          <c:tx>
            <c:strRef>
              <c:f>'Pernoctaciones evol mensu TF'!$O$162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TF'!$O$163:$O$175</c:f>
              <c:numCache>
                <c:formatCode>0.0%</c:formatCode>
                <c:ptCount val="13"/>
                <c:pt idx="0">
                  <c:v>0.37638888888888888</c:v>
                </c:pt>
                <c:pt idx="1">
                  <c:v>0.28691983122362874</c:v>
                </c:pt>
                <c:pt idx="2">
                  <c:v>0.25</c:v>
                </c:pt>
                <c:pt idx="3">
                  <c:v>7.2639225181598821E-3</c:v>
                </c:pt>
                <c:pt idx="4">
                  <c:v>0.20559440559440567</c:v>
                </c:pt>
                <c:pt idx="5">
                  <c:v>-6.9930069930069783E-3</c:v>
                </c:pt>
                <c:pt idx="6">
                  <c:v>8.7591240875912302E-2</c:v>
                </c:pt>
                <c:pt idx="7">
                  <c:v>0.36791147994467499</c:v>
                </c:pt>
                <c:pt idx="8">
                  <c:v>-0.16468253968253965</c:v>
                </c:pt>
                <c:pt idx="9">
                  <c:v>-2.5078369905956133E-2</c:v>
                </c:pt>
                <c:pt idx="10">
                  <c:v>6.1898211829436001E-2</c:v>
                </c:pt>
                <c:pt idx="11">
                  <c:v>-0.14491017964071862</c:v>
                </c:pt>
                <c:pt idx="12">
                  <c:v>0.12625620884833078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6E9-4669-9676-D47F000B7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20-48C0-BC51-EA7E8EA6C8F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TF'!$C$185:$C$197</c:f>
              <c:numCache>
                <c:formatCode>#,##0</c:formatCode>
                <c:ptCount val="13"/>
                <c:pt idx="0">
                  <c:v>191</c:v>
                </c:pt>
                <c:pt idx="1">
                  <c:v>192</c:v>
                </c:pt>
                <c:pt idx="2">
                  <c:v>234</c:v>
                </c:pt>
                <c:pt idx="3">
                  <c:v>119</c:v>
                </c:pt>
                <c:pt idx="4">
                  <c:v>80</c:v>
                </c:pt>
                <c:pt idx="5">
                  <c:v>84</c:v>
                </c:pt>
                <c:pt idx="6">
                  <c:v>43</c:v>
                </c:pt>
                <c:pt idx="7">
                  <c:v>40</c:v>
                </c:pt>
                <c:pt idx="8">
                  <c:v>24</c:v>
                </c:pt>
                <c:pt idx="9">
                  <c:v>56</c:v>
                </c:pt>
                <c:pt idx="10">
                  <c:v>121</c:v>
                </c:pt>
                <c:pt idx="11">
                  <c:v>114</c:v>
                </c:pt>
                <c:pt idx="12">
                  <c:v>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0-48C0-BC51-EA7E8EA6C8FB}"/>
            </c:ext>
          </c:extLst>
        </c:ser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20-48C0-BC51-EA7E8EA6C8FB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235</c:v>
                </c:pt>
                <c:pt idx="1">
                  <c:v>237</c:v>
                </c:pt>
                <c:pt idx="2">
                  <c:v>269</c:v>
                </c:pt>
                <c:pt idx="3">
                  <c:v>157</c:v>
                </c:pt>
                <c:pt idx="4">
                  <c:v>104</c:v>
                </c:pt>
                <c:pt idx="5">
                  <c:v>70</c:v>
                </c:pt>
                <c:pt idx="6">
                  <c:v>209</c:v>
                </c:pt>
                <c:pt idx="7">
                  <c:v>142</c:v>
                </c:pt>
                <c:pt idx="8">
                  <c:v>117</c:v>
                </c:pt>
                <c:pt idx="9">
                  <c:v>83</c:v>
                </c:pt>
                <c:pt idx="10">
                  <c:v>157</c:v>
                </c:pt>
                <c:pt idx="11">
                  <c:v>112</c:v>
                </c:pt>
                <c:pt idx="12">
                  <c:v>1892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0-48C0-BC51-EA7E8EA6C8FB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20-48C0-BC51-EA7E8EA6C8F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204</c:v>
                </c:pt>
                <c:pt idx="1">
                  <c:v>99</c:v>
                </c:pt>
                <c:pt idx="2">
                  <c:v>302</c:v>
                </c:pt>
                <c:pt idx="3">
                  <c:v>114</c:v>
                </c:pt>
                <c:pt idx="4">
                  <c:v>83</c:v>
                </c:pt>
                <c:pt idx="5">
                  <c:v>73</c:v>
                </c:pt>
                <c:pt idx="6">
                  <c:v>111</c:v>
                </c:pt>
                <c:pt idx="7">
                  <c:v>117</c:v>
                </c:pt>
                <c:pt idx="8">
                  <c:v>120</c:v>
                </c:pt>
                <c:pt idx="9">
                  <c:v>116</c:v>
                </c:pt>
                <c:pt idx="10">
                  <c:v>311</c:v>
                </c:pt>
                <c:pt idx="11">
                  <c:v>162</c:v>
                </c:pt>
                <c:pt idx="12">
                  <c:v>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0-48C0-BC51-EA7E8EA6C8FB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D20-48C0-BC51-EA7E8EA6C8F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D20-48C0-BC51-EA7E8EA6C8F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391</c:v>
                </c:pt>
                <c:pt idx="1">
                  <c:v>311</c:v>
                </c:pt>
                <c:pt idx="2">
                  <c:v>283</c:v>
                </c:pt>
                <c:pt idx="3">
                  <c:v>234</c:v>
                </c:pt>
                <c:pt idx="4">
                  <c:v>66</c:v>
                </c:pt>
                <c:pt idx="5">
                  <c:v>55</c:v>
                </c:pt>
                <c:pt idx="6">
                  <c:v>59</c:v>
                </c:pt>
                <c:pt idx="7">
                  <c:v>136</c:v>
                </c:pt>
                <c:pt idx="8">
                  <c:v>158</c:v>
                </c:pt>
                <c:pt idx="9">
                  <c:v>156</c:v>
                </c:pt>
                <c:pt idx="10">
                  <c:v>161</c:v>
                </c:pt>
                <c:pt idx="11">
                  <c:v>348</c:v>
                </c:pt>
                <c:pt idx="12">
                  <c:v>2358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D20-48C0-BC51-EA7E8EA6C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20-48C0-BC51-EA7E8EA6C8F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20-48C0-BC51-EA7E8EA6C8F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20-48C0-BC51-EA7E8EA6C8F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20-48C0-BC51-EA7E8EA6C8F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20-48C0-BC51-EA7E8EA6C8F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20-48C0-BC51-EA7E8EA6C8F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20-48C0-BC51-EA7E8EA6C8F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20-48C0-BC51-EA7E8EA6C8F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20-48C0-BC51-EA7E8EA6C8F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20-48C0-BC51-EA7E8EA6C8F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20-48C0-BC51-EA7E8EA6C8F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20-48C0-BC51-EA7E8EA6C8F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20-48C0-BC51-EA7E8EA6C8FB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0.91666666666666674</c:v>
                </c:pt>
                <c:pt idx="1">
                  <c:v>2.1414141414141414</c:v>
                </c:pt>
                <c:pt idx="2">
                  <c:v>-6.29139072847682E-2</c:v>
                </c:pt>
                <c:pt idx="3">
                  <c:v>1.0526315789473686</c:v>
                </c:pt>
                <c:pt idx="4">
                  <c:v>-0.20481927710843373</c:v>
                </c:pt>
                <c:pt idx="5">
                  <c:v>-0.24657534246575341</c:v>
                </c:pt>
                <c:pt idx="6">
                  <c:v>-0.46846846846846846</c:v>
                </c:pt>
                <c:pt idx="7">
                  <c:v>0.16239316239316248</c:v>
                </c:pt>
                <c:pt idx="8">
                  <c:v>0.31666666666666665</c:v>
                </c:pt>
                <c:pt idx="9">
                  <c:v>0.34482758620689657</c:v>
                </c:pt>
                <c:pt idx="10">
                  <c:v>-0.48231511254019288</c:v>
                </c:pt>
                <c:pt idx="11">
                  <c:v>1.1481481481481484</c:v>
                </c:pt>
                <c:pt idx="12">
                  <c:v>0.30132450331125837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D20-48C0-BC51-EA7E8EA6C8FB}"/>
            </c:ext>
          </c:extLst>
        </c:ser>
        <c:ser>
          <c:idx val="4"/>
          <c:order val="5"/>
          <c:tx>
            <c:strRef>
              <c:f>'Pernoctaciones evol mensu TF'!$O$184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TF'!$O$185:$O$197</c:f>
              <c:numCache>
                <c:formatCode>0.0%</c:formatCode>
                <c:ptCount val="13"/>
                <c:pt idx="0">
                  <c:v>1.0471204188481678</c:v>
                </c:pt>
                <c:pt idx="1">
                  <c:v>0.61979166666666674</c:v>
                </c:pt>
                <c:pt idx="2">
                  <c:v>0.20940170940170932</c:v>
                </c:pt>
                <c:pt idx="3">
                  <c:v>0.96638655462184864</c:v>
                </c:pt>
                <c:pt idx="4">
                  <c:v>-0.17500000000000004</c:v>
                </c:pt>
                <c:pt idx="5">
                  <c:v>-0.34523809523809523</c:v>
                </c:pt>
                <c:pt idx="6">
                  <c:v>0.37209302325581395</c:v>
                </c:pt>
                <c:pt idx="7">
                  <c:v>2.4</c:v>
                </c:pt>
                <c:pt idx="8">
                  <c:v>5.583333333333333</c:v>
                </c:pt>
                <c:pt idx="9">
                  <c:v>1.7857142857142856</c:v>
                </c:pt>
                <c:pt idx="10">
                  <c:v>0.33057851239669422</c:v>
                </c:pt>
                <c:pt idx="11">
                  <c:v>2.0526315789473686</c:v>
                </c:pt>
                <c:pt idx="12">
                  <c:v>0.81664098613251146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D20-48C0-BC51-EA7E8EA6C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54-4A37-AA5A-03E5B5F105B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TF'!$C$207:$C$219</c:f>
              <c:numCache>
                <c:formatCode>#,##0</c:formatCode>
                <c:ptCount val="13"/>
                <c:pt idx="0">
                  <c:v>273</c:v>
                </c:pt>
                <c:pt idx="1">
                  <c:v>211</c:v>
                </c:pt>
                <c:pt idx="2">
                  <c:v>272</c:v>
                </c:pt>
                <c:pt idx="3">
                  <c:v>128</c:v>
                </c:pt>
                <c:pt idx="4">
                  <c:v>98</c:v>
                </c:pt>
                <c:pt idx="5">
                  <c:v>161</c:v>
                </c:pt>
                <c:pt idx="6">
                  <c:v>180</c:v>
                </c:pt>
                <c:pt idx="7">
                  <c:v>291</c:v>
                </c:pt>
                <c:pt idx="8">
                  <c:v>116</c:v>
                </c:pt>
                <c:pt idx="9">
                  <c:v>243</c:v>
                </c:pt>
                <c:pt idx="10">
                  <c:v>220</c:v>
                </c:pt>
                <c:pt idx="11">
                  <c:v>197</c:v>
                </c:pt>
                <c:pt idx="12">
                  <c:v>2390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54-4A37-AA5A-03E5B5F105BD}"/>
            </c:ext>
          </c:extLst>
        </c:ser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54-4A37-AA5A-03E5B5F105BD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500</c:v>
                </c:pt>
                <c:pt idx="1">
                  <c:v>376</c:v>
                </c:pt>
                <c:pt idx="2">
                  <c:v>467</c:v>
                </c:pt>
                <c:pt idx="3">
                  <c:v>402</c:v>
                </c:pt>
                <c:pt idx="4">
                  <c:v>372</c:v>
                </c:pt>
                <c:pt idx="5">
                  <c:v>448</c:v>
                </c:pt>
                <c:pt idx="6">
                  <c:v>155</c:v>
                </c:pt>
                <c:pt idx="7">
                  <c:v>383</c:v>
                </c:pt>
                <c:pt idx="8">
                  <c:v>333</c:v>
                </c:pt>
                <c:pt idx="9">
                  <c:v>458</c:v>
                </c:pt>
                <c:pt idx="10">
                  <c:v>713</c:v>
                </c:pt>
                <c:pt idx="11">
                  <c:v>374</c:v>
                </c:pt>
                <c:pt idx="12">
                  <c:v>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54-4A37-AA5A-03E5B5F105BD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54-4A37-AA5A-03E5B5F105B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587</c:v>
                </c:pt>
                <c:pt idx="1">
                  <c:v>398</c:v>
                </c:pt>
                <c:pt idx="2">
                  <c:v>596</c:v>
                </c:pt>
                <c:pt idx="3">
                  <c:v>239</c:v>
                </c:pt>
                <c:pt idx="4">
                  <c:v>200</c:v>
                </c:pt>
                <c:pt idx="5">
                  <c:v>127</c:v>
                </c:pt>
                <c:pt idx="6">
                  <c:v>176</c:v>
                </c:pt>
                <c:pt idx="7">
                  <c:v>153</c:v>
                </c:pt>
                <c:pt idx="8">
                  <c:v>194</c:v>
                </c:pt>
                <c:pt idx="9">
                  <c:v>266</c:v>
                </c:pt>
                <c:pt idx="10">
                  <c:v>322</c:v>
                </c:pt>
                <c:pt idx="11">
                  <c:v>365</c:v>
                </c:pt>
                <c:pt idx="12">
                  <c:v>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54-4A37-AA5A-03E5B5F105BD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254-4A37-AA5A-03E5B5F105B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254-4A37-AA5A-03E5B5F105B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618</c:v>
                </c:pt>
                <c:pt idx="1">
                  <c:v>524</c:v>
                </c:pt>
                <c:pt idx="2">
                  <c:v>525</c:v>
                </c:pt>
                <c:pt idx="3">
                  <c:v>478</c:v>
                </c:pt>
                <c:pt idx="4">
                  <c:v>229</c:v>
                </c:pt>
                <c:pt idx="5">
                  <c:v>314</c:v>
                </c:pt>
                <c:pt idx="6">
                  <c:v>134</c:v>
                </c:pt>
                <c:pt idx="7">
                  <c:v>219</c:v>
                </c:pt>
                <c:pt idx="8">
                  <c:v>121</c:v>
                </c:pt>
                <c:pt idx="9">
                  <c:v>155</c:v>
                </c:pt>
                <c:pt idx="10">
                  <c:v>268</c:v>
                </c:pt>
                <c:pt idx="11">
                  <c:v>215</c:v>
                </c:pt>
                <c:pt idx="12">
                  <c:v>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254-4A37-AA5A-03E5B5F10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54-4A37-AA5A-03E5B5F105B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54-4A37-AA5A-03E5B5F105B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54-4A37-AA5A-03E5B5F105B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54-4A37-AA5A-03E5B5F105B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54-4A37-AA5A-03E5B5F105B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54-4A37-AA5A-03E5B5F105B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54-4A37-AA5A-03E5B5F105B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54-4A37-AA5A-03E5B5F105B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54-4A37-AA5A-03E5B5F105B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54-4A37-AA5A-03E5B5F105B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54-4A37-AA5A-03E5B5F105B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54-4A37-AA5A-03E5B5F105B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54-4A37-AA5A-03E5B5F105BD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5.2810902896081702E-2</c:v>
                </c:pt>
                <c:pt idx="1">
                  <c:v>0.31658291457286425</c:v>
                </c:pt>
                <c:pt idx="2">
                  <c:v>-0.11912751677852351</c:v>
                </c:pt>
                <c:pt idx="3">
                  <c:v>1</c:v>
                </c:pt>
                <c:pt idx="4">
                  <c:v>0.14500000000000002</c:v>
                </c:pt>
                <c:pt idx="5">
                  <c:v>1.4724409448818898</c:v>
                </c:pt>
                <c:pt idx="6">
                  <c:v>-0.23863636363636365</c:v>
                </c:pt>
                <c:pt idx="7">
                  <c:v>0.43137254901960786</c:v>
                </c:pt>
                <c:pt idx="8">
                  <c:v>-0.37628865979381443</c:v>
                </c:pt>
                <c:pt idx="9">
                  <c:v>-0.41729323308270672</c:v>
                </c:pt>
                <c:pt idx="10">
                  <c:v>-0.16770186335403725</c:v>
                </c:pt>
                <c:pt idx="11">
                  <c:v>-0.41095890410958902</c:v>
                </c:pt>
                <c:pt idx="12">
                  <c:v>4.8854540436102711E-2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254-4A37-AA5A-03E5B5F105BD}"/>
            </c:ext>
          </c:extLst>
        </c:ser>
        <c:ser>
          <c:idx val="4"/>
          <c:order val="5"/>
          <c:tx>
            <c:strRef>
              <c:f>'Pernoctaciones evol mensu TF'!$O$206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TF'!$O$207:$O$219</c:f>
              <c:numCache>
                <c:formatCode>0.0%</c:formatCode>
                <c:ptCount val="13"/>
                <c:pt idx="0">
                  <c:v>1.2637362637362637</c:v>
                </c:pt>
                <c:pt idx="1">
                  <c:v>1.4834123222748814</c:v>
                </c:pt>
                <c:pt idx="2">
                  <c:v>0.93014705882352944</c:v>
                </c:pt>
                <c:pt idx="3">
                  <c:v>2.734375</c:v>
                </c:pt>
                <c:pt idx="4">
                  <c:v>1.3367346938775508</c:v>
                </c:pt>
                <c:pt idx="5">
                  <c:v>0.95031055900621109</c:v>
                </c:pt>
                <c:pt idx="6">
                  <c:v>-0.25555555555555554</c:v>
                </c:pt>
                <c:pt idx="7">
                  <c:v>-0.24742268041237114</c:v>
                </c:pt>
                <c:pt idx="8">
                  <c:v>4.31034482758621E-2</c:v>
                </c:pt>
                <c:pt idx="9">
                  <c:v>-0.36213991769547327</c:v>
                </c:pt>
                <c:pt idx="10">
                  <c:v>0.21818181818181825</c:v>
                </c:pt>
                <c:pt idx="11">
                  <c:v>9.137055837563457E-2</c:v>
                </c:pt>
                <c:pt idx="12">
                  <c:v>0.58995815899581583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254-4A37-AA5A-03E5B5F10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A8-4B96-BD07-32E88D86B02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TF'!$C$229:$C$241</c:f>
              <c:numCache>
                <c:formatCode>#,##0</c:formatCode>
                <c:ptCount val="13"/>
                <c:pt idx="0">
                  <c:v>118</c:v>
                </c:pt>
                <c:pt idx="1">
                  <c:v>79</c:v>
                </c:pt>
                <c:pt idx="2">
                  <c:v>57</c:v>
                </c:pt>
                <c:pt idx="3">
                  <c:v>16</c:v>
                </c:pt>
                <c:pt idx="4">
                  <c:v>10</c:v>
                </c:pt>
                <c:pt idx="5">
                  <c:v>23</c:v>
                </c:pt>
                <c:pt idx="6">
                  <c:v>9</c:v>
                </c:pt>
                <c:pt idx="7">
                  <c:v>1</c:v>
                </c:pt>
                <c:pt idx="8">
                  <c:v>2</c:v>
                </c:pt>
                <c:pt idx="9">
                  <c:v>16</c:v>
                </c:pt>
                <c:pt idx="10">
                  <c:v>39</c:v>
                </c:pt>
                <c:pt idx="11">
                  <c:v>74</c:v>
                </c:pt>
                <c:pt idx="12">
                  <c:v>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A8-4B96-BD07-32E88D86B028}"/>
            </c:ext>
          </c:extLst>
        </c:ser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A8-4B96-BD07-32E88D86B028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202</c:v>
                </c:pt>
                <c:pt idx="1">
                  <c:v>191</c:v>
                </c:pt>
                <c:pt idx="2">
                  <c:v>85</c:v>
                </c:pt>
                <c:pt idx="3">
                  <c:v>17</c:v>
                </c:pt>
                <c:pt idx="4">
                  <c:v>21</c:v>
                </c:pt>
                <c:pt idx="5">
                  <c:v>7</c:v>
                </c:pt>
                <c:pt idx="6">
                  <c:v>17</c:v>
                </c:pt>
                <c:pt idx="7">
                  <c:v>63</c:v>
                </c:pt>
                <c:pt idx="8">
                  <c:v>27</c:v>
                </c:pt>
                <c:pt idx="9">
                  <c:v>46</c:v>
                </c:pt>
                <c:pt idx="10">
                  <c:v>40</c:v>
                </c:pt>
                <c:pt idx="11">
                  <c:v>101</c:v>
                </c:pt>
                <c:pt idx="12">
                  <c:v>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A8-4B96-BD07-32E88D86B028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A8-4B96-BD07-32E88D86B02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130</c:v>
                </c:pt>
                <c:pt idx="1">
                  <c:v>31</c:v>
                </c:pt>
                <c:pt idx="2">
                  <c:v>28</c:v>
                </c:pt>
                <c:pt idx="3">
                  <c:v>42</c:v>
                </c:pt>
                <c:pt idx="4">
                  <c:v>10</c:v>
                </c:pt>
                <c:pt idx="5">
                  <c:v>2</c:v>
                </c:pt>
                <c:pt idx="6">
                  <c:v>35</c:v>
                </c:pt>
                <c:pt idx="7">
                  <c:v>6</c:v>
                </c:pt>
                <c:pt idx="8">
                  <c:v>14</c:v>
                </c:pt>
                <c:pt idx="9">
                  <c:v>6</c:v>
                </c:pt>
                <c:pt idx="10">
                  <c:v>82</c:v>
                </c:pt>
                <c:pt idx="11">
                  <c:v>34</c:v>
                </c:pt>
                <c:pt idx="12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A8-4B96-BD07-32E88D86B028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7A8-4B96-BD07-32E88D86B02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7A8-4B96-BD07-32E88D86B02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167</c:v>
                </c:pt>
                <c:pt idx="1">
                  <c:v>140</c:v>
                </c:pt>
                <c:pt idx="2">
                  <c:v>62</c:v>
                </c:pt>
                <c:pt idx="3">
                  <c:v>2</c:v>
                </c:pt>
                <c:pt idx="4">
                  <c:v>0</c:v>
                </c:pt>
                <c:pt idx="5">
                  <c:v>176</c:v>
                </c:pt>
                <c:pt idx="6">
                  <c:v>45</c:v>
                </c:pt>
                <c:pt idx="7">
                  <c:v>4</c:v>
                </c:pt>
                <c:pt idx="8">
                  <c:v>36</c:v>
                </c:pt>
                <c:pt idx="9">
                  <c:v>24</c:v>
                </c:pt>
                <c:pt idx="10">
                  <c:v>116</c:v>
                </c:pt>
                <c:pt idx="11">
                  <c:v>10</c:v>
                </c:pt>
                <c:pt idx="12">
                  <c:v>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7A8-4B96-BD07-32E88D86B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A8-4B96-BD07-32E88D86B02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A8-4B96-BD07-32E88D86B02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A8-4B96-BD07-32E88D86B02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A8-4B96-BD07-32E88D86B02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A8-4B96-BD07-32E88D86B02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A8-4B96-BD07-32E88D86B02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A8-4B96-BD07-32E88D86B02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A8-4B96-BD07-32E88D86B02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A8-4B96-BD07-32E88D86B02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A8-4B96-BD07-32E88D86B02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A8-4B96-BD07-32E88D86B02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A8-4B96-BD07-32E88D86B02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A8-4B96-BD07-32E88D86B028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0.28461538461538471</c:v>
                </c:pt>
                <c:pt idx="1">
                  <c:v>3.5161290322580649</c:v>
                </c:pt>
                <c:pt idx="2">
                  <c:v>1.2142857142857144</c:v>
                </c:pt>
                <c:pt idx="3">
                  <c:v>-0.95238095238095233</c:v>
                </c:pt>
                <c:pt idx="4">
                  <c:v>-1</c:v>
                </c:pt>
                <c:pt idx="5">
                  <c:v>87</c:v>
                </c:pt>
                <c:pt idx="6">
                  <c:v>0.28571428571428581</c:v>
                </c:pt>
                <c:pt idx="7">
                  <c:v>-0.33333333333333337</c:v>
                </c:pt>
                <c:pt idx="8">
                  <c:v>1.5714285714285716</c:v>
                </c:pt>
                <c:pt idx="9">
                  <c:v>3</c:v>
                </c:pt>
                <c:pt idx="10">
                  <c:v>0.41463414634146334</c:v>
                </c:pt>
                <c:pt idx="11">
                  <c:v>-0.70588235294117641</c:v>
                </c:pt>
                <c:pt idx="12">
                  <c:v>0.86190476190476195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7A8-4B96-BD07-32E88D86B028}"/>
            </c:ext>
          </c:extLst>
        </c:ser>
        <c:ser>
          <c:idx val="4"/>
          <c:order val="5"/>
          <c:tx>
            <c:strRef>
              <c:f>'Pernoctaciones evol mensu TF'!$O$228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TF'!$O$229:$O$241</c:f>
              <c:numCache>
                <c:formatCode>0.0%</c:formatCode>
                <c:ptCount val="13"/>
                <c:pt idx="0">
                  <c:v>0.4152542372881356</c:v>
                </c:pt>
                <c:pt idx="1">
                  <c:v>0.77215189873417711</c:v>
                </c:pt>
                <c:pt idx="2">
                  <c:v>8.7719298245614086E-2</c:v>
                </c:pt>
                <c:pt idx="3">
                  <c:v>-0.875</c:v>
                </c:pt>
                <c:pt idx="4">
                  <c:v>-1</c:v>
                </c:pt>
                <c:pt idx="5">
                  <c:v>6.6521739130434785</c:v>
                </c:pt>
                <c:pt idx="6">
                  <c:v>4</c:v>
                </c:pt>
                <c:pt idx="7">
                  <c:v>3</c:v>
                </c:pt>
                <c:pt idx="8">
                  <c:v>17</c:v>
                </c:pt>
                <c:pt idx="9">
                  <c:v>0.5</c:v>
                </c:pt>
                <c:pt idx="10">
                  <c:v>1.9743589743589745</c:v>
                </c:pt>
                <c:pt idx="11">
                  <c:v>-0.86486486486486491</c:v>
                </c:pt>
                <c:pt idx="12">
                  <c:v>0.76126126126126126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7A8-4B96-BD07-32E88D86B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TF'!$C$253:$D$253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C0-43F1-8C09-4C0EE10C997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TF'!$C$255:$C$267</c:f>
              <c:numCache>
                <c:formatCode>#,##0</c:formatCode>
                <c:ptCount val="13"/>
                <c:pt idx="0">
                  <c:v>56</c:v>
                </c:pt>
                <c:pt idx="1">
                  <c:v>130</c:v>
                </c:pt>
                <c:pt idx="2">
                  <c:v>99</c:v>
                </c:pt>
                <c:pt idx="3">
                  <c:v>16</c:v>
                </c:pt>
                <c:pt idx="4">
                  <c:v>3</c:v>
                </c:pt>
                <c:pt idx="5">
                  <c:v>37</c:v>
                </c:pt>
                <c:pt idx="6">
                  <c:v>15</c:v>
                </c:pt>
                <c:pt idx="7">
                  <c:v>27</c:v>
                </c:pt>
                <c:pt idx="8">
                  <c:v>0</c:v>
                </c:pt>
                <c:pt idx="9">
                  <c:v>48</c:v>
                </c:pt>
                <c:pt idx="10">
                  <c:v>158</c:v>
                </c:pt>
                <c:pt idx="11">
                  <c:v>110</c:v>
                </c:pt>
                <c:pt idx="12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C0-43F1-8C09-4C0EE10C9974}"/>
            </c:ext>
          </c:extLst>
        </c:ser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C0-43F1-8C09-4C0EE10C9974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107</c:v>
                </c:pt>
                <c:pt idx="1">
                  <c:v>44</c:v>
                </c:pt>
                <c:pt idx="2">
                  <c:v>23</c:v>
                </c:pt>
                <c:pt idx="3">
                  <c:v>4</c:v>
                </c:pt>
                <c:pt idx="4">
                  <c:v>10</c:v>
                </c:pt>
                <c:pt idx="5">
                  <c:v>29</c:v>
                </c:pt>
                <c:pt idx="6">
                  <c:v>10</c:v>
                </c:pt>
                <c:pt idx="7">
                  <c:v>12</c:v>
                </c:pt>
                <c:pt idx="8">
                  <c:v>8</c:v>
                </c:pt>
                <c:pt idx="9">
                  <c:v>20</c:v>
                </c:pt>
                <c:pt idx="10">
                  <c:v>24</c:v>
                </c:pt>
                <c:pt idx="11">
                  <c:v>94</c:v>
                </c:pt>
                <c:pt idx="12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C0-43F1-8C09-4C0EE10C9974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C0-43F1-8C09-4C0EE10C997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236</c:v>
                </c:pt>
                <c:pt idx="1">
                  <c:v>59</c:v>
                </c:pt>
                <c:pt idx="2">
                  <c:v>105</c:v>
                </c:pt>
                <c:pt idx="3">
                  <c:v>66</c:v>
                </c:pt>
                <c:pt idx="4">
                  <c:v>63</c:v>
                </c:pt>
                <c:pt idx="5">
                  <c:v>48</c:v>
                </c:pt>
                <c:pt idx="6">
                  <c:v>29</c:v>
                </c:pt>
                <c:pt idx="7">
                  <c:v>34</c:v>
                </c:pt>
                <c:pt idx="8">
                  <c:v>40</c:v>
                </c:pt>
                <c:pt idx="9">
                  <c:v>26</c:v>
                </c:pt>
                <c:pt idx="10">
                  <c:v>97</c:v>
                </c:pt>
                <c:pt idx="11">
                  <c:v>147</c:v>
                </c:pt>
                <c:pt idx="12">
                  <c:v>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C0-43F1-8C09-4C0EE10C9974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4C0-43F1-8C09-4C0EE10C997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4C0-43F1-8C09-4C0EE10C997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448</c:v>
                </c:pt>
                <c:pt idx="1">
                  <c:v>189</c:v>
                </c:pt>
                <c:pt idx="2">
                  <c:v>115</c:v>
                </c:pt>
                <c:pt idx="3">
                  <c:v>64</c:v>
                </c:pt>
                <c:pt idx="4">
                  <c:v>6</c:v>
                </c:pt>
                <c:pt idx="5">
                  <c:v>0</c:v>
                </c:pt>
                <c:pt idx="6">
                  <c:v>2</c:v>
                </c:pt>
                <c:pt idx="7">
                  <c:v>23</c:v>
                </c:pt>
                <c:pt idx="8">
                  <c:v>24</c:v>
                </c:pt>
                <c:pt idx="9">
                  <c:v>122</c:v>
                </c:pt>
                <c:pt idx="10">
                  <c:v>91</c:v>
                </c:pt>
                <c:pt idx="11">
                  <c:v>160</c:v>
                </c:pt>
                <c:pt idx="12">
                  <c:v>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4C0-43F1-8C09-4C0EE10C9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C0-43F1-8C09-4C0EE10C997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C0-43F1-8C09-4C0EE10C997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C0-43F1-8C09-4C0EE10C997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C0-43F1-8C09-4C0EE10C997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C0-43F1-8C09-4C0EE10C997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C0-43F1-8C09-4C0EE10C997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C0-43F1-8C09-4C0EE10C997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C0-43F1-8C09-4C0EE10C997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C0-43F1-8C09-4C0EE10C997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C0-43F1-8C09-4C0EE10C997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C0-43F1-8C09-4C0EE10C997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C0-43F1-8C09-4C0EE10C997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C0-43F1-8C09-4C0EE10C9974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0.89830508474576276</c:v>
                </c:pt>
                <c:pt idx="1">
                  <c:v>2.2033898305084745</c:v>
                </c:pt>
                <c:pt idx="2">
                  <c:v>9.5238095238095344E-2</c:v>
                </c:pt>
                <c:pt idx="3">
                  <c:v>-3.0303030303030276E-2</c:v>
                </c:pt>
                <c:pt idx="4">
                  <c:v>-0.90476190476190477</c:v>
                </c:pt>
                <c:pt idx="5">
                  <c:v>-1</c:v>
                </c:pt>
                <c:pt idx="6">
                  <c:v>-0.93103448275862066</c:v>
                </c:pt>
                <c:pt idx="7">
                  <c:v>-0.32352941176470584</c:v>
                </c:pt>
                <c:pt idx="8">
                  <c:v>-0.4</c:v>
                </c:pt>
                <c:pt idx="9">
                  <c:v>3.6923076923076925</c:v>
                </c:pt>
                <c:pt idx="10">
                  <c:v>-6.1855670103092786E-2</c:v>
                </c:pt>
                <c:pt idx="11">
                  <c:v>8.8435374149659962E-2</c:v>
                </c:pt>
                <c:pt idx="12">
                  <c:v>0.30947368421052635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4C0-43F1-8C09-4C0EE10C9974}"/>
            </c:ext>
          </c:extLst>
        </c:ser>
        <c:ser>
          <c:idx val="4"/>
          <c:order val="5"/>
          <c:tx>
            <c:strRef>
              <c:f>'Pernoctaciones evol mensu TF'!$O$254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TF'!$O$255:$O$267</c:f>
              <c:numCache>
                <c:formatCode>0.0%</c:formatCode>
                <c:ptCount val="13"/>
                <c:pt idx="0">
                  <c:v>7</c:v>
                </c:pt>
                <c:pt idx="1">
                  <c:v>0.45384615384615379</c:v>
                </c:pt>
                <c:pt idx="2">
                  <c:v>0.16161616161616155</c:v>
                </c:pt>
                <c:pt idx="3">
                  <c:v>3</c:v>
                </c:pt>
                <c:pt idx="4">
                  <c:v>1</c:v>
                </c:pt>
                <c:pt idx="5">
                  <c:v>-1</c:v>
                </c:pt>
                <c:pt idx="6">
                  <c:v>-0.8666666666666667</c:v>
                </c:pt>
                <c:pt idx="7">
                  <c:v>-0.14814814814814814</c:v>
                </c:pt>
                <c:pt idx="8">
                  <c:v>0</c:v>
                </c:pt>
                <c:pt idx="9">
                  <c:v>1.5416666666666665</c:v>
                </c:pt>
                <c:pt idx="10">
                  <c:v>-0.42405063291139244</c:v>
                </c:pt>
                <c:pt idx="11">
                  <c:v>0.45454545454545459</c:v>
                </c:pt>
                <c:pt idx="12">
                  <c:v>0.7796852646638055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4C0-43F1-8C09-4C0EE10C9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8C-4FA6-B7D2-F7D8E562F11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cat'!$C$9:$C$21</c:f>
              <c:numCache>
                <c:formatCode>#,##0</c:formatCode>
                <c:ptCount val="13"/>
                <c:pt idx="0">
                  <c:v>12429</c:v>
                </c:pt>
                <c:pt idx="1">
                  <c:v>13453</c:v>
                </c:pt>
                <c:pt idx="2">
                  <c:v>13930</c:v>
                </c:pt>
                <c:pt idx="3">
                  <c:v>12265</c:v>
                </c:pt>
                <c:pt idx="4">
                  <c:v>11342</c:v>
                </c:pt>
                <c:pt idx="5">
                  <c:v>8525</c:v>
                </c:pt>
                <c:pt idx="6">
                  <c:v>9185</c:v>
                </c:pt>
                <c:pt idx="7">
                  <c:v>9176</c:v>
                </c:pt>
                <c:pt idx="8">
                  <c:v>8003</c:v>
                </c:pt>
                <c:pt idx="9">
                  <c:v>10636</c:v>
                </c:pt>
                <c:pt idx="10">
                  <c:v>14162</c:v>
                </c:pt>
                <c:pt idx="11">
                  <c:v>13020</c:v>
                </c:pt>
                <c:pt idx="12">
                  <c:v>136126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8C-4FA6-B7D2-F7D8E562F118}"/>
            </c:ext>
          </c:extLst>
        </c:ser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8C-4FA6-B7D2-F7D8E562F118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11400</c:v>
                </c:pt>
                <c:pt idx="1">
                  <c:v>11383</c:v>
                </c:pt>
                <c:pt idx="2">
                  <c:v>12710</c:v>
                </c:pt>
                <c:pt idx="3">
                  <c:v>12193</c:v>
                </c:pt>
                <c:pt idx="4">
                  <c:v>10085</c:v>
                </c:pt>
                <c:pt idx="5">
                  <c:v>11277</c:v>
                </c:pt>
                <c:pt idx="6">
                  <c:v>10710</c:v>
                </c:pt>
                <c:pt idx="7">
                  <c:v>10270</c:v>
                </c:pt>
                <c:pt idx="8">
                  <c:v>10967</c:v>
                </c:pt>
                <c:pt idx="9">
                  <c:v>11595</c:v>
                </c:pt>
                <c:pt idx="10">
                  <c:v>13053</c:v>
                </c:pt>
                <c:pt idx="11">
                  <c:v>12114</c:v>
                </c:pt>
                <c:pt idx="12">
                  <c:v>137757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8C-4FA6-B7D2-F7D8E562F118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8C-4FA6-B7D2-F7D8E562F11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14353</c:v>
                </c:pt>
                <c:pt idx="1">
                  <c:v>14251</c:v>
                </c:pt>
                <c:pt idx="2">
                  <c:v>15603</c:v>
                </c:pt>
                <c:pt idx="3">
                  <c:v>12703</c:v>
                </c:pt>
                <c:pt idx="4">
                  <c:v>12793</c:v>
                </c:pt>
                <c:pt idx="5">
                  <c:v>10373</c:v>
                </c:pt>
                <c:pt idx="6">
                  <c:v>9594</c:v>
                </c:pt>
                <c:pt idx="7">
                  <c:v>11871</c:v>
                </c:pt>
                <c:pt idx="8">
                  <c:v>10606</c:v>
                </c:pt>
                <c:pt idx="9">
                  <c:v>11107</c:v>
                </c:pt>
                <c:pt idx="10">
                  <c:v>13216</c:v>
                </c:pt>
                <c:pt idx="11">
                  <c:v>11864</c:v>
                </c:pt>
                <c:pt idx="12">
                  <c:v>148334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8C-4FA6-B7D2-F7D8E562F118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78C-4FA6-B7D2-F7D8E562F11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78C-4FA6-B7D2-F7D8E562F11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14581</c:v>
                </c:pt>
                <c:pt idx="1">
                  <c:v>15138</c:v>
                </c:pt>
                <c:pt idx="2">
                  <c:v>15292</c:v>
                </c:pt>
                <c:pt idx="3">
                  <c:v>13439</c:v>
                </c:pt>
                <c:pt idx="4">
                  <c:v>12513</c:v>
                </c:pt>
                <c:pt idx="5">
                  <c:v>10115</c:v>
                </c:pt>
                <c:pt idx="6">
                  <c:v>10140</c:v>
                </c:pt>
                <c:pt idx="7">
                  <c:v>9259</c:v>
                </c:pt>
                <c:pt idx="8">
                  <c:v>11345</c:v>
                </c:pt>
                <c:pt idx="9">
                  <c:v>12187</c:v>
                </c:pt>
                <c:pt idx="10">
                  <c:v>14972</c:v>
                </c:pt>
                <c:pt idx="11">
                  <c:v>13319</c:v>
                </c:pt>
                <c:pt idx="12">
                  <c:v>152300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78C-4FA6-B7D2-F7D8E562F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8C-4FA6-B7D2-F7D8E562F11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8C-4FA6-B7D2-F7D8E562F11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8C-4FA6-B7D2-F7D8E562F11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8C-4FA6-B7D2-F7D8E562F11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8C-4FA6-B7D2-F7D8E562F11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8C-4FA6-B7D2-F7D8E562F11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8C-4FA6-B7D2-F7D8E562F11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8C-4FA6-B7D2-F7D8E562F11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8C-4FA6-B7D2-F7D8E562F11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8C-4FA6-B7D2-F7D8E562F11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8C-4FA6-B7D2-F7D8E562F11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8C-4FA6-B7D2-F7D8E562F11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78C-4FA6-B7D2-F7D8E562F118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1.5885180798439258E-2</c:v>
                </c:pt>
                <c:pt idx="1">
                  <c:v>6.2241246228334823E-2</c:v>
                </c:pt>
                <c:pt idx="2">
                  <c:v>-1.9932064346599998E-2</c:v>
                </c:pt>
                <c:pt idx="3">
                  <c:v>5.793906951113903E-2</c:v>
                </c:pt>
                <c:pt idx="4">
                  <c:v>-2.1886969436410553E-2</c:v>
                </c:pt>
                <c:pt idx="5">
                  <c:v>-2.4872264532922017E-2</c:v>
                </c:pt>
                <c:pt idx="6">
                  <c:v>5.6910569105691033E-2</c:v>
                </c:pt>
                <c:pt idx="7">
                  <c:v>-0.22003201078257939</c:v>
                </c:pt>
                <c:pt idx="8">
                  <c:v>6.9677541014520061E-2</c:v>
                </c:pt>
                <c:pt idx="9">
                  <c:v>9.7235977311605382E-2</c:v>
                </c:pt>
                <c:pt idx="10">
                  <c:v>0.13286924939467304</c:v>
                </c:pt>
                <c:pt idx="11">
                  <c:v>0.12263991908293992</c:v>
                </c:pt>
                <c:pt idx="12">
                  <c:v>2.6736958485579887E-2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78C-4FA6-B7D2-F7D8E562F118}"/>
            </c:ext>
          </c:extLst>
        </c:ser>
        <c:ser>
          <c:idx val="4"/>
          <c:order val="5"/>
          <c:tx>
            <c:strRef>
              <c:f>'Pernocta evol mensu TF cat'!$O$8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 evol mensu TF cat'!$O$9:$O$21</c:f>
              <c:numCache>
                <c:formatCode>0.0%</c:formatCode>
                <c:ptCount val="13"/>
                <c:pt idx="0">
                  <c:v>0.17314345482339699</c:v>
                </c:pt>
                <c:pt idx="1">
                  <c:v>0.12525087341113506</c:v>
                </c:pt>
                <c:pt idx="2">
                  <c:v>9.7774587221823417E-2</c:v>
                </c:pt>
                <c:pt idx="3">
                  <c:v>9.5719527109661584E-2</c:v>
                </c:pt>
                <c:pt idx="4">
                  <c:v>0.10324457767589501</c:v>
                </c:pt>
                <c:pt idx="5">
                  <c:v>0.18651026392961878</c:v>
                </c:pt>
                <c:pt idx="6">
                  <c:v>0.10397387044093631</c:v>
                </c:pt>
                <c:pt idx="7">
                  <c:v>9.045335658238951E-3</c:v>
                </c:pt>
                <c:pt idx="8">
                  <c:v>0.41759340247407217</c:v>
                </c:pt>
                <c:pt idx="9">
                  <c:v>0.14582549830763436</c:v>
                </c:pt>
                <c:pt idx="10">
                  <c:v>5.7195311396695425E-2</c:v>
                </c:pt>
                <c:pt idx="11">
                  <c:v>2.2964669738863241E-2</c:v>
                </c:pt>
                <c:pt idx="12">
                  <c:v>0.11881639069685446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78C-4FA6-B7D2-F7D8E562F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8D-4BC5-BADA-E0BA815DC95F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cat'!$C$31:$C$43</c:f>
              <c:numCache>
                <c:formatCode>#,##0</c:formatCode>
                <c:ptCount val="13"/>
                <c:pt idx="0">
                  <c:v>12429</c:v>
                </c:pt>
                <c:pt idx="1">
                  <c:v>13453</c:v>
                </c:pt>
                <c:pt idx="2">
                  <c:v>13930</c:v>
                </c:pt>
                <c:pt idx="3">
                  <c:v>12265</c:v>
                </c:pt>
                <c:pt idx="4">
                  <c:v>11342</c:v>
                </c:pt>
                <c:pt idx="5">
                  <c:v>8525</c:v>
                </c:pt>
                <c:pt idx="6">
                  <c:v>9185</c:v>
                </c:pt>
                <c:pt idx="7">
                  <c:v>9176</c:v>
                </c:pt>
                <c:pt idx="8">
                  <c:v>8003</c:v>
                </c:pt>
                <c:pt idx="9">
                  <c:v>10636</c:v>
                </c:pt>
                <c:pt idx="10">
                  <c:v>14162</c:v>
                </c:pt>
                <c:pt idx="11">
                  <c:v>13020</c:v>
                </c:pt>
                <c:pt idx="12">
                  <c:v>136126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8D-4BC5-BADA-E0BA815DC95F}"/>
            </c:ext>
          </c:extLst>
        </c:ser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8D-4BC5-BADA-E0BA815DC95F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11400</c:v>
                </c:pt>
                <c:pt idx="1">
                  <c:v>11383</c:v>
                </c:pt>
                <c:pt idx="2">
                  <c:v>12710</c:v>
                </c:pt>
                <c:pt idx="3">
                  <c:v>12193</c:v>
                </c:pt>
                <c:pt idx="4">
                  <c:v>10085</c:v>
                </c:pt>
                <c:pt idx="5">
                  <c:v>11277</c:v>
                </c:pt>
                <c:pt idx="6">
                  <c:v>10710</c:v>
                </c:pt>
                <c:pt idx="7">
                  <c:v>10270</c:v>
                </c:pt>
                <c:pt idx="8">
                  <c:v>10967</c:v>
                </c:pt>
                <c:pt idx="9">
                  <c:v>11595</c:v>
                </c:pt>
                <c:pt idx="10">
                  <c:v>13053</c:v>
                </c:pt>
                <c:pt idx="11">
                  <c:v>12114</c:v>
                </c:pt>
                <c:pt idx="12">
                  <c:v>137757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8D-4BC5-BADA-E0BA815DC95F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8D-4BC5-BADA-E0BA815DC95F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14353</c:v>
                </c:pt>
                <c:pt idx="1">
                  <c:v>14251</c:v>
                </c:pt>
                <c:pt idx="2">
                  <c:v>15603</c:v>
                </c:pt>
                <c:pt idx="3">
                  <c:v>12703</c:v>
                </c:pt>
                <c:pt idx="4">
                  <c:v>12793</c:v>
                </c:pt>
                <c:pt idx="5">
                  <c:v>10373</c:v>
                </c:pt>
                <c:pt idx="6">
                  <c:v>9594</c:v>
                </c:pt>
                <c:pt idx="7">
                  <c:v>11871</c:v>
                </c:pt>
                <c:pt idx="8">
                  <c:v>10606</c:v>
                </c:pt>
                <c:pt idx="9">
                  <c:v>11107</c:v>
                </c:pt>
                <c:pt idx="10">
                  <c:v>13216</c:v>
                </c:pt>
                <c:pt idx="11">
                  <c:v>11864</c:v>
                </c:pt>
                <c:pt idx="12">
                  <c:v>148334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8D-4BC5-BADA-E0BA815DC95F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8D-4BC5-BADA-E0BA815DC95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F8D-4BC5-BADA-E0BA815DC95F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14581</c:v>
                </c:pt>
                <c:pt idx="1">
                  <c:v>15138</c:v>
                </c:pt>
                <c:pt idx="2">
                  <c:v>15292</c:v>
                </c:pt>
                <c:pt idx="3">
                  <c:v>13439</c:v>
                </c:pt>
                <c:pt idx="4">
                  <c:v>12513</c:v>
                </c:pt>
                <c:pt idx="5">
                  <c:v>10115</c:v>
                </c:pt>
                <c:pt idx="6">
                  <c:v>10140</c:v>
                </c:pt>
                <c:pt idx="7">
                  <c:v>9259</c:v>
                </c:pt>
                <c:pt idx="8">
                  <c:v>11345</c:v>
                </c:pt>
                <c:pt idx="9">
                  <c:v>12187</c:v>
                </c:pt>
                <c:pt idx="10">
                  <c:v>14972</c:v>
                </c:pt>
                <c:pt idx="11">
                  <c:v>13319</c:v>
                </c:pt>
                <c:pt idx="12">
                  <c:v>152300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F8D-4BC5-BADA-E0BA815DC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8D-4BC5-BADA-E0BA815DC95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8D-4BC5-BADA-E0BA815DC95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8D-4BC5-BADA-E0BA815DC95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8D-4BC5-BADA-E0BA815DC95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8D-4BC5-BADA-E0BA815DC95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8D-4BC5-BADA-E0BA815DC95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8D-4BC5-BADA-E0BA815DC95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8D-4BC5-BADA-E0BA815DC95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8D-4BC5-BADA-E0BA815DC95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8D-4BC5-BADA-E0BA815DC95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8D-4BC5-BADA-E0BA815DC95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8D-4BC5-BADA-E0BA815DC95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8D-4BC5-BADA-E0BA815DC95F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1.5885180798439258E-2</c:v>
                </c:pt>
                <c:pt idx="1">
                  <c:v>6.2241246228334823E-2</c:v>
                </c:pt>
                <c:pt idx="2">
                  <c:v>-1.9932064346599998E-2</c:v>
                </c:pt>
                <c:pt idx="3">
                  <c:v>5.793906951113903E-2</c:v>
                </c:pt>
                <c:pt idx="4">
                  <c:v>-2.1886969436410553E-2</c:v>
                </c:pt>
                <c:pt idx="5">
                  <c:v>-2.4872264532922017E-2</c:v>
                </c:pt>
                <c:pt idx="6">
                  <c:v>5.6910569105691033E-2</c:v>
                </c:pt>
                <c:pt idx="7">
                  <c:v>-0.22003201078257939</c:v>
                </c:pt>
                <c:pt idx="8">
                  <c:v>6.9677541014520061E-2</c:v>
                </c:pt>
                <c:pt idx="9">
                  <c:v>9.7235977311605382E-2</c:v>
                </c:pt>
                <c:pt idx="10">
                  <c:v>0.13286924939467304</c:v>
                </c:pt>
                <c:pt idx="11">
                  <c:v>0.12263991908293992</c:v>
                </c:pt>
                <c:pt idx="12">
                  <c:v>2.6736958485579887E-2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F8D-4BC5-BADA-E0BA815DC95F}"/>
            </c:ext>
          </c:extLst>
        </c:ser>
        <c:ser>
          <c:idx val="4"/>
          <c:order val="5"/>
          <c:tx>
            <c:strRef>
              <c:f>'Pernocta evol mensu TF cat'!$O$30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cat'!$O$31:$O$43</c:f>
              <c:numCache>
                <c:formatCode>0.0%</c:formatCode>
                <c:ptCount val="13"/>
                <c:pt idx="0">
                  <c:v>0.17314345482339699</c:v>
                </c:pt>
                <c:pt idx="1">
                  <c:v>0.12525087341113506</c:v>
                </c:pt>
                <c:pt idx="2">
                  <c:v>9.7774587221823417E-2</c:v>
                </c:pt>
                <c:pt idx="3">
                  <c:v>9.5719527109661584E-2</c:v>
                </c:pt>
                <c:pt idx="4">
                  <c:v>0.10324457767589501</c:v>
                </c:pt>
                <c:pt idx="5">
                  <c:v>0.18651026392961878</c:v>
                </c:pt>
                <c:pt idx="6">
                  <c:v>0.10397387044093631</c:v>
                </c:pt>
                <c:pt idx="7">
                  <c:v>9.045335658238951E-3</c:v>
                </c:pt>
                <c:pt idx="8">
                  <c:v>0.41759340247407217</c:v>
                </c:pt>
                <c:pt idx="9">
                  <c:v>0.14582549830763436</c:v>
                </c:pt>
                <c:pt idx="10">
                  <c:v>5.7195311396695425E-2</c:v>
                </c:pt>
                <c:pt idx="11">
                  <c:v>2.2964669738863241E-2</c:v>
                </c:pt>
                <c:pt idx="12">
                  <c:v>0.11881639069685446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F8D-4BC5-BADA-E0BA815DC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3790330551447433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CB-45CC-9C0D-7D148C9BAA0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cat'!$C$53:$C$65</c:f>
              <c:numCache>
                <c:formatCode>#,##0</c:formatCode>
                <c:ptCount val="13"/>
                <c:pt idx="0">
                  <c:v>10394</c:v>
                </c:pt>
                <c:pt idx="1">
                  <c:v>11322</c:v>
                </c:pt>
                <c:pt idx="2">
                  <c:v>10967</c:v>
                </c:pt>
                <c:pt idx="3">
                  <c:v>9783</c:v>
                </c:pt>
                <c:pt idx="4">
                  <c:v>8991</c:v>
                </c:pt>
                <c:pt idx="5">
                  <c:v>6216</c:v>
                </c:pt>
                <c:pt idx="6">
                  <c:v>7091</c:v>
                </c:pt>
                <c:pt idx="7">
                  <c:v>7290</c:v>
                </c:pt>
                <c:pt idx="8">
                  <c:v>5722</c:v>
                </c:pt>
                <c:pt idx="9">
                  <c:v>8314</c:v>
                </c:pt>
                <c:pt idx="10">
                  <c:v>11557</c:v>
                </c:pt>
                <c:pt idx="11">
                  <c:v>10208</c:v>
                </c:pt>
                <c:pt idx="12">
                  <c:v>107855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CB-45CC-9C0D-7D148C9BAA06}"/>
            </c:ext>
          </c:extLst>
        </c:ser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CB-45CC-9C0D-7D148C9BAA06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11421</c:v>
                </c:pt>
                <c:pt idx="4">
                  <c:v>9235</c:v>
                </c:pt>
                <c:pt idx="5">
                  <c:v>10531</c:v>
                </c:pt>
                <c:pt idx="6">
                  <c:v>9731</c:v>
                </c:pt>
                <c:pt idx="7">
                  <c:v>9417</c:v>
                </c:pt>
                <c:pt idx="8">
                  <c:v>10046</c:v>
                </c:pt>
                <c:pt idx="9">
                  <c:v>10278</c:v>
                </c:pt>
                <c:pt idx="10">
                  <c:v>11865</c:v>
                </c:pt>
                <c:pt idx="11">
                  <c:v>10905</c:v>
                </c:pt>
                <c:pt idx="12">
                  <c:v>127692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CB-45CC-9C0D-7D148C9BAA06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CB-45CC-9C0D-7D148C9BAA0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12972</c:v>
                </c:pt>
                <c:pt idx="1">
                  <c:v>12909</c:v>
                </c:pt>
                <c:pt idx="2">
                  <c:v>14183</c:v>
                </c:pt>
                <c:pt idx="3">
                  <c:v>11501</c:v>
                </c:pt>
                <c:pt idx="4">
                  <c:v>11901</c:v>
                </c:pt>
                <c:pt idx="5">
                  <c:v>9518</c:v>
                </c:pt>
                <c:pt idx="6">
                  <c:v>0</c:v>
                </c:pt>
                <c:pt idx="7">
                  <c:v>0</c:v>
                </c:pt>
                <c:pt idx="8">
                  <c:v>9670</c:v>
                </c:pt>
                <c:pt idx="9">
                  <c:v>9853</c:v>
                </c:pt>
                <c:pt idx="10">
                  <c:v>11701</c:v>
                </c:pt>
                <c:pt idx="11">
                  <c:v>10315</c:v>
                </c:pt>
                <c:pt idx="12">
                  <c:v>134451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CB-45CC-9C0D-7D148C9BAA06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8CB-45CC-9C0D-7D148C9BAA0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8CB-45CC-9C0D-7D148C9BAA0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13093</c:v>
                </c:pt>
                <c:pt idx="1">
                  <c:v>13468</c:v>
                </c:pt>
                <c:pt idx="2">
                  <c:v>13753</c:v>
                </c:pt>
                <c:pt idx="3">
                  <c:v>12269</c:v>
                </c:pt>
                <c:pt idx="4">
                  <c:v>11514</c:v>
                </c:pt>
                <c:pt idx="5">
                  <c:v>9062</c:v>
                </c:pt>
                <c:pt idx="6">
                  <c:v>8860</c:v>
                </c:pt>
                <c:pt idx="7">
                  <c:v>8826</c:v>
                </c:pt>
                <c:pt idx="8">
                  <c:v>10217</c:v>
                </c:pt>
                <c:pt idx="9">
                  <c:v>10893</c:v>
                </c:pt>
                <c:pt idx="10">
                  <c:v>13338</c:v>
                </c:pt>
                <c:pt idx="11">
                  <c:v>11641</c:v>
                </c:pt>
                <c:pt idx="12">
                  <c:v>136934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8CB-45CC-9C0D-7D148C9BA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CB-45CC-9C0D-7D148C9BAA0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CB-45CC-9C0D-7D148C9BAA0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CB-45CC-9C0D-7D148C9BAA0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CB-45CC-9C0D-7D148C9BAA0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CB-45CC-9C0D-7D148C9BAA0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CB-45CC-9C0D-7D148C9BAA0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CB-45CC-9C0D-7D148C9BAA0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CB-45CC-9C0D-7D148C9BAA0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CB-45CC-9C0D-7D148C9BAA0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CB-45CC-9C0D-7D148C9BAA0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8CB-45CC-9C0D-7D148C9BAA0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8CB-45CC-9C0D-7D148C9BAA0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8CB-45CC-9C0D-7D148C9BAA06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9.3277829170521631E-3</c:v>
                </c:pt>
                <c:pt idx="1">
                  <c:v>4.3303121852970694E-2</c:v>
                </c:pt>
                <c:pt idx="2">
                  <c:v>-3.0317986321652723E-2</c:v>
                </c:pt>
                <c:pt idx="3">
                  <c:v>6.6776802017215919E-2</c:v>
                </c:pt>
                <c:pt idx="4">
                  <c:v>-3.2518275775144989E-2</c:v>
                </c:pt>
                <c:pt idx="5">
                  <c:v>-4.7909224627022517E-2</c:v>
                </c:pt>
                <c:pt idx="6">
                  <c:v>0</c:v>
                </c:pt>
                <c:pt idx="7">
                  <c:v>0</c:v>
                </c:pt>
                <c:pt idx="8">
                  <c:v>5.6566701137538811E-2</c:v>
                </c:pt>
                <c:pt idx="9">
                  <c:v>0.10555160864711266</c:v>
                </c:pt>
                <c:pt idx="10">
                  <c:v>0.13990257242970694</c:v>
                </c:pt>
                <c:pt idx="11">
                  <c:v>0.12855065438681534</c:v>
                </c:pt>
                <c:pt idx="12">
                  <c:v>0.19568994874392054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8CB-45CC-9C0D-7D148C9BAA06}"/>
            </c:ext>
          </c:extLst>
        </c:ser>
        <c:ser>
          <c:idx val="4"/>
          <c:order val="5"/>
          <c:tx>
            <c:strRef>
              <c:f>'Pernocta evol mensu TF cat'!$O$52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cat'!$O$53:$O$65</c:f>
              <c:numCache>
                <c:formatCode>0.0%</c:formatCode>
                <c:ptCount val="13"/>
                <c:pt idx="0">
                  <c:v>0.25966903983067158</c:v>
                </c:pt>
                <c:pt idx="1">
                  <c:v>0.18954248366013071</c:v>
                </c:pt>
                <c:pt idx="2">
                  <c:v>0.25403483176803143</c:v>
                </c:pt>
                <c:pt idx="3">
                  <c:v>0.25411427987324942</c:v>
                </c:pt>
                <c:pt idx="4">
                  <c:v>0.28061394728061395</c:v>
                </c:pt>
                <c:pt idx="5">
                  <c:v>0.45785070785070792</c:v>
                </c:pt>
                <c:pt idx="6">
                  <c:v>0.24947116062614572</c:v>
                </c:pt>
                <c:pt idx="7">
                  <c:v>0.21069958847736636</c:v>
                </c:pt>
                <c:pt idx="8">
                  <c:v>0.78556448794127931</c:v>
                </c:pt>
                <c:pt idx="9">
                  <c:v>0.31019966321866721</c:v>
                </c:pt>
                <c:pt idx="10">
                  <c:v>0.15410573678290218</c:v>
                </c:pt>
                <c:pt idx="11">
                  <c:v>0.14038009404388707</c:v>
                </c:pt>
                <c:pt idx="12">
                  <c:v>0.26961197904594125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8CB-45CC-9C0D-7D148C9BA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B6-48B1-BD33-41189D779BE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cat'!$C$75:$C$87</c:f>
              <c:numCache>
                <c:formatCode>#,##0</c:formatCode>
                <c:ptCount val="13"/>
                <c:pt idx="0">
                  <c:v>2035</c:v>
                </c:pt>
                <c:pt idx="1">
                  <c:v>2131</c:v>
                </c:pt>
                <c:pt idx="2">
                  <c:v>2963</c:v>
                </c:pt>
                <c:pt idx="3">
                  <c:v>2482</c:v>
                </c:pt>
                <c:pt idx="4">
                  <c:v>2351</c:v>
                </c:pt>
                <c:pt idx="5">
                  <c:v>2309</c:v>
                </c:pt>
                <c:pt idx="6">
                  <c:v>2094</c:v>
                </c:pt>
                <c:pt idx="7">
                  <c:v>1886</c:v>
                </c:pt>
                <c:pt idx="8">
                  <c:v>2281</c:v>
                </c:pt>
                <c:pt idx="9">
                  <c:v>2322</c:v>
                </c:pt>
                <c:pt idx="10">
                  <c:v>2605</c:v>
                </c:pt>
                <c:pt idx="11">
                  <c:v>2812</c:v>
                </c:pt>
                <c:pt idx="12">
                  <c:v>28271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B6-48B1-BD33-41189D779BE7}"/>
            </c:ext>
          </c:extLst>
        </c:ser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B6-48B1-BD33-41189D779BE7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772</c:v>
                </c:pt>
                <c:pt idx="4">
                  <c:v>850</c:v>
                </c:pt>
                <c:pt idx="5">
                  <c:v>746</c:v>
                </c:pt>
                <c:pt idx="6">
                  <c:v>979</c:v>
                </c:pt>
                <c:pt idx="7">
                  <c:v>853</c:v>
                </c:pt>
                <c:pt idx="8">
                  <c:v>921</c:v>
                </c:pt>
                <c:pt idx="9">
                  <c:v>1317</c:v>
                </c:pt>
                <c:pt idx="10">
                  <c:v>1188</c:v>
                </c:pt>
                <c:pt idx="11">
                  <c:v>1209</c:v>
                </c:pt>
                <c:pt idx="12">
                  <c:v>10065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B6-48B1-BD33-41189D779BE7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B6-48B1-BD33-41189D779BE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1381</c:v>
                </c:pt>
                <c:pt idx="1">
                  <c:v>1342</c:v>
                </c:pt>
                <c:pt idx="2">
                  <c:v>1420</c:v>
                </c:pt>
                <c:pt idx="3">
                  <c:v>1202</c:v>
                </c:pt>
                <c:pt idx="4">
                  <c:v>892</c:v>
                </c:pt>
                <c:pt idx="5">
                  <c:v>855</c:v>
                </c:pt>
                <c:pt idx="6">
                  <c:v>0</c:v>
                </c:pt>
                <c:pt idx="7">
                  <c:v>0</c:v>
                </c:pt>
                <c:pt idx="8">
                  <c:v>936</c:v>
                </c:pt>
                <c:pt idx="9">
                  <c:v>1254</c:v>
                </c:pt>
                <c:pt idx="10">
                  <c:v>1515</c:v>
                </c:pt>
                <c:pt idx="11">
                  <c:v>1549</c:v>
                </c:pt>
                <c:pt idx="12">
                  <c:v>13883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B6-48B1-BD33-41189D779BE7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8B6-48B1-BD33-41189D779BE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8B6-48B1-BD33-41189D779BE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1488</c:v>
                </c:pt>
                <c:pt idx="1">
                  <c:v>1670</c:v>
                </c:pt>
                <c:pt idx="2">
                  <c:v>1539</c:v>
                </c:pt>
                <c:pt idx="3">
                  <c:v>1170</c:v>
                </c:pt>
                <c:pt idx="4">
                  <c:v>999</c:v>
                </c:pt>
                <c:pt idx="5">
                  <c:v>1053</c:v>
                </c:pt>
                <c:pt idx="6">
                  <c:v>1280</c:v>
                </c:pt>
                <c:pt idx="7">
                  <c:v>433</c:v>
                </c:pt>
                <c:pt idx="8">
                  <c:v>1128</c:v>
                </c:pt>
                <c:pt idx="9">
                  <c:v>1294</c:v>
                </c:pt>
                <c:pt idx="10">
                  <c:v>1634</c:v>
                </c:pt>
                <c:pt idx="11">
                  <c:v>1678</c:v>
                </c:pt>
                <c:pt idx="12">
                  <c:v>15366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8B6-48B1-BD33-41189D779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B6-48B1-BD33-41189D779BE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B6-48B1-BD33-41189D779BE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B6-48B1-BD33-41189D779BE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B6-48B1-BD33-41189D779BE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B6-48B1-BD33-41189D779BE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B6-48B1-BD33-41189D779BE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B6-48B1-BD33-41189D779BE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B6-48B1-BD33-41189D779BE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B6-48B1-BD33-41189D779BE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B6-48B1-BD33-41189D779BE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B6-48B1-BD33-41189D779BE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B6-48B1-BD33-41189D779BE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B6-48B1-BD33-41189D779BE7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7.7480086893555455E-2</c:v>
                </c:pt>
                <c:pt idx="1">
                  <c:v>0.24441132637853946</c:v>
                </c:pt>
                <c:pt idx="2">
                  <c:v>8.380281690140845E-2</c:v>
                </c:pt>
                <c:pt idx="3">
                  <c:v>-2.6622296173044901E-2</c:v>
                </c:pt>
                <c:pt idx="4">
                  <c:v>0.11995515695067271</c:v>
                </c:pt>
                <c:pt idx="5">
                  <c:v>0.23157894736842111</c:v>
                </c:pt>
                <c:pt idx="6">
                  <c:v>0</c:v>
                </c:pt>
                <c:pt idx="7">
                  <c:v>0</c:v>
                </c:pt>
                <c:pt idx="8">
                  <c:v>0.20512820512820507</c:v>
                </c:pt>
                <c:pt idx="9">
                  <c:v>3.1897926634768758E-2</c:v>
                </c:pt>
                <c:pt idx="10">
                  <c:v>7.8547854785478544E-2</c:v>
                </c:pt>
                <c:pt idx="11">
                  <c:v>8.3279535183989672E-2</c:v>
                </c:pt>
                <c:pt idx="12">
                  <c:v>0.2446136400453589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8B6-48B1-BD33-41189D779BE7}"/>
            </c:ext>
          </c:extLst>
        </c:ser>
        <c:ser>
          <c:idx val="4"/>
          <c:order val="5"/>
          <c:tx>
            <c:strRef>
              <c:f>'Pernocta evol mensu TF cat'!$O$74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cat'!$O$75:$O$87</c:f>
              <c:numCache>
                <c:formatCode>0.0%</c:formatCode>
                <c:ptCount val="13"/>
                <c:pt idx="0">
                  <c:v>-0.26879606879606877</c:v>
                </c:pt>
                <c:pt idx="1">
                  <c:v>-0.21633036133270767</c:v>
                </c:pt>
                <c:pt idx="2">
                  <c:v>-0.48059399257509283</c:v>
                </c:pt>
                <c:pt idx="3">
                  <c:v>-0.52860596293311846</c:v>
                </c:pt>
                <c:pt idx="4">
                  <c:v>-0.5750744364100383</c:v>
                </c:pt>
                <c:pt idx="5">
                  <c:v>-0.5439584235599827</c:v>
                </c:pt>
                <c:pt idx="6">
                  <c:v>-0.3887297039159503</c:v>
                </c:pt>
                <c:pt idx="7">
                  <c:v>-0.77041357370095442</c:v>
                </c:pt>
                <c:pt idx="8">
                  <c:v>-0.50548005260850504</c:v>
                </c:pt>
                <c:pt idx="9">
                  <c:v>-0.44272179155900082</c:v>
                </c:pt>
                <c:pt idx="10">
                  <c:v>-0.37274472168905948</c:v>
                </c:pt>
                <c:pt idx="11">
                  <c:v>-0.403271692745377</c:v>
                </c:pt>
                <c:pt idx="12">
                  <c:v>-0.45647483286760282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8B6-48B1-BD33-41189D779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A-4A79-8BDB-E579DA78E09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resd'!$C$9:$C$21</c:f>
              <c:numCache>
                <c:formatCode>0.00</c:formatCode>
                <c:ptCount val="13"/>
                <c:pt idx="0">
                  <c:v>2.635496183206107</c:v>
                </c:pt>
                <c:pt idx="1">
                  <c:v>2.7260385005065855</c:v>
                </c:pt>
                <c:pt idx="2">
                  <c:v>2.7059052059052058</c:v>
                </c:pt>
                <c:pt idx="3">
                  <c:v>2.924415832141154</c:v>
                </c:pt>
                <c:pt idx="4">
                  <c:v>2.7901599015990159</c:v>
                </c:pt>
                <c:pt idx="5">
                  <c:v>2.1747448979591835</c:v>
                </c:pt>
                <c:pt idx="6">
                  <c:v>2.0936858901299291</c:v>
                </c:pt>
                <c:pt idx="7">
                  <c:v>2.1728628936774803</c:v>
                </c:pt>
                <c:pt idx="8">
                  <c:v>2.0868318122555412</c:v>
                </c:pt>
                <c:pt idx="9">
                  <c:v>2.2741073337609579</c:v>
                </c:pt>
                <c:pt idx="10">
                  <c:v>2.3524916943521594</c:v>
                </c:pt>
                <c:pt idx="11">
                  <c:v>2.2576729668805271</c:v>
                </c:pt>
                <c:pt idx="12">
                  <c:v>2.4357363966575409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CA-4A79-8BDB-E579DA78E098}"/>
            </c:ext>
          </c:extLst>
        </c:ser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CA-4A79-8BDB-E579DA78E098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3.2322086759285513</c:v>
                </c:pt>
                <c:pt idx="1">
                  <c:v>2.7251615992338998</c:v>
                </c:pt>
                <c:pt idx="2">
                  <c:v>2.6814345991561179</c:v>
                </c:pt>
                <c:pt idx="3">
                  <c:v>2.9921472392638035</c:v>
                </c:pt>
                <c:pt idx="4">
                  <c:v>2.77670704845815</c:v>
                </c:pt>
                <c:pt idx="5">
                  <c:v>2.4949115044247789</c:v>
                </c:pt>
                <c:pt idx="6">
                  <c:v>2.5052631578947366</c:v>
                </c:pt>
                <c:pt idx="7">
                  <c:v>2.6119023397761953</c:v>
                </c:pt>
                <c:pt idx="8">
                  <c:v>2.3955875928352994</c:v>
                </c:pt>
                <c:pt idx="9">
                  <c:v>2.8807453416149067</c:v>
                </c:pt>
                <c:pt idx="10">
                  <c:v>2.6980157089706491</c:v>
                </c:pt>
                <c:pt idx="11">
                  <c:v>2.3449477351916377</c:v>
                </c:pt>
                <c:pt idx="12">
                  <c:v>2.6756725259784404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CA-4A79-8BDB-E579DA78E098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CA-4A79-8BDB-E579DA78E09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2.6628942486085343</c:v>
                </c:pt>
                <c:pt idx="1">
                  <c:v>2.7041745730550284</c:v>
                </c:pt>
                <c:pt idx="2">
                  <c:v>2.7572009188902631</c:v>
                </c:pt>
                <c:pt idx="3">
                  <c:v>2.4570599613152804</c:v>
                </c:pt>
                <c:pt idx="4">
                  <c:v>2.5519648912826649</c:v>
                </c:pt>
                <c:pt idx="5">
                  <c:v>2.4809854101889499</c:v>
                </c:pt>
                <c:pt idx="6">
                  <c:v>2.2105990783410139</c:v>
                </c:pt>
                <c:pt idx="7">
                  <c:v>2.5556512378902045</c:v>
                </c:pt>
                <c:pt idx="8">
                  <c:v>2.3459411634594116</c:v>
                </c:pt>
                <c:pt idx="9">
                  <c:v>2.5134645847476804</c:v>
                </c:pt>
                <c:pt idx="10">
                  <c:v>2.6623690572119258</c:v>
                </c:pt>
                <c:pt idx="11">
                  <c:v>2.587568157033806</c:v>
                </c:pt>
                <c:pt idx="12">
                  <c:v>2.5505786061867015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CA-4A79-8BDB-E579DA78E098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FCA-4A79-8BDB-E579DA78E09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FCA-4A79-8BDB-E579DA78E09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2.7949012842629863</c:v>
                </c:pt>
                <c:pt idx="1">
                  <c:v>3.1517801374141161</c:v>
                </c:pt>
                <c:pt idx="2">
                  <c:v>2.9589783281733748</c:v>
                </c:pt>
                <c:pt idx="3">
                  <c:v>2.6590819153146024</c:v>
                </c:pt>
                <c:pt idx="4">
                  <c:v>2.5066105769230771</c:v>
                </c:pt>
                <c:pt idx="5">
                  <c:v>2.5517154389505552</c:v>
                </c:pt>
                <c:pt idx="6">
                  <c:v>2.2077073807968648</c:v>
                </c:pt>
                <c:pt idx="7">
                  <c:v>3.1938599517074855</c:v>
                </c:pt>
                <c:pt idx="8">
                  <c:v>2.2301946137212503</c:v>
                </c:pt>
                <c:pt idx="9">
                  <c:v>2.4775360845700347</c:v>
                </c:pt>
                <c:pt idx="10">
                  <c:v>2.7401171303074672</c:v>
                </c:pt>
                <c:pt idx="11">
                  <c:v>2.5476281560826322</c:v>
                </c:pt>
                <c:pt idx="12">
                  <c:v>2.6538649194953647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FCA-4A79-8BDB-E579DA78E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CA-4A79-8BDB-E579DA78E09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CA-4A79-8BDB-E579DA78E09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CA-4A79-8BDB-E579DA78E09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CA-4A79-8BDB-E579DA78E09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CA-4A79-8BDB-E579DA78E09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CA-4A79-8BDB-E579DA78E09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CA-4A79-8BDB-E579DA78E09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CA-4A79-8BDB-E579DA78E09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CA-4A79-8BDB-E579DA78E09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CA-4A79-8BDB-E579DA78E09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CA-4A79-8BDB-E579DA78E09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CA-4A79-8BDB-E579DA78E09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CA-4A79-8BDB-E579DA78E098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0.13200703565445204</c:v>
                </c:pt>
                <c:pt idx="1">
                  <c:v>0.44760556435908772</c:v>
                </c:pt>
                <c:pt idx="2">
                  <c:v>0.20177740928311172</c:v>
                </c:pt>
                <c:pt idx="3">
                  <c:v>0.20202195399932199</c:v>
                </c:pt>
                <c:pt idx="4">
                  <c:v>-4.5354314359587811E-2</c:v>
                </c:pt>
                <c:pt idx="5">
                  <c:v>7.0730028761605279E-2</c:v>
                </c:pt>
                <c:pt idx="6">
                  <c:v>-2.8916975441490855E-3</c:v>
                </c:pt>
                <c:pt idx="7">
                  <c:v>0.63820871381728095</c:v>
                </c:pt>
                <c:pt idx="8">
                  <c:v>-0.11574654973816134</c:v>
                </c:pt>
                <c:pt idx="9">
                  <c:v>-3.5928500177645706E-2</c:v>
                </c:pt>
                <c:pt idx="10">
                  <c:v>7.7748073095541326E-2</c:v>
                </c:pt>
                <c:pt idx="11">
                  <c:v>-3.9940000951173893E-2</c:v>
                </c:pt>
                <c:pt idx="12">
                  <c:v>0.10328631330866322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FCA-4A79-8BDB-E579DA78E098}"/>
            </c:ext>
          </c:extLst>
        </c:ser>
        <c:ser>
          <c:idx val="4"/>
          <c:order val="5"/>
          <c:tx>
            <c:strRef>
              <c:f>'EM evol menusual lugar resd'!$O$8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menusual lugar resd'!$O$9:$O$21</c:f>
              <c:numCache>
                <c:formatCode>0.00</c:formatCode>
                <c:ptCount val="13"/>
                <c:pt idx="0">
                  <c:v>0.15940510105687933</c:v>
                </c:pt>
                <c:pt idx="1">
                  <c:v>0.42574163690753064</c:v>
                </c:pt>
                <c:pt idx="2">
                  <c:v>0.25307312226816903</c:v>
                </c:pt>
                <c:pt idx="3">
                  <c:v>-0.26533391682655161</c:v>
                </c:pt>
                <c:pt idx="4">
                  <c:v>-0.28354932467593885</c:v>
                </c:pt>
                <c:pt idx="5">
                  <c:v>0.37697054099137173</c:v>
                </c:pt>
                <c:pt idx="6">
                  <c:v>0.11402149066693568</c:v>
                </c:pt>
                <c:pt idx="7">
                  <c:v>1.0209970580300052</c:v>
                </c:pt>
                <c:pt idx="8">
                  <c:v>0.14336280146570912</c:v>
                </c:pt>
                <c:pt idx="9">
                  <c:v>0.20342875080907685</c:v>
                </c:pt>
                <c:pt idx="10">
                  <c:v>0.38762543595530774</c:v>
                </c:pt>
                <c:pt idx="11">
                  <c:v>0.28995518920210506</c:v>
                </c:pt>
                <c:pt idx="12">
                  <c:v>0.2181285228378238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FCA-4A79-8BDB-E579DA78E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6F-468C-B57D-E9FDB789D85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resd'!$C$31:$C$43</c:f>
              <c:numCache>
                <c:formatCode>0.00</c:formatCode>
                <c:ptCount val="13"/>
                <c:pt idx="0">
                  <c:v>1.9356746765249537</c:v>
                </c:pt>
                <c:pt idx="1">
                  <c:v>1.895208548776284</c:v>
                </c:pt>
                <c:pt idx="2">
                  <c:v>1.8823529411764706</c:v>
                </c:pt>
                <c:pt idx="3">
                  <c:v>2.467058823529412</c:v>
                </c:pt>
                <c:pt idx="4">
                  <c:v>2.3830369357045145</c:v>
                </c:pt>
                <c:pt idx="5">
                  <c:v>2.0623509369676318</c:v>
                </c:pt>
                <c:pt idx="6">
                  <c:v>1.8733018310691081</c:v>
                </c:pt>
                <c:pt idx="7">
                  <c:v>2.049430894308943</c:v>
                </c:pt>
                <c:pt idx="8">
                  <c:v>1.8539365871036695</c:v>
                </c:pt>
                <c:pt idx="9">
                  <c:v>1.8910828025477706</c:v>
                </c:pt>
                <c:pt idx="10">
                  <c:v>1.7614213197969544</c:v>
                </c:pt>
                <c:pt idx="11">
                  <c:v>1.7360482654600302</c:v>
                </c:pt>
                <c:pt idx="12">
                  <c:v>1.9648158624962957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6F-468C-B57D-E9FDB789D855}"/>
            </c:ext>
          </c:extLst>
        </c:ser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6F-468C-B57D-E9FDB789D855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2.7529610829103217</c:v>
                </c:pt>
                <c:pt idx="1">
                  <c:v>1.9862405681313804</c:v>
                </c:pt>
                <c:pt idx="2">
                  <c:v>2.0317519611505417</c:v>
                </c:pt>
                <c:pt idx="3">
                  <c:v>2.2582731076454925</c:v>
                </c:pt>
                <c:pt idx="4">
                  <c:v>2.1116956697693241</c:v>
                </c:pt>
                <c:pt idx="5">
                  <c:v>2.2217877094972067</c:v>
                </c:pt>
                <c:pt idx="6">
                  <c:v>2.0493939393939393</c:v>
                </c:pt>
                <c:pt idx="7">
                  <c:v>2.3296067848882034</c:v>
                </c:pt>
                <c:pt idx="8">
                  <c:v>1.9187802792818467</c:v>
                </c:pt>
                <c:pt idx="9">
                  <c:v>2.1810207336523124</c:v>
                </c:pt>
                <c:pt idx="10">
                  <c:v>1.8751584283903675</c:v>
                </c:pt>
                <c:pt idx="11">
                  <c:v>1.8219708246501936</c:v>
                </c:pt>
                <c:pt idx="12">
                  <c:v>2.098583217486468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6F-468C-B57D-E9FDB789D855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6F-468C-B57D-E9FDB789D85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1.8540433925049309</c:v>
                </c:pt>
                <c:pt idx="1">
                  <c:v>1.8500483714930667</c:v>
                </c:pt>
                <c:pt idx="2">
                  <c:v>1.8848289973691903</c:v>
                </c:pt>
                <c:pt idx="3">
                  <c:v>1.7696677080374894</c:v>
                </c:pt>
                <c:pt idx="4">
                  <c:v>2.0239369191776966</c:v>
                </c:pt>
                <c:pt idx="5">
                  <c:v>1.9933008526187577</c:v>
                </c:pt>
                <c:pt idx="6">
                  <c:v>1.9799121155053359</c:v>
                </c:pt>
                <c:pt idx="7">
                  <c:v>2.120403321470937</c:v>
                </c:pt>
                <c:pt idx="8">
                  <c:v>1.8982850384387937</c:v>
                </c:pt>
                <c:pt idx="9">
                  <c:v>1.9529203539823008</c:v>
                </c:pt>
                <c:pt idx="10">
                  <c:v>1.8118126272912423</c:v>
                </c:pt>
                <c:pt idx="11">
                  <c:v>1.8590240123934934</c:v>
                </c:pt>
                <c:pt idx="12">
                  <c:v>1.9201526960394464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6F-468C-B57D-E9FDB789D855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46F-468C-B57D-E9FDB789D85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46F-468C-B57D-E9FDB789D85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1.7593017914561322</c:v>
                </c:pt>
                <c:pt idx="1">
                  <c:v>2.2994923857868019</c:v>
                </c:pt>
                <c:pt idx="2">
                  <c:v>1.9806231003039514</c:v>
                </c:pt>
                <c:pt idx="3">
                  <c:v>1.8177655677655677</c:v>
                </c:pt>
                <c:pt idx="4">
                  <c:v>1.8523102310231023</c:v>
                </c:pt>
                <c:pt idx="5">
                  <c:v>2.0435505319148937</c:v>
                </c:pt>
                <c:pt idx="6">
                  <c:v>1.9556135770234986</c:v>
                </c:pt>
                <c:pt idx="7">
                  <c:v>2.7328288707799766</c:v>
                </c:pt>
                <c:pt idx="8">
                  <c:v>1.8101173020527859</c:v>
                </c:pt>
                <c:pt idx="9">
                  <c:v>1.8134092346616066</c:v>
                </c:pt>
                <c:pt idx="10">
                  <c:v>2.2344701583434836</c:v>
                </c:pt>
                <c:pt idx="11">
                  <c:v>1.9500310366232154</c:v>
                </c:pt>
                <c:pt idx="12">
                  <c:v>1.9837804639736467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46F-468C-B57D-E9FDB789D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6F-468C-B57D-E9FDB789D85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6F-468C-B57D-E9FDB789D85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6F-468C-B57D-E9FDB789D85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6F-468C-B57D-E9FDB789D85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6F-468C-B57D-E9FDB789D85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6F-468C-B57D-E9FDB789D85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6F-468C-B57D-E9FDB789D85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6F-468C-B57D-E9FDB789D85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6F-468C-B57D-E9FDB789D85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6F-468C-B57D-E9FDB789D85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6F-468C-B57D-E9FDB789D85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6F-468C-B57D-E9FDB789D85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6F-468C-B57D-E9FDB789D855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-9.4741601048798696E-2</c:v>
                </c:pt>
                <c:pt idx="1">
                  <c:v>0.44944401429373526</c:v>
                </c:pt>
                <c:pt idx="2">
                  <c:v>9.5794102934761094E-2</c:v>
                </c:pt>
                <c:pt idx="3">
                  <c:v>4.809785972807834E-2</c:v>
                </c:pt>
                <c:pt idx="4">
                  <c:v>-0.17162668815459425</c:v>
                </c:pt>
                <c:pt idx="5">
                  <c:v>5.0249679296135996E-2</c:v>
                </c:pt>
                <c:pt idx="6">
                  <c:v>-2.4298538481837273E-2</c:v>
                </c:pt>
                <c:pt idx="7">
                  <c:v>0.61242554930903959</c:v>
                </c:pt>
                <c:pt idx="8">
                  <c:v>-8.8167736386007833E-2</c:v>
                </c:pt>
                <c:pt idx="9">
                  <c:v>-0.13951111932069415</c:v>
                </c:pt>
                <c:pt idx="10">
                  <c:v>0.42265753105224135</c:v>
                </c:pt>
                <c:pt idx="11">
                  <c:v>9.1007024229722067E-2</c:v>
                </c:pt>
                <c:pt idx="12">
                  <c:v>6.362776793420033E-2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46F-468C-B57D-E9FDB789D855}"/>
            </c:ext>
          </c:extLst>
        </c:ser>
        <c:ser>
          <c:idx val="4"/>
          <c:order val="5"/>
          <c:tx>
            <c:strRef>
              <c:f>'EM evol menusual lugar resd'!$O$30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resd'!$O$31:$O$43</c:f>
              <c:numCache>
                <c:formatCode>0.00</c:formatCode>
                <c:ptCount val="13"/>
                <c:pt idx="0">
                  <c:v>-0.17637288506882154</c:v>
                </c:pt>
                <c:pt idx="1">
                  <c:v>0.40428383701051795</c:v>
                </c:pt>
                <c:pt idx="2">
                  <c:v>9.8270159127480827E-2</c:v>
                </c:pt>
                <c:pt idx="3">
                  <c:v>-0.64929325576384422</c:v>
                </c:pt>
                <c:pt idx="4">
                  <c:v>-0.53072670468141214</c:v>
                </c:pt>
                <c:pt idx="5">
                  <c:v>-1.8800405052738167E-2</c:v>
                </c:pt>
                <c:pt idx="6">
                  <c:v>8.2311745954390503E-2</c:v>
                </c:pt>
                <c:pt idx="7">
                  <c:v>0.68339797647103362</c:v>
                </c:pt>
                <c:pt idx="8">
                  <c:v>-4.3819285050883616E-2</c:v>
                </c:pt>
                <c:pt idx="9">
                  <c:v>-7.7673567886163974E-2</c:v>
                </c:pt>
                <c:pt idx="10">
                  <c:v>0.47304883854652924</c:v>
                </c:pt>
                <c:pt idx="11">
                  <c:v>0.2139827711631852</c:v>
                </c:pt>
                <c:pt idx="12">
                  <c:v>1.8964601477351017E-2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46F-468C-B57D-E9FDB789D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23-4D08-9A95-6AA260B7B8A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resd'!$C$53:$C$65</c:f>
              <c:numCache>
                <c:formatCode>0.00</c:formatCode>
                <c:ptCount val="13"/>
                <c:pt idx="0">
                  <c:v>2.1795855717574826</c:v>
                </c:pt>
                <c:pt idx="1">
                  <c:v>2.1743869209809263</c:v>
                </c:pt>
                <c:pt idx="2">
                  <c:v>2.0913126188966391</c:v>
                </c:pt>
                <c:pt idx="3">
                  <c:v>2.6987638256343525</c:v>
                </c:pt>
                <c:pt idx="4">
                  <c:v>2.7460815047021945</c:v>
                </c:pt>
                <c:pt idx="5">
                  <c:v>2.2594631796283551</c:v>
                </c:pt>
                <c:pt idx="6">
                  <c:v>2.186840471756673</c:v>
                </c:pt>
                <c:pt idx="7">
                  <c:v>2.4192634560906514</c:v>
                </c:pt>
                <c:pt idx="8">
                  <c:v>2.0783045977011496</c:v>
                </c:pt>
                <c:pt idx="9">
                  <c:v>1.955193482688391</c:v>
                </c:pt>
                <c:pt idx="10">
                  <c:v>1.8835341365461848</c:v>
                </c:pt>
                <c:pt idx="11">
                  <c:v>1.9921540656205421</c:v>
                </c:pt>
                <c:pt idx="12">
                  <c:v>2.2224757875987979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3-4D08-9A95-6AA260B7B8A8}"/>
            </c:ext>
          </c:extLst>
        </c:ser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23-4D08-9A95-6AA260B7B8A8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2.7045235803657364</c:v>
                </c:pt>
                <c:pt idx="1">
                  <c:v>2.3289124668435015</c:v>
                </c:pt>
                <c:pt idx="2">
                  <c:v>2.0361816782140107</c:v>
                </c:pt>
                <c:pt idx="3">
                  <c:v>2.7884615384615383</c:v>
                </c:pt>
                <c:pt idx="4">
                  <c:v>2.4585942936673626</c:v>
                </c:pt>
                <c:pt idx="5">
                  <c:v>2.155002891844997</c:v>
                </c:pt>
                <c:pt idx="6">
                  <c:v>2.4557438794726929</c:v>
                </c:pt>
                <c:pt idx="7">
                  <c:v>2.5198487712665405</c:v>
                </c:pt>
                <c:pt idx="8">
                  <c:v>2.1402838427947599</c:v>
                </c:pt>
                <c:pt idx="9">
                  <c:v>2.4211590296495955</c:v>
                </c:pt>
                <c:pt idx="10">
                  <c:v>2.0983709273182956</c:v>
                </c:pt>
                <c:pt idx="11">
                  <c:v>2.0200647249190937</c:v>
                </c:pt>
                <c:pt idx="12">
                  <c:v>2.3243721461187214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23-4D08-9A95-6AA260B7B8A8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23-4D08-9A95-6AA260B7B8A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2.1779062299293512</c:v>
                </c:pt>
                <c:pt idx="1">
                  <c:v>1.910030627871363</c:v>
                </c:pt>
                <c:pt idx="2">
                  <c:v>1.9119541875447388</c:v>
                </c:pt>
                <c:pt idx="3">
                  <c:v>1.8283518360375748</c:v>
                </c:pt>
                <c:pt idx="4">
                  <c:v>2.3117593436645398</c:v>
                </c:pt>
                <c:pt idx="5">
                  <c:v>2.1816707218167073</c:v>
                </c:pt>
                <c:pt idx="6">
                  <c:v>2.1775417298937785</c:v>
                </c:pt>
                <c:pt idx="7">
                  <c:v>2.29901707190895</c:v>
                </c:pt>
                <c:pt idx="8">
                  <c:v>1.996734693877551</c:v>
                </c:pt>
                <c:pt idx="9">
                  <c:v>2.0656192236598891</c:v>
                </c:pt>
                <c:pt idx="10">
                  <c:v>1.8906950672645739</c:v>
                </c:pt>
                <c:pt idx="11">
                  <c:v>2.0252631578947367</c:v>
                </c:pt>
                <c:pt idx="12">
                  <c:v>2.0556463538018521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23-4D08-9A95-6AA260B7B8A8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123-4D08-9A95-6AA260B7B8A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123-4D08-9A95-6AA260B7B8A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1.8096885813148789</c:v>
                </c:pt>
                <c:pt idx="1">
                  <c:v>2.0161987041036715</c:v>
                </c:pt>
                <c:pt idx="2">
                  <c:v>2.1184280403611258</c:v>
                </c:pt>
                <c:pt idx="3">
                  <c:v>1.8955807587016034</c:v>
                </c:pt>
                <c:pt idx="4">
                  <c:v>2.032228778937812</c:v>
                </c:pt>
                <c:pt idx="5">
                  <c:v>2.174083769633508</c:v>
                </c:pt>
                <c:pt idx="6">
                  <c:v>2.2250136537411249</c:v>
                </c:pt>
                <c:pt idx="7">
                  <c:v>2.3365758754863815</c:v>
                </c:pt>
                <c:pt idx="8">
                  <c:v>2.0187553282182438</c:v>
                </c:pt>
                <c:pt idx="9">
                  <c:v>2.0150204824761038</c:v>
                </c:pt>
                <c:pt idx="10">
                  <c:v>2.0650684931506849</c:v>
                </c:pt>
                <c:pt idx="11">
                  <c:v>2.1170091324200913</c:v>
                </c:pt>
                <c:pt idx="12">
                  <c:v>2.0637738055462744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123-4D08-9A95-6AA260B7B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23-4D08-9A95-6AA260B7B8A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23-4D08-9A95-6AA260B7B8A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23-4D08-9A95-6AA260B7B8A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23-4D08-9A95-6AA260B7B8A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23-4D08-9A95-6AA260B7B8A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23-4D08-9A95-6AA260B7B8A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23-4D08-9A95-6AA260B7B8A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23-4D08-9A95-6AA260B7B8A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23-4D08-9A95-6AA260B7B8A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23-4D08-9A95-6AA260B7B8A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23-4D08-9A95-6AA260B7B8A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23-4D08-9A95-6AA260B7B8A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23-4D08-9A95-6AA260B7B8A8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-0.36821764861447237</c:v>
                </c:pt>
                <c:pt idx="1">
                  <c:v>0.10616807623230851</c:v>
                </c:pt>
                <c:pt idx="2">
                  <c:v>0.20647385281638697</c:v>
                </c:pt>
                <c:pt idx="3">
                  <c:v>6.7228922664028579E-2</c:v>
                </c:pt>
                <c:pt idx="4">
                  <c:v>-0.27953056472672788</c:v>
                </c:pt>
                <c:pt idx="5">
                  <c:v>-7.5869521831992692E-3</c:v>
                </c:pt>
                <c:pt idx="6">
                  <c:v>4.7471923847346442E-2</c:v>
                </c:pt>
                <c:pt idx="7">
                  <c:v>3.7558803577431465E-2</c:v>
                </c:pt>
                <c:pt idx="8">
                  <c:v>2.2020634340692791E-2</c:v>
                </c:pt>
                <c:pt idx="9">
                  <c:v>-5.0598741183785378E-2</c:v>
                </c:pt>
                <c:pt idx="10">
                  <c:v>0.17437342588611093</c:v>
                </c:pt>
                <c:pt idx="11">
                  <c:v>9.1745974525354601E-2</c:v>
                </c:pt>
                <c:pt idx="12">
                  <c:v>8.1274517444223093E-3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123-4D08-9A95-6AA260B7B8A8}"/>
            </c:ext>
          </c:extLst>
        </c:ser>
        <c:ser>
          <c:idx val="4"/>
          <c:order val="5"/>
          <c:tx>
            <c:strRef>
              <c:f>'EM evol menusual lugar resd'!$O$52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resd'!$O$53:$O$65</c:f>
              <c:numCache>
                <c:formatCode>0.00</c:formatCode>
                <c:ptCount val="13"/>
                <c:pt idx="0">
                  <c:v>-0.36989699044260371</c:v>
                </c:pt>
                <c:pt idx="1">
                  <c:v>-0.15818821687725482</c:v>
                </c:pt>
                <c:pt idx="2">
                  <c:v>2.7115421464486644E-2</c:v>
                </c:pt>
                <c:pt idx="3">
                  <c:v>-0.8031830669327491</c:v>
                </c:pt>
                <c:pt idx="4">
                  <c:v>-0.71385272576438252</c:v>
                </c:pt>
                <c:pt idx="5">
                  <c:v>-8.5379409994847055E-2</c:v>
                </c:pt>
                <c:pt idx="6">
                  <c:v>3.8173181984451965E-2</c:v>
                </c:pt>
                <c:pt idx="7">
                  <c:v>-8.268758060426995E-2</c:v>
                </c:pt>
                <c:pt idx="8">
                  <c:v>-5.9549269482905842E-2</c:v>
                </c:pt>
                <c:pt idx="9">
                  <c:v>5.9826999787712776E-2</c:v>
                </c:pt>
                <c:pt idx="10">
                  <c:v>0.18153435660450001</c:v>
                </c:pt>
                <c:pt idx="11">
                  <c:v>0.12485506679954916</c:v>
                </c:pt>
                <c:pt idx="12">
                  <c:v>-0.1587019820525235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123-4D08-9A95-6AA260B7B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B0-447B-BD5C-5A6445C86E5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resd'!$C$75:$C$87</c:f>
              <c:numCache>
                <c:formatCode>0.00</c:formatCode>
                <c:ptCount val="13"/>
                <c:pt idx="0">
                  <c:v>1.7089871611982881</c:v>
                </c:pt>
                <c:pt idx="1">
                  <c:v>1.6092114445219818</c:v>
                </c:pt>
                <c:pt idx="2">
                  <c:v>1.6466380543633763</c:v>
                </c:pt>
                <c:pt idx="3">
                  <c:v>2.1154985192497531</c:v>
                </c:pt>
                <c:pt idx="4">
                  <c:v>1.947328818660647</c:v>
                </c:pt>
                <c:pt idx="5">
                  <c:v>1.8690958164642375</c:v>
                </c:pt>
                <c:pt idx="6">
                  <c:v>1.5887323943661973</c:v>
                </c:pt>
                <c:pt idx="7">
                  <c:v>1.7354179194227299</c:v>
                </c:pt>
                <c:pt idx="8">
                  <c:v>1.6332155477031802</c:v>
                </c:pt>
                <c:pt idx="9">
                  <c:v>1.8344331133773246</c:v>
                </c:pt>
                <c:pt idx="10">
                  <c:v>1.655</c:v>
                </c:pt>
                <c:pt idx="11">
                  <c:v>1.5966614906832297</c:v>
                </c:pt>
                <c:pt idx="12">
                  <c:v>1.7231243147287632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B0-447B-BD5C-5A6445C86E5E}"/>
            </c:ext>
          </c:extLst>
        </c:ser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B0-447B-BD5C-5A6445C86E5E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2.8215258855585832</c:v>
                </c:pt>
                <c:pt idx="1">
                  <c:v>1.6408199643493762</c:v>
                </c:pt>
                <c:pt idx="2">
                  <c:v>2.0275761973875182</c:v>
                </c:pt>
                <c:pt idx="3">
                  <c:v>1.7791455467052861</c:v>
                </c:pt>
                <c:pt idx="4">
                  <c:v>1.6295938104448742</c:v>
                </c:pt>
                <c:pt idx="5">
                  <c:v>2.284170718530524</c:v>
                </c:pt>
                <c:pt idx="6">
                  <c:v>1.6701816051552432</c:v>
                </c:pt>
                <c:pt idx="7">
                  <c:v>2.0297914597815292</c:v>
                </c:pt>
                <c:pt idx="8">
                  <c:v>1.6768038163387</c:v>
                </c:pt>
                <c:pt idx="9">
                  <c:v>1.8330078125</c:v>
                </c:pt>
                <c:pt idx="10">
                  <c:v>1.6467948717948717</c:v>
                </c:pt>
                <c:pt idx="11">
                  <c:v>1.653252480705623</c:v>
                </c:pt>
                <c:pt idx="12">
                  <c:v>1.8557308613174535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B0-447B-BD5C-5A6445C86E5E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B0-447B-BD5C-5A6445C86E5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1.5144781144781145</c:v>
                </c:pt>
                <c:pt idx="1">
                  <c:v>1.5296523517382412</c:v>
                </c:pt>
                <c:pt idx="2">
                  <c:v>1.7639553429027113</c:v>
                </c:pt>
                <c:pt idx="3">
                  <c:v>1.6530958439355385</c:v>
                </c:pt>
                <c:pt idx="4">
                  <c:v>1.5585851142225498</c:v>
                </c:pt>
                <c:pt idx="5">
                  <c:v>1.4254278728606358</c:v>
                </c:pt>
                <c:pt idx="6">
                  <c:v>1.6567411083540116</c:v>
                </c:pt>
                <c:pt idx="7">
                  <c:v>1.88047255038221</c:v>
                </c:pt>
                <c:pt idx="8">
                  <c:v>1.6394849785407726</c:v>
                </c:pt>
                <c:pt idx="9">
                  <c:v>1.5839636913767019</c:v>
                </c:pt>
                <c:pt idx="10">
                  <c:v>1.6020864381520119</c:v>
                </c:pt>
                <c:pt idx="11">
                  <c:v>1.6542783059636992</c:v>
                </c:pt>
                <c:pt idx="12">
                  <c:v>1.6305721889554226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B0-447B-BD5C-5A6445C86E5E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8B0-447B-BD5C-5A6445C86E5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8B0-447B-BD5C-5A6445C86E5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1.6598360655737705</c:v>
                </c:pt>
                <c:pt idx="1">
                  <c:v>3.9650793650793652</c:v>
                </c:pt>
                <c:pt idx="2">
                  <c:v>1.6341789052069426</c:v>
                </c:pt>
                <c:pt idx="3">
                  <c:v>1.5410292072322671</c:v>
                </c:pt>
                <c:pt idx="4">
                  <c:v>1.5757152826238661</c:v>
                </c:pt>
                <c:pt idx="5">
                  <c:v>1.6256983240223464</c:v>
                </c:pt>
                <c:pt idx="6">
                  <c:v>1.6503712871287128</c:v>
                </c:pt>
                <c:pt idx="7">
                  <c:v>6.2045454545454541</c:v>
                </c:pt>
                <c:pt idx="8">
                  <c:v>1.5297823596792668</c:v>
                </c:pt>
                <c:pt idx="9">
                  <c:v>1.3544041450777202</c:v>
                </c:pt>
                <c:pt idx="10">
                  <c:v>2.5137096774193548</c:v>
                </c:pt>
                <c:pt idx="11">
                  <c:v>1.7510204081632652</c:v>
                </c:pt>
                <c:pt idx="12">
                  <c:v>1.8225141028879346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8B0-447B-BD5C-5A6445C86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B0-447B-BD5C-5A6445C86E5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B0-447B-BD5C-5A6445C86E5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B0-447B-BD5C-5A6445C86E5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B0-447B-BD5C-5A6445C86E5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B0-447B-BD5C-5A6445C86E5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B0-447B-BD5C-5A6445C86E5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B0-447B-BD5C-5A6445C86E5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B0-447B-BD5C-5A6445C86E5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B0-447B-BD5C-5A6445C86E5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B0-447B-BD5C-5A6445C86E5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B0-447B-BD5C-5A6445C86E5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B0-447B-BD5C-5A6445C86E5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B0-447B-BD5C-5A6445C86E5E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0.14535795109565597</c:v>
                </c:pt>
                <c:pt idx="1">
                  <c:v>2.435427013341124</c:v>
                </c:pt>
                <c:pt idx="2">
                  <c:v>-0.12977643769576863</c:v>
                </c:pt>
                <c:pt idx="3">
                  <c:v>-0.11206663670327144</c:v>
                </c:pt>
                <c:pt idx="4">
                  <c:v>1.7130168401316315E-2</c:v>
                </c:pt>
                <c:pt idx="5">
                  <c:v>0.20027045116171061</c:v>
                </c:pt>
                <c:pt idx="6">
                  <c:v>-6.3698212252987219E-3</c:v>
                </c:pt>
                <c:pt idx="7">
                  <c:v>4.324072904163244</c:v>
                </c:pt>
                <c:pt idx="8">
                  <c:v>-0.10970261886150579</c:v>
                </c:pt>
                <c:pt idx="9">
                  <c:v>-0.22955954629898168</c:v>
                </c:pt>
                <c:pt idx="10">
                  <c:v>0.9116232392673429</c:v>
                </c:pt>
                <c:pt idx="11">
                  <c:v>9.6742102199566027E-2</c:v>
                </c:pt>
                <c:pt idx="12">
                  <c:v>0.19194191393251203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8B0-447B-BD5C-5A6445C86E5E}"/>
            </c:ext>
          </c:extLst>
        </c:ser>
        <c:ser>
          <c:idx val="4"/>
          <c:order val="5"/>
          <c:tx>
            <c:strRef>
              <c:f>'EM evol menusual lugar resd'!$O$74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resd'!$O$75:$O$87</c:f>
              <c:numCache>
                <c:formatCode>0.00</c:formatCode>
                <c:ptCount val="13"/>
                <c:pt idx="0">
                  <c:v>-4.9151095624517582E-2</c:v>
                </c:pt>
                <c:pt idx="1">
                  <c:v>2.3558679205573831</c:v>
                </c:pt>
                <c:pt idx="2">
                  <c:v>-1.2459149156433647E-2</c:v>
                </c:pt>
                <c:pt idx="3">
                  <c:v>-0.57446931201748597</c:v>
                </c:pt>
                <c:pt idx="4">
                  <c:v>-0.37161353603678093</c:v>
                </c:pt>
                <c:pt idx="5">
                  <c:v>-0.24339749244189113</c:v>
                </c:pt>
                <c:pt idx="6">
                  <c:v>6.1638892762515551E-2</c:v>
                </c:pt>
                <c:pt idx="7">
                  <c:v>4.4691275351227242</c:v>
                </c:pt>
                <c:pt idx="8">
                  <c:v>-0.10343318802391344</c:v>
                </c:pt>
                <c:pt idx="9">
                  <c:v>-0.4800289682996044</c:v>
                </c:pt>
                <c:pt idx="10">
                  <c:v>0.85870967741935478</c:v>
                </c:pt>
                <c:pt idx="11">
                  <c:v>0.1543589174800355</c:v>
                </c:pt>
                <c:pt idx="12">
                  <c:v>9.9389788159171433E-2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8B0-447B-BD5C-5A6445C86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3E-4D6D-8DBF-A64AA2F9788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resd'!$C$97:$C$109</c:f>
              <c:numCache>
                <c:formatCode>0.00</c:formatCode>
                <c:ptCount val="13"/>
                <c:pt idx="0">
                  <c:v>3.5768274490303331</c:v>
                </c:pt>
                <c:pt idx="1">
                  <c:v>3.9110127826941987</c:v>
                </c:pt>
                <c:pt idx="2">
                  <c:v>3.8334100322135298</c:v>
                </c:pt>
                <c:pt idx="3">
                  <c:v>3.6338199513381997</c:v>
                </c:pt>
                <c:pt idx="4">
                  <c:v>3.8334794040315514</c:v>
                </c:pt>
                <c:pt idx="5">
                  <c:v>2.5096446700507613</c:v>
                </c:pt>
                <c:pt idx="6">
                  <c:v>2.8391608391608392</c:v>
                </c:pt>
                <c:pt idx="7">
                  <c:v>2.5034843205574915</c:v>
                </c:pt>
                <c:pt idx="8">
                  <c:v>2.722762645914397</c:v>
                </c:pt>
                <c:pt idx="9">
                  <c:v>3.0566037735849059</c:v>
                </c:pt>
                <c:pt idx="10">
                  <c:v>3.3241106719367588</c:v>
                </c:pt>
                <c:pt idx="11">
                  <c:v>3.4175517048630519</c:v>
                </c:pt>
                <c:pt idx="12">
                  <c:v>3.3671142369991474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3E-4D6D-8DBF-A64AA2F97880}"/>
            </c:ext>
          </c:extLst>
        </c:ser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3E-4D6D-8DBF-A64AA2F97880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3.7166476624857467</c:v>
                </c:pt>
                <c:pt idx="1">
                  <c:v>3.5904365904365902</c:v>
                </c:pt>
                <c:pt idx="2">
                  <c:v>3.5244789142026174</c:v>
                </c:pt>
                <c:pt idx="3">
                  <c:v>4.3264177040110647</c:v>
                </c:pt>
                <c:pt idx="4">
                  <c:v>4.19207579672696</c:v>
                </c:pt>
                <c:pt idx="5">
                  <c:v>3.5351063829787233</c:v>
                </c:pt>
                <c:pt idx="6">
                  <c:v>4.0482051282051286</c:v>
                </c:pt>
                <c:pt idx="7">
                  <c:v>3.1591928251121075</c:v>
                </c:pt>
                <c:pt idx="8">
                  <c:v>3.9607109448082318</c:v>
                </c:pt>
                <c:pt idx="9">
                  <c:v>4.0375741595253789</c:v>
                </c:pt>
                <c:pt idx="10">
                  <c:v>4.2419738406658736</c:v>
                </c:pt>
                <c:pt idx="11">
                  <c:v>3.3171001660210293</c:v>
                </c:pt>
                <c:pt idx="12">
                  <c:v>3.7794749943426114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3E-4D6D-8DBF-A64AA2F97880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3E-4D6D-8DBF-A64AA2F9788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3.7108177172061327</c:v>
                </c:pt>
                <c:pt idx="1">
                  <c:v>3.9253112033195019</c:v>
                </c:pt>
                <c:pt idx="2">
                  <c:v>4.0907059874888292</c:v>
                </c:pt>
                <c:pt idx="3">
                  <c:v>3.9248029108550635</c:v>
                </c:pt>
                <c:pt idx="4">
                  <c:v>3.8344733242134064</c:v>
                </c:pt>
                <c:pt idx="5">
                  <c:v>4.2664437012263097</c:v>
                </c:pt>
                <c:pt idx="6">
                  <c:v>2.8474870017331022</c:v>
                </c:pt>
                <c:pt idx="7">
                  <c:v>3.7085624509033779</c:v>
                </c:pt>
                <c:pt idx="8">
                  <c:v>3.6751536435469712</c:v>
                </c:pt>
                <c:pt idx="9">
                  <c:v>3.5069008782936009</c:v>
                </c:pt>
                <c:pt idx="10">
                  <c:v>3.4946193702670385</c:v>
                </c:pt>
                <c:pt idx="11">
                  <c:v>3.5267099350973541</c:v>
                </c:pt>
                <c:pt idx="12">
                  <c:v>3.714313677514069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3E-4D6D-8DBF-A64AA2F97880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03E-4D6D-8DBF-A64AA2F9788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03E-4D6D-8DBF-A64AA2F9788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3.5365131578947366</c:v>
                </c:pt>
                <c:pt idx="1">
                  <c:v>3.8524279210925645</c:v>
                </c:pt>
                <c:pt idx="2">
                  <c:v>3.9743690851735014</c:v>
                </c:pt>
                <c:pt idx="3">
                  <c:v>4.209223847019123</c:v>
                </c:pt>
                <c:pt idx="4">
                  <c:v>4.2610619469026547</c:v>
                </c:pt>
                <c:pt idx="5">
                  <c:v>4.1506276150627617</c:v>
                </c:pt>
                <c:pt idx="6">
                  <c:v>2.9659685863874348</c:v>
                </c:pt>
                <c:pt idx="7">
                  <c:v>3.8645215918712954</c:v>
                </c:pt>
                <c:pt idx="8">
                  <c:v>3.9577889447236183</c:v>
                </c:pt>
                <c:pt idx="9">
                  <c:v>3.6727376209447922</c:v>
                </c:pt>
                <c:pt idx="10">
                  <c:v>3.501834862385321</c:v>
                </c:pt>
                <c:pt idx="11">
                  <c:v>3.5074775672981056</c:v>
                </c:pt>
                <c:pt idx="12">
                  <c:v>3.7668196782120833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03E-4D6D-8DBF-A64AA2F97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3E-4D6D-8DBF-A64AA2F9788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3E-4D6D-8DBF-A64AA2F9788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3E-4D6D-8DBF-A64AA2F9788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3E-4D6D-8DBF-A64AA2F9788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3E-4D6D-8DBF-A64AA2F9788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3E-4D6D-8DBF-A64AA2F9788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3E-4D6D-8DBF-A64AA2F9788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3E-4D6D-8DBF-A64AA2F9788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3E-4D6D-8DBF-A64AA2F9788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3E-4D6D-8DBF-A64AA2F9788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3E-4D6D-8DBF-A64AA2F9788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3E-4D6D-8DBF-A64AA2F9788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3E-4D6D-8DBF-A64AA2F97880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-0.1743045593113961</c:v>
                </c:pt>
                <c:pt idx="1">
                  <c:v>-7.2883282226937407E-2</c:v>
                </c:pt>
                <c:pt idx="2">
                  <c:v>-0.11633690231532778</c:v>
                </c:pt>
                <c:pt idx="3">
                  <c:v>0.2844209361640595</c:v>
                </c:pt>
                <c:pt idx="4">
                  <c:v>0.42658862268924835</c:v>
                </c:pt>
                <c:pt idx="5">
                  <c:v>-0.11581608616354799</c:v>
                </c:pt>
                <c:pt idx="6">
                  <c:v>0.11848158465433256</c:v>
                </c:pt>
                <c:pt idx="7">
                  <c:v>0.15595914096791752</c:v>
                </c:pt>
                <c:pt idx="8">
                  <c:v>0.28263530117664715</c:v>
                </c:pt>
                <c:pt idx="9">
                  <c:v>0.1658367426511913</c:v>
                </c:pt>
                <c:pt idx="10">
                  <c:v>7.2154921182825404E-3</c:v>
                </c:pt>
                <c:pt idx="11">
                  <c:v>-1.9232367799248529E-2</c:v>
                </c:pt>
                <c:pt idx="12">
                  <c:v>5.2506000698014255E-2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03E-4D6D-8DBF-A64AA2F97880}"/>
            </c:ext>
          </c:extLst>
        </c:ser>
        <c:ser>
          <c:idx val="4"/>
          <c:order val="5"/>
          <c:tx>
            <c:strRef>
              <c:f>'EM evol menusual lugar resd'!$O$96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resd'!$O$97:$O$109</c:f>
              <c:numCache>
                <c:formatCode>0.00</c:formatCode>
                <c:ptCount val="13"/>
                <c:pt idx="0">
                  <c:v>-4.0314291135596481E-2</c:v>
                </c:pt>
                <c:pt idx="1">
                  <c:v>-5.8584861601634231E-2</c:v>
                </c:pt>
                <c:pt idx="2">
                  <c:v>0.14095905295997158</c:v>
                </c:pt>
                <c:pt idx="3">
                  <c:v>0.57540389568092332</c:v>
                </c:pt>
                <c:pt idx="4">
                  <c:v>0.42758254287110331</c:v>
                </c:pt>
                <c:pt idx="5">
                  <c:v>1.6409829450120004</c:v>
                </c:pt>
                <c:pt idx="6">
                  <c:v>0.1268077472265956</c:v>
                </c:pt>
                <c:pt idx="7">
                  <c:v>1.3610372713138039</c:v>
                </c:pt>
                <c:pt idx="8">
                  <c:v>1.2350262988092213</c:v>
                </c:pt>
                <c:pt idx="9">
                  <c:v>0.6161338473598863</c:v>
                </c:pt>
                <c:pt idx="10">
                  <c:v>0.17772419044856225</c:v>
                </c:pt>
                <c:pt idx="11">
                  <c:v>8.9925862435053627E-2</c:v>
                </c:pt>
                <c:pt idx="12">
                  <c:v>0.39970544121293594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03E-4D6D-8DBF-A64AA2F97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AF-47F4-B61B-CECC8A276D8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resd'!$C$119:$C$131</c:f>
              <c:numCache>
                <c:formatCode>0.00</c:formatCode>
                <c:ptCount val="13"/>
                <c:pt idx="0">
                  <c:v>4.0446428571428568</c:v>
                </c:pt>
                <c:pt idx="1">
                  <c:v>4.2225130890052354</c:v>
                </c:pt>
                <c:pt idx="2">
                  <c:v>3.7871621621621623</c:v>
                </c:pt>
                <c:pt idx="3">
                  <c:v>4.2482758620689651</c:v>
                </c:pt>
                <c:pt idx="4">
                  <c:v>2.5149700598802394</c:v>
                </c:pt>
                <c:pt idx="5">
                  <c:v>2.2758620689655173</c:v>
                </c:pt>
                <c:pt idx="6">
                  <c:v>2.4921875</c:v>
                </c:pt>
                <c:pt idx="7">
                  <c:v>2.5930232558139537</c:v>
                </c:pt>
                <c:pt idx="8">
                  <c:v>2.6170212765957448</c:v>
                </c:pt>
                <c:pt idx="9">
                  <c:v>2.1818181818181817</c:v>
                </c:pt>
                <c:pt idx="10">
                  <c:v>2.7127659574468086</c:v>
                </c:pt>
                <c:pt idx="11">
                  <c:v>3.3640350877192984</c:v>
                </c:pt>
                <c:pt idx="12">
                  <c:v>3.3382899628252787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AF-47F4-B61B-CECC8A276D88}"/>
            </c:ext>
          </c:extLst>
        </c:ser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AF-47F4-B61B-CECC8A276D88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3.9061371841155235</c:v>
                </c:pt>
                <c:pt idx="1">
                  <c:v>3.7969696969696969</c:v>
                </c:pt>
                <c:pt idx="2">
                  <c:v>3.5324675324675323</c:v>
                </c:pt>
                <c:pt idx="3">
                  <c:v>4.1937984496124034</c:v>
                </c:pt>
                <c:pt idx="4">
                  <c:v>3.6643356643356642</c:v>
                </c:pt>
                <c:pt idx="5">
                  <c:v>4.416666666666667</c:v>
                </c:pt>
                <c:pt idx="6">
                  <c:v>5.5609756097560972</c:v>
                </c:pt>
                <c:pt idx="7">
                  <c:v>4.4220183486238529</c:v>
                </c:pt>
                <c:pt idx="8">
                  <c:v>4.4294478527607364</c:v>
                </c:pt>
                <c:pt idx="9">
                  <c:v>3.862857142857143</c:v>
                </c:pt>
                <c:pt idx="10">
                  <c:v>3.5871212121212119</c:v>
                </c:pt>
                <c:pt idx="11">
                  <c:v>3.1287128712871288</c:v>
                </c:pt>
                <c:pt idx="12">
                  <c:v>3.8489388264669162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AF-47F4-B61B-CECC8A276D88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AF-47F4-B61B-CECC8A276D8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4.534391534391534</c:v>
                </c:pt>
                <c:pt idx="1">
                  <c:v>4.2433090024330902</c:v>
                </c:pt>
                <c:pt idx="2">
                  <c:v>4.5290697674418601</c:v>
                </c:pt>
                <c:pt idx="3">
                  <c:v>4.4000000000000004</c:v>
                </c:pt>
                <c:pt idx="4">
                  <c:v>3.6912751677852347</c:v>
                </c:pt>
                <c:pt idx="5">
                  <c:v>4.112903225806452</c:v>
                </c:pt>
                <c:pt idx="6">
                  <c:v>2.7749999999999999</c:v>
                </c:pt>
                <c:pt idx="7">
                  <c:v>3.7320261437908497</c:v>
                </c:pt>
                <c:pt idx="8">
                  <c:v>4.6111111111111107</c:v>
                </c:pt>
                <c:pt idx="9">
                  <c:v>3.6555555555555554</c:v>
                </c:pt>
                <c:pt idx="10">
                  <c:v>3.0539568345323742</c:v>
                </c:pt>
                <c:pt idx="11">
                  <c:v>3.865203761755486</c:v>
                </c:pt>
                <c:pt idx="12">
                  <c:v>3.9989266547406084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AF-47F4-B61B-CECC8A276D88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DAF-47F4-B61B-CECC8A276D8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DAF-47F4-B61B-CECC8A276D8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3.3109619686800893</c:v>
                </c:pt>
                <c:pt idx="1">
                  <c:v>4.3813559322033901</c:v>
                </c:pt>
                <c:pt idx="2">
                  <c:v>4.2471910112359552</c:v>
                </c:pt>
                <c:pt idx="3">
                  <c:v>5.560483870967742</c:v>
                </c:pt>
                <c:pt idx="4">
                  <c:v>5.503759398496241</c:v>
                </c:pt>
                <c:pt idx="5">
                  <c:v>4.71</c:v>
                </c:pt>
                <c:pt idx="6">
                  <c:v>2.5705128205128207</c:v>
                </c:pt>
                <c:pt idx="7">
                  <c:v>4.6885245901639347</c:v>
                </c:pt>
                <c:pt idx="8">
                  <c:v>4.2195121951219514</c:v>
                </c:pt>
                <c:pt idx="9">
                  <c:v>4.166666666666667</c:v>
                </c:pt>
                <c:pt idx="10">
                  <c:v>3.359375</c:v>
                </c:pt>
                <c:pt idx="11">
                  <c:v>3.3038461538461537</c:v>
                </c:pt>
                <c:pt idx="12">
                  <c:v>4.0580858085808584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DAF-47F4-B61B-CECC8A276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AF-47F4-B61B-CECC8A276D8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AF-47F4-B61B-CECC8A276D8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AF-47F4-B61B-CECC8A276D8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AF-47F4-B61B-CECC8A276D8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AF-47F4-B61B-CECC8A276D8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AF-47F4-B61B-CECC8A276D8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AF-47F4-B61B-CECC8A276D8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AF-47F4-B61B-CECC8A276D8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AF-47F4-B61B-CECC8A276D8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AF-47F4-B61B-CECC8A276D8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AF-47F4-B61B-CECC8A276D8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AF-47F4-B61B-CECC8A276D8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AF-47F4-B61B-CECC8A276D88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-1.2234295657114447</c:v>
                </c:pt>
                <c:pt idx="1">
                  <c:v>0.13804692977029998</c:v>
                </c:pt>
                <c:pt idx="2">
                  <c:v>-0.28187875620590486</c:v>
                </c:pt>
                <c:pt idx="3">
                  <c:v>1.1604838709677416</c:v>
                </c:pt>
                <c:pt idx="4">
                  <c:v>1.8124842307110063</c:v>
                </c:pt>
                <c:pt idx="5">
                  <c:v>0.59709677419354801</c:v>
                </c:pt>
                <c:pt idx="6">
                  <c:v>-0.2044871794871792</c:v>
                </c:pt>
                <c:pt idx="7">
                  <c:v>0.95649844637308501</c:v>
                </c:pt>
                <c:pt idx="8">
                  <c:v>-0.3915989159891593</c:v>
                </c:pt>
                <c:pt idx="9">
                  <c:v>0.51111111111111152</c:v>
                </c:pt>
                <c:pt idx="10">
                  <c:v>0.30541816546762579</c:v>
                </c:pt>
                <c:pt idx="11">
                  <c:v>-0.56135760790933231</c:v>
                </c:pt>
                <c:pt idx="12">
                  <c:v>5.9159153840250056E-2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DAF-47F4-B61B-CECC8A276D88}"/>
            </c:ext>
          </c:extLst>
        </c:ser>
        <c:ser>
          <c:idx val="4"/>
          <c:order val="5"/>
          <c:tx>
            <c:strRef>
              <c:f>'EM evol menusual lugar resd'!$O$118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resd'!$O$119:$O$131</c:f>
              <c:numCache>
                <c:formatCode>0.00</c:formatCode>
                <c:ptCount val="13"/>
                <c:pt idx="0">
                  <c:v>-0.73368088846276747</c:v>
                </c:pt>
                <c:pt idx="1">
                  <c:v>0.15884284319815478</c:v>
                </c:pt>
                <c:pt idx="2">
                  <c:v>0.46002884907379293</c:v>
                </c:pt>
                <c:pt idx="3">
                  <c:v>1.3122080088987769</c:v>
                </c:pt>
                <c:pt idx="4">
                  <c:v>2.9887893386160016</c:v>
                </c:pt>
                <c:pt idx="5">
                  <c:v>2.4341379310344826</c:v>
                </c:pt>
                <c:pt idx="6">
                  <c:v>7.8325320512820706E-2</c:v>
                </c:pt>
                <c:pt idx="7">
                  <c:v>2.0955013343499811</c:v>
                </c:pt>
                <c:pt idx="8">
                  <c:v>1.6024909185262066</c:v>
                </c:pt>
                <c:pt idx="9">
                  <c:v>1.9848484848484853</c:v>
                </c:pt>
                <c:pt idx="10">
                  <c:v>0.6466090425531914</c:v>
                </c:pt>
                <c:pt idx="11">
                  <c:v>-6.0188933873144723E-2</c:v>
                </c:pt>
                <c:pt idx="12">
                  <c:v>0.71979584575557976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DAF-47F4-B61B-CECC8A276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26-4FA6-A749-A37D1DD62E8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resd'!$C$141:$C$153</c:f>
              <c:numCache>
                <c:formatCode>0.00</c:formatCode>
                <c:ptCount val="13"/>
                <c:pt idx="0">
                  <c:v>6.5210526315789474</c:v>
                </c:pt>
                <c:pt idx="1">
                  <c:v>6.0083857442348005</c:v>
                </c:pt>
                <c:pt idx="2">
                  <c:v>4.9601910828025479</c:v>
                </c:pt>
                <c:pt idx="3">
                  <c:v>5.7439024390243905</c:v>
                </c:pt>
                <c:pt idx="4">
                  <c:v>8.5589743589743588</c:v>
                </c:pt>
                <c:pt idx="5">
                  <c:v>3.8020833333333335</c:v>
                </c:pt>
                <c:pt idx="6">
                  <c:v>2.6704545454545454</c:v>
                </c:pt>
                <c:pt idx="7">
                  <c:v>3.9214285714285713</c:v>
                </c:pt>
                <c:pt idx="8">
                  <c:v>3.3072625698324023</c:v>
                </c:pt>
                <c:pt idx="9">
                  <c:v>4.2342569269521411</c:v>
                </c:pt>
                <c:pt idx="10">
                  <c:v>5.9776119402985071</c:v>
                </c:pt>
                <c:pt idx="11">
                  <c:v>5.9551451187335092</c:v>
                </c:pt>
                <c:pt idx="12">
                  <c:v>5.4714468629961583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26-4FA6-A749-A37D1DD62E88}"/>
            </c:ext>
          </c:extLst>
        </c:ser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26-4FA6-A749-A37D1DD62E88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5.7216828478964405</c:v>
                </c:pt>
                <c:pt idx="1">
                  <c:v>6.0282051282051281</c:v>
                </c:pt>
                <c:pt idx="2">
                  <c:v>5.8561484918793507</c:v>
                </c:pt>
                <c:pt idx="3">
                  <c:v>6.5965909090909092</c:v>
                </c:pt>
                <c:pt idx="4">
                  <c:v>7.4578947368421051</c:v>
                </c:pt>
                <c:pt idx="5">
                  <c:v>5.2280701754385968</c:v>
                </c:pt>
                <c:pt idx="6">
                  <c:v>6.9485294117647056</c:v>
                </c:pt>
                <c:pt idx="7">
                  <c:v>5.5595854922279795</c:v>
                </c:pt>
                <c:pt idx="8">
                  <c:v>6.1875</c:v>
                </c:pt>
                <c:pt idx="9">
                  <c:v>6.6477987421383649</c:v>
                </c:pt>
                <c:pt idx="10">
                  <c:v>5.9533169533169534</c:v>
                </c:pt>
                <c:pt idx="11">
                  <c:v>5.0775623268698062</c:v>
                </c:pt>
                <c:pt idx="12">
                  <c:v>6.0453762205628951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26-4FA6-A749-A37D1DD62E88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26-4FA6-A749-A37D1DD62E8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5.8413043478260871</c:v>
                </c:pt>
                <c:pt idx="1">
                  <c:v>6.4454545454545453</c:v>
                </c:pt>
                <c:pt idx="2">
                  <c:v>6.64</c:v>
                </c:pt>
                <c:pt idx="3">
                  <c:v>6.6480446927374306</c:v>
                </c:pt>
                <c:pt idx="4">
                  <c:v>6.7712765957446805</c:v>
                </c:pt>
                <c:pt idx="5">
                  <c:v>6.4921875</c:v>
                </c:pt>
                <c:pt idx="6">
                  <c:v>3.9537037037037037</c:v>
                </c:pt>
                <c:pt idx="7">
                  <c:v>5.2212765957446807</c:v>
                </c:pt>
                <c:pt idx="8">
                  <c:v>5.801801801801802</c:v>
                </c:pt>
                <c:pt idx="9">
                  <c:v>5.7828947368421053</c:v>
                </c:pt>
                <c:pt idx="10">
                  <c:v>5.8276553106212425</c:v>
                </c:pt>
                <c:pt idx="11">
                  <c:v>4.8246445497630335</c:v>
                </c:pt>
                <c:pt idx="12">
                  <c:v>5.9357629785002626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26-4FA6-A749-A37D1DD62E88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D26-4FA6-A749-A37D1DD62E8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D26-4FA6-A749-A37D1DD62E8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5.5225505443234839</c:v>
                </c:pt>
                <c:pt idx="1">
                  <c:v>5.8026070763500934</c:v>
                </c:pt>
                <c:pt idx="2">
                  <c:v>5.9575221238938054</c:v>
                </c:pt>
                <c:pt idx="3">
                  <c:v>6.6465517241379306</c:v>
                </c:pt>
                <c:pt idx="4">
                  <c:v>6.5785123966942152</c:v>
                </c:pt>
                <c:pt idx="5">
                  <c:v>6.5649350649350646</c:v>
                </c:pt>
                <c:pt idx="6">
                  <c:v>3.661290322580645</c:v>
                </c:pt>
                <c:pt idx="7">
                  <c:v>6.5260115606936413</c:v>
                </c:pt>
                <c:pt idx="8">
                  <c:v>5.8526785714285712</c:v>
                </c:pt>
                <c:pt idx="9">
                  <c:v>5.9803278688524593</c:v>
                </c:pt>
                <c:pt idx="10">
                  <c:v>6.3442265795206971</c:v>
                </c:pt>
                <c:pt idx="11">
                  <c:v>5.3826086956521735</c:v>
                </c:pt>
                <c:pt idx="12">
                  <c:v>5.917572035899858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D26-4FA6-A749-A37D1DD62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8D26-4FA6-A749-A37D1DD62E88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5.7640449438202248</c:v>
                      </c:pt>
                      <c:pt idx="1">
                        <c:v>6.0217391304347823</c:v>
                      </c:pt>
                      <c:pt idx="2">
                        <c:v>4.9820359281437128</c:v>
                      </c:pt>
                      <c:pt idx="3">
                        <c:v>6.3734939759036147</c:v>
                      </c:pt>
                      <c:pt idx="4">
                        <c:v>4.7459016393442619</c:v>
                      </c:pt>
                      <c:pt idx="5">
                        <c:v>8.3490566037735849</c:v>
                      </c:pt>
                      <c:pt idx="6">
                        <c:v>7.1333333333333337</c:v>
                      </c:pt>
                      <c:pt idx="7">
                        <c:v>6.527093596059113</c:v>
                      </c:pt>
                      <c:pt idx="8">
                        <c:v>6.3711340206185563</c:v>
                      </c:pt>
                      <c:pt idx="9">
                        <c:v>8.5621890547263675</c:v>
                      </c:pt>
                      <c:pt idx="10">
                        <c:v>5.795309168443497</c:v>
                      </c:pt>
                      <c:pt idx="11">
                        <c:v>5.5287356321839081</c:v>
                      </c:pt>
                      <c:pt idx="12">
                        <c:v>6.4271398747390398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8D26-4FA6-A749-A37D1DD62E8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26-4FA6-A749-A37D1DD62E8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26-4FA6-A749-A37D1DD62E8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26-4FA6-A749-A37D1DD62E8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26-4FA6-A749-A37D1DD62E8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26-4FA6-A749-A37D1DD62E8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26-4FA6-A749-A37D1DD62E8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26-4FA6-A749-A37D1DD62E8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26-4FA6-A749-A37D1DD62E8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26-4FA6-A749-A37D1DD62E8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26-4FA6-A749-A37D1DD62E8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26-4FA6-A749-A37D1DD62E8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26-4FA6-A749-A37D1DD62E8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26-4FA6-A749-A37D1DD62E88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-0.31875380350260318</c:v>
                </c:pt>
                <c:pt idx="1">
                  <c:v>-0.6428474691044519</c:v>
                </c:pt>
                <c:pt idx="2">
                  <c:v>-0.68247787610619426</c:v>
                </c:pt>
                <c:pt idx="3">
                  <c:v>-1.4929685994999886E-3</c:v>
                </c:pt>
                <c:pt idx="4">
                  <c:v>-0.19276419905046538</c:v>
                </c:pt>
                <c:pt idx="5">
                  <c:v>7.2747564935064624E-2</c:v>
                </c:pt>
                <c:pt idx="6">
                  <c:v>-0.2924133811230587</c:v>
                </c:pt>
                <c:pt idx="7">
                  <c:v>1.3047349649489606</c:v>
                </c:pt>
                <c:pt idx="8">
                  <c:v>5.0876769626769125E-2</c:v>
                </c:pt>
                <c:pt idx="9">
                  <c:v>0.19743313201035395</c:v>
                </c:pt>
                <c:pt idx="10">
                  <c:v>0.51657126889945459</c:v>
                </c:pt>
                <c:pt idx="11">
                  <c:v>0.55796414588914001</c:v>
                </c:pt>
                <c:pt idx="12">
                  <c:v>-1.8190942600404547E-2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D26-4FA6-A749-A37D1DD62E88}"/>
            </c:ext>
          </c:extLst>
        </c:ser>
        <c:ser>
          <c:idx val="4"/>
          <c:order val="6"/>
          <c:tx>
            <c:strRef>
              <c:f>'EM evol menusual lugar resd'!$O$140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resd'!$O$141:$O$153</c:f>
              <c:numCache>
                <c:formatCode>0.00</c:formatCode>
                <c:ptCount val="13"/>
                <c:pt idx="0">
                  <c:v>-0.99850208725546352</c:v>
                </c:pt>
                <c:pt idx="1">
                  <c:v>-0.20577866788470711</c:v>
                </c:pt>
                <c:pt idx="2">
                  <c:v>0.99733104109125748</c:v>
                </c:pt>
                <c:pt idx="3">
                  <c:v>0.90264928511354015</c:v>
                </c:pt>
                <c:pt idx="4">
                  <c:v>-1.9804619622801436</c:v>
                </c:pt>
                <c:pt idx="5">
                  <c:v>2.7628517316017311</c:v>
                </c:pt>
                <c:pt idx="6">
                  <c:v>0.9908357771260996</c:v>
                </c:pt>
                <c:pt idx="7">
                  <c:v>2.60458298926507</c:v>
                </c:pt>
                <c:pt idx="8">
                  <c:v>2.5454160015961689</c:v>
                </c:pt>
                <c:pt idx="9">
                  <c:v>1.7460709419003182</c:v>
                </c:pt>
                <c:pt idx="10">
                  <c:v>0.36661463922219006</c:v>
                </c:pt>
                <c:pt idx="11">
                  <c:v>-0.57253642308133568</c:v>
                </c:pt>
                <c:pt idx="12">
                  <c:v>0.44612517290369968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D26-4FA6-A749-A37D1DD62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B1-407C-8F1B-7E482770EDA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resd'!$C$163:$C$175</c:f>
              <c:numCache>
                <c:formatCode>0.00</c:formatCode>
                <c:ptCount val="13"/>
                <c:pt idx="0">
                  <c:v>1.9512195121951219</c:v>
                </c:pt>
                <c:pt idx="1">
                  <c:v>2.8468468468468466</c:v>
                </c:pt>
                <c:pt idx="2">
                  <c:v>2.3513513513513513</c:v>
                </c:pt>
                <c:pt idx="3">
                  <c:v>2.2630136986301368</c:v>
                </c:pt>
                <c:pt idx="4">
                  <c:v>2.2274143302180685</c:v>
                </c:pt>
                <c:pt idx="5">
                  <c:v>2.3442622950819674</c:v>
                </c:pt>
                <c:pt idx="6">
                  <c:v>2.6995073891625614</c:v>
                </c:pt>
                <c:pt idx="7">
                  <c:v>1.9026315789473685</c:v>
                </c:pt>
                <c:pt idx="8">
                  <c:v>2.3886255924170614</c:v>
                </c:pt>
                <c:pt idx="9">
                  <c:v>1.9392097264437691</c:v>
                </c:pt>
                <c:pt idx="10">
                  <c:v>1.9232804232804233</c:v>
                </c:pt>
                <c:pt idx="11">
                  <c:v>2.470414201183432</c:v>
                </c:pt>
                <c:pt idx="12">
                  <c:v>2.2462376751427087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B1-407C-8F1B-7E482770EDA9}"/>
            </c:ext>
          </c:extLst>
        </c:ser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B1-407C-8F1B-7E482770EDA9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2.3723076923076922</c:v>
                </c:pt>
                <c:pt idx="1">
                  <c:v>2.2242268041237114</c:v>
                </c:pt>
                <c:pt idx="2">
                  <c:v>2.4673629242819843</c:v>
                </c:pt>
                <c:pt idx="3">
                  <c:v>2.6418439716312059</c:v>
                </c:pt>
                <c:pt idx="4">
                  <c:v>2.0501792114695339</c:v>
                </c:pt>
                <c:pt idx="5">
                  <c:v>2.278688524590164</c:v>
                </c:pt>
                <c:pt idx="6">
                  <c:v>2.9</c:v>
                </c:pt>
                <c:pt idx="7">
                  <c:v>2.0975609756097562</c:v>
                </c:pt>
                <c:pt idx="8">
                  <c:v>2.5324675324675323</c:v>
                </c:pt>
                <c:pt idx="9">
                  <c:v>2.1704035874439462</c:v>
                </c:pt>
                <c:pt idx="10">
                  <c:v>2.3391003460207611</c:v>
                </c:pt>
                <c:pt idx="11">
                  <c:v>2.0084033613445378</c:v>
                </c:pt>
                <c:pt idx="12">
                  <c:v>2.3097889800703402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B1-407C-8F1B-7E482770EDA9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B1-407C-8F1B-7E482770EDA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2.0614754098360657</c:v>
                </c:pt>
                <c:pt idx="1">
                  <c:v>2.5348258706467663</c:v>
                </c:pt>
                <c:pt idx="2">
                  <c:v>2.4316239316239314</c:v>
                </c:pt>
                <c:pt idx="3">
                  <c:v>2.1666666666666665</c:v>
                </c:pt>
                <c:pt idx="4">
                  <c:v>2.3689320388349513</c:v>
                </c:pt>
                <c:pt idx="5">
                  <c:v>2.4933333333333332</c:v>
                </c:pt>
                <c:pt idx="6">
                  <c:v>2.0376344086021505</c:v>
                </c:pt>
                <c:pt idx="7">
                  <c:v>2.2378048780487805</c:v>
                </c:pt>
                <c:pt idx="8">
                  <c:v>2.3365384615384617</c:v>
                </c:pt>
                <c:pt idx="9">
                  <c:v>1.9482758620689655</c:v>
                </c:pt>
                <c:pt idx="10">
                  <c:v>2.5221238938053099</c:v>
                </c:pt>
                <c:pt idx="11">
                  <c:v>2.2335526315789473</c:v>
                </c:pt>
                <c:pt idx="12">
                  <c:v>2.2913770913770914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B1-407C-8F1B-7E482770EDA9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EB1-407C-8F1B-7E482770EDA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EB1-407C-8F1B-7E482770EDA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2.5740259740259739</c:v>
                </c:pt>
                <c:pt idx="1">
                  <c:v>2.6754385964912282</c:v>
                </c:pt>
                <c:pt idx="2">
                  <c:v>2.6632653061224492</c:v>
                </c:pt>
                <c:pt idx="3">
                  <c:v>2.4542772861356932</c:v>
                </c:pt>
                <c:pt idx="4">
                  <c:v>2.9319727891156462</c:v>
                </c:pt>
                <c:pt idx="5">
                  <c:v>3.6101694915254239</c:v>
                </c:pt>
                <c:pt idx="6">
                  <c:v>3.2391304347826089</c:v>
                </c:pt>
                <c:pt idx="7">
                  <c:v>2.9610778443113772</c:v>
                </c:pt>
                <c:pt idx="8">
                  <c:v>2.7697368421052633</c:v>
                </c:pt>
                <c:pt idx="9">
                  <c:v>2.174825174825175</c:v>
                </c:pt>
                <c:pt idx="10">
                  <c:v>2.103542234332425</c:v>
                </c:pt>
                <c:pt idx="11">
                  <c:v>2.5499999999999998</c:v>
                </c:pt>
                <c:pt idx="12">
                  <c:v>2.6458616010854819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EB1-407C-8F1B-7E482770E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B1-407C-8F1B-7E482770EDA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B1-407C-8F1B-7E482770EDA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B1-407C-8F1B-7E482770EDA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B1-407C-8F1B-7E482770EDA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B1-407C-8F1B-7E482770EDA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B1-407C-8F1B-7E482770EDA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B1-407C-8F1B-7E482770EDA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B1-407C-8F1B-7E482770EDA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B1-407C-8F1B-7E482770EDA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B1-407C-8F1B-7E482770EDA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B1-407C-8F1B-7E482770EDA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B1-407C-8F1B-7E482770EDA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B1-407C-8F1B-7E482770EDA9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0.51255056418990819</c:v>
                </c:pt>
                <c:pt idx="1">
                  <c:v>0.14061272584446183</c:v>
                </c:pt>
                <c:pt idx="2">
                  <c:v>0.23164137449851774</c:v>
                </c:pt>
                <c:pt idx="3">
                  <c:v>0.28761061946902666</c:v>
                </c:pt>
                <c:pt idx="4">
                  <c:v>0.56304075028069489</c:v>
                </c:pt>
                <c:pt idx="5">
                  <c:v>1.1168361581920907</c:v>
                </c:pt>
                <c:pt idx="6">
                  <c:v>1.2014960261804584</c:v>
                </c:pt>
                <c:pt idx="7">
                  <c:v>0.72327296626259674</c:v>
                </c:pt>
                <c:pt idx="8">
                  <c:v>0.4331983805668016</c:v>
                </c:pt>
                <c:pt idx="9">
                  <c:v>0.22654931275620949</c:v>
                </c:pt>
                <c:pt idx="10">
                  <c:v>-0.41858165947288484</c:v>
                </c:pt>
                <c:pt idx="11">
                  <c:v>0.31644736842105248</c:v>
                </c:pt>
                <c:pt idx="12">
                  <c:v>0.35448450970839041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EB1-407C-8F1B-7E482770EDA9}"/>
            </c:ext>
          </c:extLst>
        </c:ser>
        <c:ser>
          <c:idx val="4"/>
          <c:order val="5"/>
          <c:tx>
            <c:strRef>
              <c:f>'EM evol menusual lugar resd'!$O$162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resd'!$O$163:$O$175</c:f>
              <c:numCache>
                <c:formatCode>0.00</c:formatCode>
                <c:ptCount val="13"/>
                <c:pt idx="0">
                  <c:v>0.62280646183085198</c:v>
                </c:pt>
                <c:pt idx="1">
                  <c:v>-0.17140825035561846</c:v>
                </c:pt>
                <c:pt idx="2">
                  <c:v>0.31191395477109785</c:v>
                </c:pt>
                <c:pt idx="3">
                  <c:v>0.19126358750555639</c:v>
                </c:pt>
                <c:pt idx="4">
                  <c:v>0.70455845889757773</c:v>
                </c:pt>
                <c:pt idx="5">
                  <c:v>1.2659071964434565</c:v>
                </c:pt>
                <c:pt idx="6">
                  <c:v>0.53962304562004748</c:v>
                </c:pt>
                <c:pt idx="7">
                  <c:v>1.0584462653640088</c:v>
                </c:pt>
                <c:pt idx="8">
                  <c:v>0.38111124968820187</c:v>
                </c:pt>
                <c:pt idx="9">
                  <c:v>0.23561544838140591</c:v>
                </c:pt>
                <c:pt idx="10">
                  <c:v>0.18026181105200179</c:v>
                </c:pt>
                <c:pt idx="11">
                  <c:v>7.9585798816567799E-2</c:v>
                </c:pt>
                <c:pt idx="12">
                  <c:v>0.39962392594277318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EB1-407C-8F1B-7E482770E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88-41AD-A063-9EEC52F814E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resd'!$C$185:$C$197</c:f>
              <c:numCache>
                <c:formatCode>0.00</c:formatCode>
                <c:ptCount val="13"/>
                <c:pt idx="0">
                  <c:v>2.5810810810810811</c:v>
                </c:pt>
                <c:pt idx="1">
                  <c:v>3</c:v>
                </c:pt>
                <c:pt idx="2">
                  <c:v>3.8360655737704916</c:v>
                </c:pt>
                <c:pt idx="3">
                  <c:v>2.5319148936170213</c:v>
                </c:pt>
                <c:pt idx="4">
                  <c:v>4.2105263157894735</c:v>
                </c:pt>
                <c:pt idx="5">
                  <c:v>1.9090909090909092</c:v>
                </c:pt>
                <c:pt idx="6">
                  <c:v>1.6538461538461537</c:v>
                </c:pt>
                <c:pt idx="7">
                  <c:v>1.8181818181818181</c:v>
                </c:pt>
                <c:pt idx="8">
                  <c:v>1.5</c:v>
                </c:pt>
                <c:pt idx="9">
                  <c:v>2.074074074074074</c:v>
                </c:pt>
                <c:pt idx="10">
                  <c:v>1.5316455696202531</c:v>
                </c:pt>
                <c:pt idx="11">
                  <c:v>2.85</c:v>
                </c:pt>
                <c:pt idx="12">
                  <c:v>2.5009633911368017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88-41AD-A063-9EEC52F814EE}"/>
            </c:ext>
          </c:extLst>
        </c:ser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88-41AD-A063-9EEC52F814EE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2.6404494382022472</c:v>
                </c:pt>
                <c:pt idx="1">
                  <c:v>2.925925925925926</c:v>
                </c:pt>
                <c:pt idx="2">
                  <c:v>3.3624999999999998</c:v>
                </c:pt>
                <c:pt idx="3">
                  <c:v>2.6166666666666667</c:v>
                </c:pt>
                <c:pt idx="4">
                  <c:v>3.25</c:v>
                </c:pt>
                <c:pt idx="5">
                  <c:v>2.2580645161290325</c:v>
                </c:pt>
                <c:pt idx="6">
                  <c:v>3.4262295081967213</c:v>
                </c:pt>
                <c:pt idx="7">
                  <c:v>2.406779661016949</c:v>
                </c:pt>
                <c:pt idx="8">
                  <c:v>3.9</c:v>
                </c:pt>
                <c:pt idx="9">
                  <c:v>2.2432432432432434</c:v>
                </c:pt>
                <c:pt idx="10">
                  <c:v>2.2428571428571429</c:v>
                </c:pt>
                <c:pt idx="11">
                  <c:v>2.1538461538461537</c:v>
                </c:pt>
                <c:pt idx="12">
                  <c:v>2.774193548387097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88-41AD-A063-9EEC52F814EE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88-41AD-A063-9EEC52F814E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2.5185185185185186</c:v>
                </c:pt>
                <c:pt idx="1">
                  <c:v>3</c:v>
                </c:pt>
                <c:pt idx="2">
                  <c:v>4.253521126760563</c:v>
                </c:pt>
                <c:pt idx="3">
                  <c:v>2.5909090909090908</c:v>
                </c:pt>
                <c:pt idx="4">
                  <c:v>2.59375</c:v>
                </c:pt>
                <c:pt idx="5">
                  <c:v>2.28125</c:v>
                </c:pt>
                <c:pt idx="6">
                  <c:v>2.5813953488372094</c:v>
                </c:pt>
                <c:pt idx="7">
                  <c:v>2.3877551020408165</c:v>
                </c:pt>
                <c:pt idx="8">
                  <c:v>2.9268292682926829</c:v>
                </c:pt>
                <c:pt idx="9">
                  <c:v>2.9</c:v>
                </c:pt>
                <c:pt idx="10">
                  <c:v>2.961904761904762</c:v>
                </c:pt>
                <c:pt idx="11">
                  <c:v>2.0506329113924049</c:v>
                </c:pt>
                <c:pt idx="12">
                  <c:v>2.7876923076923079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88-41AD-A063-9EEC52F814EE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988-41AD-A063-9EEC52F814E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988-41AD-A063-9EEC52F814E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2.2865497076023393</c:v>
                </c:pt>
                <c:pt idx="1">
                  <c:v>3.2736842105263158</c:v>
                </c:pt>
                <c:pt idx="2">
                  <c:v>3.043010752688172</c:v>
                </c:pt>
                <c:pt idx="3">
                  <c:v>2.6896551724137931</c:v>
                </c:pt>
                <c:pt idx="4">
                  <c:v>1.346938775510204</c:v>
                </c:pt>
                <c:pt idx="5">
                  <c:v>2.8947368421052633</c:v>
                </c:pt>
                <c:pt idx="6">
                  <c:v>2.36</c:v>
                </c:pt>
                <c:pt idx="7">
                  <c:v>2.3050847457627119</c:v>
                </c:pt>
                <c:pt idx="8">
                  <c:v>3.8536585365853657</c:v>
                </c:pt>
                <c:pt idx="9">
                  <c:v>2.736842105263158</c:v>
                </c:pt>
                <c:pt idx="10">
                  <c:v>2.515625</c:v>
                </c:pt>
                <c:pt idx="11">
                  <c:v>2.4335664335664338</c:v>
                </c:pt>
                <c:pt idx="12">
                  <c:v>2.6112956810631229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988-41AD-A063-9EEC52F81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88-41AD-A063-9EEC52F814E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88-41AD-A063-9EEC52F814E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88-41AD-A063-9EEC52F814E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88-41AD-A063-9EEC52F814E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88-41AD-A063-9EEC52F814E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88-41AD-A063-9EEC52F814E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88-41AD-A063-9EEC52F814E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88-41AD-A063-9EEC52F814E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88-41AD-A063-9EEC52F814E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88-41AD-A063-9EEC52F814E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88-41AD-A063-9EEC52F814E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88-41AD-A063-9EEC52F814E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88-41AD-A063-9EEC52F814EE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-0.23196881091617927</c:v>
                </c:pt>
                <c:pt idx="1">
                  <c:v>0.27368421052631575</c:v>
                </c:pt>
                <c:pt idx="2">
                  <c:v>-1.210510374072391</c:v>
                </c:pt>
                <c:pt idx="3">
                  <c:v>9.8746081504702321E-2</c:v>
                </c:pt>
                <c:pt idx="4">
                  <c:v>-1.246811224489796</c:v>
                </c:pt>
                <c:pt idx="5">
                  <c:v>0.61348684210526327</c:v>
                </c:pt>
                <c:pt idx="6">
                  <c:v>-0.22139534883720957</c:v>
                </c:pt>
                <c:pt idx="7">
                  <c:v>-8.2670356278104595E-2</c:v>
                </c:pt>
                <c:pt idx="8">
                  <c:v>0.92682926829268286</c:v>
                </c:pt>
                <c:pt idx="9">
                  <c:v>-0.16315789473684195</c:v>
                </c:pt>
                <c:pt idx="10">
                  <c:v>-0.44627976190476204</c:v>
                </c:pt>
                <c:pt idx="11">
                  <c:v>0.38293352217402887</c:v>
                </c:pt>
                <c:pt idx="12">
                  <c:v>-0.17639662662918498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988-41AD-A063-9EEC52F814EE}"/>
            </c:ext>
          </c:extLst>
        </c:ser>
        <c:ser>
          <c:idx val="4"/>
          <c:order val="5"/>
          <c:tx>
            <c:strRef>
              <c:f>'EM evol menusual lugar resd'!$O$184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resd'!$O$185:$O$197</c:f>
              <c:numCache>
                <c:formatCode>0.00</c:formatCode>
                <c:ptCount val="13"/>
                <c:pt idx="0">
                  <c:v>-0.29453137347874181</c:v>
                </c:pt>
                <c:pt idx="1">
                  <c:v>0.27368421052631575</c:v>
                </c:pt>
                <c:pt idx="2">
                  <c:v>-0.79305482108231962</c:v>
                </c:pt>
                <c:pt idx="3">
                  <c:v>0.15774027879677188</c:v>
                </c:pt>
                <c:pt idx="4">
                  <c:v>-2.8635875402792692</c:v>
                </c:pt>
                <c:pt idx="5">
                  <c:v>0.9856459330143541</c:v>
                </c:pt>
                <c:pt idx="6">
                  <c:v>0.70615384615384613</c:v>
                </c:pt>
                <c:pt idx="7">
                  <c:v>0.48690292758089382</c:v>
                </c:pt>
                <c:pt idx="8">
                  <c:v>2.3536585365853657</c:v>
                </c:pt>
                <c:pt idx="9">
                  <c:v>0.66276803118908401</c:v>
                </c:pt>
                <c:pt idx="10">
                  <c:v>0.98397943037974689</c:v>
                </c:pt>
                <c:pt idx="11">
                  <c:v>-0.41643356643356633</c:v>
                </c:pt>
                <c:pt idx="12">
                  <c:v>0.11033228992632127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988-41AD-A063-9EEC52F81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DF-461F-8EFD-3F837D86F17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resd'!$C$207:$C$219</c:f>
              <c:numCache>
                <c:formatCode>0.00</c:formatCode>
                <c:ptCount val="13"/>
                <c:pt idx="0">
                  <c:v>3.4125000000000001</c:v>
                </c:pt>
                <c:pt idx="1">
                  <c:v>4.395833333333333</c:v>
                </c:pt>
                <c:pt idx="2">
                  <c:v>2.6666666666666665</c:v>
                </c:pt>
                <c:pt idx="3">
                  <c:v>4</c:v>
                </c:pt>
                <c:pt idx="4">
                  <c:v>3.161290322580645</c:v>
                </c:pt>
                <c:pt idx="5">
                  <c:v>5.03125</c:v>
                </c:pt>
                <c:pt idx="6">
                  <c:v>3.6</c:v>
                </c:pt>
                <c:pt idx="7">
                  <c:v>7.6578947368421053</c:v>
                </c:pt>
                <c:pt idx="8">
                  <c:v>4</c:v>
                </c:pt>
                <c:pt idx="9">
                  <c:v>3.4225352112676055</c:v>
                </c:pt>
                <c:pt idx="10">
                  <c:v>2.0754716981132075</c:v>
                </c:pt>
                <c:pt idx="11">
                  <c:v>2.4624999999999999</c:v>
                </c:pt>
                <c:pt idx="12">
                  <c:v>3.4191702432045781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DF-461F-8EFD-3F837D86F173}"/>
            </c:ext>
          </c:extLst>
        </c:ser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DF-461F-8EFD-3F837D86F173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3.8759689922480618</c:v>
                </c:pt>
                <c:pt idx="1">
                  <c:v>3.2136752136752138</c:v>
                </c:pt>
                <c:pt idx="2">
                  <c:v>2.9935897435897436</c:v>
                </c:pt>
                <c:pt idx="3">
                  <c:v>3.8653846153846154</c:v>
                </c:pt>
                <c:pt idx="4">
                  <c:v>4.5925925925925926</c:v>
                </c:pt>
                <c:pt idx="5">
                  <c:v>5.2705882352941176</c:v>
                </c:pt>
                <c:pt idx="6">
                  <c:v>3.6904761904761907</c:v>
                </c:pt>
                <c:pt idx="7">
                  <c:v>3.6132075471698113</c:v>
                </c:pt>
                <c:pt idx="8">
                  <c:v>5.0454545454545459</c:v>
                </c:pt>
                <c:pt idx="9">
                  <c:v>6.3611111111111107</c:v>
                </c:pt>
                <c:pt idx="10">
                  <c:v>7.666666666666667</c:v>
                </c:pt>
                <c:pt idx="11">
                  <c:v>3.0909090909090908</c:v>
                </c:pt>
                <c:pt idx="12">
                  <c:v>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DF-461F-8EFD-3F837D86F173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DF-461F-8EFD-3F837D86F17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4.2846715328467155</c:v>
                </c:pt>
                <c:pt idx="1">
                  <c:v>4.5227272727272725</c:v>
                </c:pt>
                <c:pt idx="2">
                  <c:v>3.8451612903225807</c:v>
                </c:pt>
                <c:pt idx="3">
                  <c:v>2.9874999999999998</c:v>
                </c:pt>
                <c:pt idx="4">
                  <c:v>4.8780487804878048</c:v>
                </c:pt>
                <c:pt idx="5">
                  <c:v>4.2333333333333334</c:v>
                </c:pt>
                <c:pt idx="6">
                  <c:v>4.6315789473684212</c:v>
                </c:pt>
                <c:pt idx="7">
                  <c:v>3.3260869565217392</c:v>
                </c:pt>
                <c:pt idx="8">
                  <c:v>6.258064516129032</c:v>
                </c:pt>
                <c:pt idx="9">
                  <c:v>4.092307692307692</c:v>
                </c:pt>
                <c:pt idx="10">
                  <c:v>2.8245614035087718</c:v>
                </c:pt>
                <c:pt idx="11">
                  <c:v>3.2300884955752212</c:v>
                </c:pt>
                <c:pt idx="12">
                  <c:v>3.8624733475479744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DF-461F-8EFD-3F837D86F173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4DF-461F-8EFD-3F837D86F17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4DF-461F-8EFD-3F837D86F17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4.0129870129870131</c:v>
                </c:pt>
                <c:pt idx="1">
                  <c:v>3.5890410958904111</c:v>
                </c:pt>
                <c:pt idx="2">
                  <c:v>3.3227848101265822</c:v>
                </c:pt>
                <c:pt idx="3">
                  <c:v>7.709677419354839</c:v>
                </c:pt>
                <c:pt idx="4">
                  <c:v>5.4523809523809526</c:v>
                </c:pt>
                <c:pt idx="5">
                  <c:v>8.7222222222222214</c:v>
                </c:pt>
                <c:pt idx="6">
                  <c:v>4.6206896551724137</c:v>
                </c:pt>
                <c:pt idx="7">
                  <c:v>5.0930232558139537</c:v>
                </c:pt>
                <c:pt idx="8">
                  <c:v>3.903225806451613</c:v>
                </c:pt>
                <c:pt idx="9">
                  <c:v>1.9620253164556962</c:v>
                </c:pt>
                <c:pt idx="10">
                  <c:v>3.4358974358974357</c:v>
                </c:pt>
                <c:pt idx="11">
                  <c:v>2.8666666666666667</c:v>
                </c:pt>
                <c:pt idx="12">
                  <c:v>4.072883172561629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4DF-461F-8EFD-3F837D86F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DF-461F-8EFD-3F837D86F17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DF-461F-8EFD-3F837D86F17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DF-461F-8EFD-3F837D86F17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DF-461F-8EFD-3F837D86F17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DF-461F-8EFD-3F837D86F17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DF-461F-8EFD-3F837D86F17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DF-461F-8EFD-3F837D86F17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DF-461F-8EFD-3F837D86F17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DF-461F-8EFD-3F837D86F17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DF-461F-8EFD-3F837D86F17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DF-461F-8EFD-3F837D86F17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DF-461F-8EFD-3F837D86F17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DF-461F-8EFD-3F837D86F173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-0.27168451985970243</c:v>
                </c:pt>
                <c:pt idx="1">
                  <c:v>-0.93368617683686139</c:v>
                </c:pt>
                <c:pt idx="2">
                  <c:v>-0.52237648019599847</c:v>
                </c:pt>
                <c:pt idx="3">
                  <c:v>4.7221774193548391</c:v>
                </c:pt>
                <c:pt idx="4">
                  <c:v>0.57433217189314778</c:v>
                </c:pt>
                <c:pt idx="5">
                  <c:v>4.488888888888888</c:v>
                </c:pt>
                <c:pt idx="6">
                  <c:v>-1.0889292196007538E-2</c:v>
                </c:pt>
                <c:pt idx="7">
                  <c:v>1.7669362992922144</c:v>
                </c:pt>
                <c:pt idx="8">
                  <c:v>-2.354838709677419</c:v>
                </c:pt>
                <c:pt idx="9">
                  <c:v>-2.130282375851996</c:v>
                </c:pt>
                <c:pt idx="10">
                  <c:v>0.61133603238866385</c:v>
                </c:pt>
                <c:pt idx="11">
                  <c:v>-0.36342182890855446</c:v>
                </c:pt>
                <c:pt idx="12">
                  <c:v>0.21040982501365457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4DF-461F-8EFD-3F837D86F173}"/>
            </c:ext>
          </c:extLst>
        </c:ser>
        <c:ser>
          <c:idx val="4"/>
          <c:order val="5"/>
          <c:tx>
            <c:strRef>
              <c:f>'EM evol menusual lugar resd'!$O$206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resd'!$O$207:$O$219</c:f>
              <c:numCache>
                <c:formatCode>0.00</c:formatCode>
                <c:ptCount val="13"/>
                <c:pt idx="0">
                  <c:v>0.60048701298701301</c:v>
                </c:pt>
                <c:pt idx="1">
                  <c:v>-0.80679223744292194</c:v>
                </c:pt>
                <c:pt idx="2">
                  <c:v>0.6561181434599157</c:v>
                </c:pt>
                <c:pt idx="3">
                  <c:v>3.709677419354839</c:v>
                </c:pt>
                <c:pt idx="4">
                  <c:v>2.2910906298003075</c:v>
                </c:pt>
                <c:pt idx="5">
                  <c:v>3.6909722222222214</c:v>
                </c:pt>
                <c:pt idx="6">
                  <c:v>1.0206896551724136</c:v>
                </c:pt>
                <c:pt idx="7">
                  <c:v>-2.5648714810281517</c:v>
                </c:pt>
                <c:pt idx="8">
                  <c:v>-9.6774193548387011E-2</c:v>
                </c:pt>
                <c:pt idx="9">
                  <c:v>-1.4605098948119093</c:v>
                </c:pt>
                <c:pt idx="10">
                  <c:v>1.3604257377842282</c:v>
                </c:pt>
                <c:pt idx="11">
                  <c:v>0.40416666666666679</c:v>
                </c:pt>
                <c:pt idx="12">
                  <c:v>0.65371292935705094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4DF-461F-8EFD-3F837D86F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3B-4003-8F60-6CF7293A370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resd'!$C$229:$C$241</c:f>
              <c:numCache>
                <c:formatCode>0.00</c:formatCode>
                <c:ptCount val="13"/>
                <c:pt idx="0">
                  <c:v>2.5810810810810811</c:v>
                </c:pt>
                <c:pt idx="1">
                  <c:v>3</c:v>
                </c:pt>
                <c:pt idx="2">
                  <c:v>3.8360655737704916</c:v>
                </c:pt>
                <c:pt idx="3">
                  <c:v>2.5319148936170213</c:v>
                </c:pt>
                <c:pt idx="4">
                  <c:v>4.2105263157894735</c:v>
                </c:pt>
                <c:pt idx="5">
                  <c:v>1.9090909090909092</c:v>
                </c:pt>
                <c:pt idx="6">
                  <c:v>1.6538461538461537</c:v>
                </c:pt>
                <c:pt idx="7">
                  <c:v>1.8181818181818181</c:v>
                </c:pt>
                <c:pt idx="8">
                  <c:v>1.5</c:v>
                </c:pt>
                <c:pt idx="9">
                  <c:v>2.074074074074074</c:v>
                </c:pt>
                <c:pt idx="10">
                  <c:v>1.5316455696202531</c:v>
                </c:pt>
                <c:pt idx="11">
                  <c:v>2.85</c:v>
                </c:pt>
                <c:pt idx="12">
                  <c:v>2.5009633911368017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3B-4003-8F60-6CF7293A3708}"/>
            </c:ext>
          </c:extLst>
        </c:ser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3B-4003-8F60-6CF7293A3708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2.6404494382022472</c:v>
                </c:pt>
                <c:pt idx="1">
                  <c:v>2.925925925925926</c:v>
                </c:pt>
                <c:pt idx="2">
                  <c:v>3.3624999999999998</c:v>
                </c:pt>
                <c:pt idx="3">
                  <c:v>2.6166666666666667</c:v>
                </c:pt>
                <c:pt idx="4">
                  <c:v>3.25</c:v>
                </c:pt>
                <c:pt idx="5">
                  <c:v>2.2580645161290325</c:v>
                </c:pt>
                <c:pt idx="6">
                  <c:v>3.4262295081967213</c:v>
                </c:pt>
                <c:pt idx="7">
                  <c:v>2.406779661016949</c:v>
                </c:pt>
                <c:pt idx="8">
                  <c:v>3.9</c:v>
                </c:pt>
                <c:pt idx="9">
                  <c:v>2.2432432432432434</c:v>
                </c:pt>
                <c:pt idx="10">
                  <c:v>2.2428571428571429</c:v>
                </c:pt>
                <c:pt idx="11">
                  <c:v>2.1538461538461537</c:v>
                </c:pt>
                <c:pt idx="12">
                  <c:v>2.774193548387097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3B-4003-8F60-6CF7293A3708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3B-4003-8F60-6CF7293A370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2.5185185185185186</c:v>
                </c:pt>
                <c:pt idx="1">
                  <c:v>3</c:v>
                </c:pt>
                <c:pt idx="2">
                  <c:v>4.253521126760563</c:v>
                </c:pt>
                <c:pt idx="3">
                  <c:v>2.5909090909090908</c:v>
                </c:pt>
                <c:pt idx="4">
                  <c:v>2.59375</c:v>
                </c:pt>
                <c:pt idx="5">
                  <c:v>2.28125</c:v>
                </c:pt>
                <c:pt idx="6">
                  <c:v>2.5813953488372094</c:v>
                </c:pt>
                <c:pt idx="7">
                  <c:v>2.3877551020408165</c:v>
                </c:pt>
                <c:pt idx="8">
                  <c:v>2.9268292682926829</c:v>
                </c:pt>
                <c:pt idx="9">
                  <c:v>2.9</c:v>
                </c:pt>
                <c:pt idx="10">
                  <c:v>2.961904761904762</c:v>
                </c:pt>
                <c:pt idx="11">
                  <c:v>2.0506329113924049</c:v>
                </c:pt>
                <c:pt idx="12">
                  <c:v>2.7876923076923079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3B-4003-8F60-6CF7293A3708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E3B-4003-8F60-6CF7293A370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E3B-4003-8F60-6CF7293A370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2.2865497076023393</c:v>
                </c:pt>
                <c:pt idx="1">
                  <c:v>3.2736842105263158</c:v>
                </c:pt>
                <c:pt idx="2">
                  <c:v>3.043010752688172</c:v>
                </c:pt>
                <c:pt idx="3">
                  <c:v>2.6896551724137931</c:v>
                </c:pt>
                <c:pt idx="4">
                  <c:v>1.346938775510204</c:v>
                </c:pt>
                <c:pt idx="5">
                  <c:v>2.8947368421052633</c:v>
                </c:pt>
                <c:pt idx="6">
                  <c:v>2.36</c:v>
                </c:pt>
                <c:pt idx="7">
                  <c:v>2.3050847457627119</c:v>
                </c:pt>
                <c:pt idx="8">
                  <c:v>3.8536585365853657</c:v>
                </c:pt>
                <c:pt idx="9">
                  <c:v>2.736842105263158</c:v>
                </c:pt>
                <c:pt idx="10">
                  <c:v>2.515625</c:v>
                </c:pt>
                <c:pt idx="11">
                  <c:v>2.4335664335664338</c:v>
                </c:pt>
                <c:pt idx="12">
                  <c:v>2.6112956810631229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E3B-4003-8F60-6CF7293A3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3B-4003-8F60-6CF7293A370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3B-4003-8F60-6CF7293A370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3B-4003-8F60-6CF7293A370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3B-4003-8F60-6CF7293A370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3B-4003-8F60-6CF7293A370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3B-4003-8F60-6CF7293A370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3B-4003-8F60-6CF7293A370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3B-4003-8F60-6CF7293A370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3B-4003-8F60-6CF7293A370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3B-4003-8F60-6CF7293A370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3B-4003-8F60-6CF7293A370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3B-4003-8F60-6CF7293A370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3B-4003-8F60-6CF7293A3708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-0.23196881091617927</c:v>
                </c:pt>
                <c:pt idx="1">
                  <c:v>0.27368421052631575</c:v>
                </c:pt>
                <c:pt idx="2">
                  <c:v>-1.210510374072391</c:v>
                </c:pt>
                <c:pt idx="3">
                  <c:v>9.8746081504702321E-2</c:v>
                </c:pt>
                <c:pt idx="4">
                  <c:v>-1.246811224489796</c:v>
                </c:pt>
                <c:pt idx="5">
                  <c:v>0.61348684210526327</c:v>
                </c:pt>
                <c:pt idx="6">
                  <c:v>-0.22139534883720957</c:v>
                </c:pt>
                <c:pt idx="7">
                  <c:v>-8.2670356278104595E-2</c:v>
                </c:pt>
                <c:pt idx="8">
                  <c:v>0.92682926829268286</c:v>
                </c:pt>
                <c:pt idx="9">
                  <c:v>-0.16315789473684195</c:v>
                </c:pt>
                <c:pt idx="10">
                  <c:v>-0.44627976190476204</c:v>
                </c:pt>
                <c:pt idx="11">
                  <c:v>0.38293352217402887</c:v>
                </c:pt>
                <c:pt idx="12">
                  <c:v>-0.17639662662918498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E3B-4003-8F60-6CF7293A3708}"/>
            </c:ext>
          </c:extLst>
        </c:ser>
        <c:ser>
          <c:idx val="4"/>
          <c:order val="5"/>
          <c:tx>
            <c:strRef>
              <c:f>'EM evol menusual lugar resd'!$O$228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resd'!$O$229:$O$241</c:f>
              <c:numCache>
                <c:formatCode>0.00</c:formatCode>
                <c:ptCount val="13"/>
                <c:pt idx="0">
                  <c:v>-0.29453137347874181</c:v>
                </c:pt>
                <c:pt idx="1">
                  <c:v>0.27368421052631575</c:v>
                </c:pt>
                <c:pt idx="2">
                  <c:v>-0.79305482108231962</c:v>
                </c:pt>
                <c:pt idx="3">
                  <c:v>0.15774027879677188</c:v>
                </c:pt>
                <c:pt idx="4">
                  <c:v>-2.8635875402792692</c:v>
                </c:pt>
                <c:pt idx="5">
                  <c:v>0.9856459330143541</c:v>
                </c:pt>
                <c:pt idx="6">
                  <c:v>0.70615384615384613</c:v>
                </c:pt>
                <c:pt idx="7">
                  <c:v>0.48690292758089382</c:v>
                </c:pt>
                <c:pt idx="8">
                  <c:v>2.3536585365853657</c:v>
                </c:pt>
                <c:pt idx="9">
                  <c:v>0.66276803118908401</c:v>
                </c:pt>
                <c:pt idx="10">
                  <c:v>0.98397943037974689</c:v>
                </c:pt>
                <c:pt idx="11">
                  <c:v>-0.41643356643356633</c:v>
                </c:pt>
                <c:pt idx="12">
                  <c:v>0.11033228992632127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E3B-4003-8F60-6CF7293A3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DC-43C7-A400-82F3B152509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resd'!$C$251:$C$263</c:f>
              <c:numCache>
                <c:formatCode>0.00</c:formatCode>
                <c:ptCount val="13"/>
                <c:pt idx="0">
                  <c:v>3.2777777777777777</c:v>
                </c:pt>
                <c:pt idx="1">
                  <c:v>2.3235294117647061</c:v>
                </c:pt>
                <c:pt idx="2">
                  <c:v>3.8</c:v>
                </c:pt>
                <c:pt idx="3">
                  <c:v>2.6666666666666665</c:v>
                </c:pt>
                <c:pt idx="4">
                  <c:v>2.5</c:v>
                </c:pt>
                <c:pt idx="5">
                  <c:v>3.8333333333333335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1.3333333333333333</c:v>
                </c:pt>
                <c:pt idx="10">
                  <c:v>2.4375</c:v>
                </c:pt>
                <c:pt idx="11">
                  <c:v>3.7</c:v>
                </c:pt>
                <c:pt idx="12">
                  <c:v>2.8645161290322583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DC-43C7-A400-82F3B1525095}"/>
            </c:ext>
          </c:extLst>
        </c:ser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DC-43C7-A400-82F3B1525095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4.04</c:v>
                </c:pt>
                <c:pt idx="1">
                  <c:v>2.9384615384615387</c:v>
                </c:pt>
                <c:pt idx="2">
                  <c:v>1.9318181818181819</c:v>
                </c:pt>
                <c:pt idx="3">
                  <c:v>1.7</c:v>
                </c:pt>
                <c:pt idx="4">
                  <c:v>3.5</c:v>
                </c:pt>
                <c:pt idx="5">
                  <c:v>1</c:v>
                </c:pt>
                <c:pt idx="6">
                  <c:v>2.125</c:v>
                </c:pt>
                <c:pt idx="7">
                  <c:v>2.3333333333333335</c:v>
                </c:pt>
                <c:pt idx="8">
                  <c:v>5.4</c:v>
                </c:pt>
                <c:pt idx="9">
                  <c:v>3.2857142857142856</c:v>
                </c:pt>
                <c:pt idx="10">
                  <c:v>3.3333333333333335</c:v>
                </c:pt>
                <c:pt idx="11">
                  <c:v>4.5909090909090908</c:v>
                </c:pt>
                <c:pt idx="12">
                  <c:v>3.0259259259259261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DC-43C7-A400-82F3B1525095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DC-43C7-A400-82F3B152509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3.6111111111111112</c:v>
                </c:pt>
                <c:pt idx="1">
                  <c:v>1.8235294117647058</c:v>
                </c:pt>
                <c:pt idx="2">
                  <c:v>2</c:v>
                </c:pt>
                <c:pt idx="3">
                  <c:v>2.625</c:v>
                </c:pt>
                <c:pt idx="4">
                  <c:v>5</c:v>
                </c:pt>
                <c:pt idx="5">
                  <c:v>1</c:v>
                </c:pt>
                <c:pt idx="6">
                  <c:v>3.8888888888888888</c:v>
                </c:pt>
                <c:pt idx="7">
                  <c:v>1</c:v>
                </c:pt>
                <c:pt idx="8">
                  <c:v>3.5</c:v>
                </c:pt>
                <c:pt idx="9">
                  <c:v>1</c:v>
                </c:pt>
                <c:pt idx="10">
                  <c:v>3.4166666666666665</c:v>
                </c:pt>
                <c:pt idx="11">
                  <c:v>2</c:v>
                </c:pt>
                <c:pt idx="12">
                  <c:v>2.7450980392156863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DC-43C7-A400-82F3B1525095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9DC-43C7-A400-82F3B152509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9DC-43C7-A400-82F3B152509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2.8793103448275863</c:v>
                </c:pt>
                <c:pt idx="1">
                  <c:v>4.2424242424242422</c:v>
                </c:pt>
                <c:pt idx="2">
                  <c:v>4.7692307692307692</c:v>
                </c:pt>
                <c:pt idx="3">
                  <c:v>0</c:v>
                </c:pt>
                <c:pt idx="4">
                  <c:v>0</c:v>
                </c:pt>
                <c:pt idx="5">
                  <c:v>3.7446808510638299</c:v>
                </c:pt>
                <c:pt idx="6">
                  <c:v>4.5</c:v>
                </c:pt>
                <c:pt idx="7">
                  <c:v>1</c:v>
                </c:pt>
                <c:pt idx="8">
                  <c:v>2.7692307692307692</c:v>
                </c:pt>
                <c:pt idx="9">
                  <c:v>2.4</c:v>
                </c:pt>
                <c:pt idx="10">
                  <c:v>3.0526315789473686</c:v>
                </c:pt>
                <c:pt idx="11">
                  <c:v>2.5</c:v>
                </c:pt>
                <c:pt idx="12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9DC-43C7-A400-82F3B1525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DC-43C7-A400-82F3B152509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DC-43C7-A400-82F3B152509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DC-43C7-A400-82F3B152509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DC-43C7-A400-82F3B152509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DC-43C7-A400-82F3B152509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DC-43C7-A400-82F3B152509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DC-43C7-A400-82F3B152509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DC-43C7-A400-82F3B152509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DC-43C7-A400-82F3B152509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DC-43C7-A400-82F3B152509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DC-43C7-A400-82F3B152509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DC-43C7-A400-82F3B152509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DC-43C7-A400-82F3B1525095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-0.73180076628352486</c:v>
                </c:pt>
                <c:pt idx="1">
                  <c:v>2.4188948306595366</c:v>
                </c:pt>
                <c:pt idx="2">
                  <c:v>2.7692307692307692</c:v>
                </c:pt>
                <c:pt idx="3">
                  <c:v>0</c:v>
                </c:pt>
                <c:pt idx="4">
                  <c:v>0</c:v>
                </c:pt>
                <c:pt idx="5">
                  <c:v>2.7446808510638299</c:v>
                </c:pt>
                <c:pt idx="6">
                  <c:v>0.61111111111111116</c:v>
                </c:pt>
                <c:pt idx="7">
                  <c:v>0</c:v>
                </c:pt>
                <c:pt idx="8">
                  <c:v>-0.73076923076923084</c:v>
                </c:pt>
                <c:pt idx="9">
                  <c:v>1.4</c:v>
                </c:pt>
                <c:pt idx="10">
                  <c:v>-0.36403508771929793</c:v>
                </c:pt>
                <c:pt idx="11">
                  <c:v>0.5</c:v>
                </c:pt>
                <c:pt idx="12">
                  <c:v>0.65490196078431362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9DC-43C7-A400-82F3B1525095}"/>
            </c:ext>
          </c:extLst>
        </c:ser>
        <c:ser>
          <c:idx val="4"/>
          <c:order val="5"/>
          <c:tx>
            <c:strRef>
              <c:f>'EM evol menusual lugar resd'!$O$250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resd'!$O$251:$O$263</c:f>
              <c:numCache>
                <c:formatCode>0.00</c:formatCode>
                <c:ptCount val="13"/>
                <c:pt idx="0">
                  <c:v>-0.39846743295019138</c:v>
                </c:pt>
                <c:pt idx="1">
                  <c:v>1.9188948306595361</c:v>
                </c:pt>
                <c:pt idx="2">
                  <c:v>0.96923076923076934</c:v>
                </c:pt>
                <c:pt idx="3">
                  <c:v>0</c:v>
                </c:pt>
                <c:pt idx="4">
                  <c:v>0</c:v>
                </c:pt>
                <c:pt idx="5">
                  <c:v>-8.8652482269503619E-2</c:v>
                </c:pt>
                <c:pt idx="6">
                  <c:v>1.5</c:v>
                </c:pt>
                <c:pt idx="7">
                  <c:v>0</c:v>
                </c:pt>
                <c:pt idx="8">
                  <c:v>1.7692307692307692</c:v>
                </c:pt>
                <c:pt idx="9">
                  <c:v>1.0666666666666667</c:v>
                </c:pt>
                <c:pt idx="10">
                  <c:v>0.61513157894736858</c:v>
                </c:pt>
                <c:pt idx="11">
                  <c:v>-1.2000000000000002</c:v>
                </c:pt>
                <c:pt idx="12">
                  <c:v>0.53548387096774164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9DC-43C7-A400-82F3B1525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24-4B86-8DC2-44CA6922715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resd'!$C$273:$C$285</c:f>
              <c:numCache>
                <c:formatCode>0.00</c:formatCode>
                <c:ptCount val="13"/>
                <c:pt idx="0">
                  <c:v>3.5</c:v>
                </c:pt>
                <c:pt idx="1">
                  <c:v>3.9393939393939394</c:v>
                </c:pt>
                <c:pt idx="2">
                  <c:v>2.6052631578947367</c:v>
                </c:pt>
                <c:pt idx="3">
                  <c:v>1.0666666666666667</c:v>
                </c:pt>
                <c:pt idx="4">
                  <c:v>1</c:v>
                </c:pt>
                <c:pt idx="5">
                  <c:v>1.7619047619047619</c:v>
                </c:pt>
                <c:pt idx="6">
                  <c:v>1.1538461538461537</c:v>
                </c:pt>
                <c:pt idx="7">
                  <c:v>3.8571428571428572</c:v>
                </c:pt>
                <c:pt idx="8">
                  <c:v>0</c:v>
                </c:pt>
                <c:pt idx="9">
                  <c:v>2.1818181818181817</c:v>
                </c:pt>
                <c:pt idx="10">
                  <c:v>2.5483870967741935</c:v>
                </c:pt>
                <c:pt idx="11">
                  <c:v>2.6829268292682928</c:v>
                </c:pt>
                <c:pt idx="12">
                  <c:v>2.5793357933579335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24-4B86-8DC2-44CA6922715E}"/>
            </c:ext>
          </c:extLst>
        </c:ser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24-4B86-8DC2-44CA6922715E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2.8918918918918921</c:v>
                </c:pt>
                <c:pt idx="1">
                  <c:v>4.4000000000000004</c:v>
                </c:pt>
                <c:pt idx="2">
                  <c:v>1.0454545454545454</c:v>
                </c:pt>
                <c:pt idx="3">
                  <c:v>2</c:v>
                </c:pt>
                <c:pt idx="4">
                  <c:v>1.6666666666666667</c:v>
                </c:pt>
                <c:pt idx="5">
                  <c:v>1.3181818181818181</c:v>
                </c:pt>
                <c:pt idx="6">
                  <c:v>2.5</c:v>
                </c:pt>
                <c:pt idx="7">
                  <c:v>2.4</c:v>
                </c:pt>
                <c:pt idx="8">
                  <c:v>1.3333333333333333</c:v>
                </c:pt>
                <c:pt idx="9">
                  <c:v>1.8181818181818181</c:v>
                </c:pt>
                <c:pt idx="10">
                  <c:v>3</c:v>
                </c:pt>
                <c:pt idx="11">
                  <c:v>2.6857142857142855</c:v>
                </c:pt>
                <c:pt idx="12">
                  <c:v>2.2916666666666665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24-4B86-8DC2-44CA6922715E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24-4B86-8DC2-44CA6922715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3.6875</c:v>
                </c:pt>
                <c:pt idx="1">
                  <c:v>3.6875</c:v>
                </c:pt>
                <c:pt idx="2">
                  <c:v>2.763157894736842</c:v>
                </c:pt>
                <c:pt idx="3">
                  <c:v>3</c:v>
                </c:pt>
                <c:pt idx="4">
                  <c:v>10.5</c:v>
                </c:pt>
                <c:pt idx="5">
                  <c:v>5.333333333333333</c:v>
                </c:pt>
                <c:pt idx="6">
                  <c:v>3.2222222222222223</c:v>
                </c:pt>
                <c:pt idx="7">
                  <c:v>2.4285714285714284</c:v>
                </c:pt>
                <c:pt idx="8">
                  <c:v>3.3333333333333335</c:v>
                </c:pt>
                <c:pt idx="9">
                  <c:v>1.625</c:v>
                </c:pt>
                <c:pt idx="10">
                  <c:v>3.03125</c:v>
                </c:pt>
                <c:pt idx="11">
                  <c:v>4.59375</c:v>
                </c:pt>
                <c:pt idx="12">
                  <c:v>3.5185185185185186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24-4B86-8DC2-44CA6922715E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A24-4B86-8DC2-44CA6922715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A24-4B86-8DC2-44CA6922715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2.7826086956521738</c:v>
                </c:pt>
                <c:pt idx="1">
                  <c:v>4.2</c:v>
                </c:pt>
                <c:pt idx="2">
                  <c:v>3.2857142857142856</c:v>
                </c:pt>
                <c:pt idx="3">
                  <c:v>3.2</c:v>
                </c:pt>
                <c:pt idx="4">
                  <c:v>1.5</c:v>
                </c:pt>
                <c:pt idx="5">
                  <c:v>0</c:v>
                </c:pt>
                <c:pt idx="6">
                  <c:v>1</c:v>
                </c:pt>
                <c:pt idx="7">
                  <c:v>4.5999999999999996</c:v>
                </c:pt>
                <c:pt idx="8">
                  <c:v>2.4</c:v>
                </c:pt>
                <c:pt idx="9">
                  <c:v>4.6923076923076925</c:v>
                </c:pt>
                <c:pt idx="10">
                  <c:v>2.6764705882352939</c:v>
                </c:pt>
                <c:pt idx="11">
                  <c:v>3.8095238095238093</c:v>
                </c:pt>
                <c:pt idx="12">
                  <c:v>3.2395833333333335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A24-4B86-8DC2-44CA69227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24-4B86-8DC2-44CA6922715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24-4B86-8DC2-44CA6922715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24-4B86-8DC2-44CA6922715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24-4B86-8DC2-44CA6922715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24-4B86-8DC2-44CA6922715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24-4B86-8DC2-44CA6922715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24-4B86-8DC2-44CA6922715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24-4B86-8DC2-44CA6922715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24-4B86-8DC2-44CA6922715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24-4B86-8DC2-44CA6922715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24-4B86-8DC2-44CA6922715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24-4B86-8DC2-44CA6922715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24-4B86-8DC2-44CA6922715E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-0.90489130434782616</c:v>
                </c:pt>
                <c:pt idx="1">
                  <c:v>0.51250000000000018</c:v>
                </c:pt>
                <c:pt idx="2">
                  <c:v>0.52255639097744355</c:v>
                </c:pt>
                <c:pt idx="3">
                  <c:v>0.20000000000000018</c:v>
                </c:pt>
                <c:pt idx="4">
                  <c:v>-9</c:v>
                </c:pt>
                <c:pt idx="5">
                  <c:v>0</c:v>
                </c:pt>
                <c:pt idx="6">
                  <c:v>-2.2222222222222223</c:v>
                </c:pt>
                <c:pt idx="7">
                  <c:v>2.1714285714285713</c:v>
                </c:pt>
                <c:pt idx="8">
                  <c:v>-0.93333333333333357</c:v>
                </c:pt>
                <c:pt idx="9">
                  <c:v>3.0673076923076925</c:v>
                </c:pt>
                <c:pt idx="10">
                  <c:v>-0.35477941176470607</c:v>
                </c:pt>
                <c:pt idx="11">
                  <c:v>-0.78422619047619069</c:v>
                </c:pt>
                <c:pt idx="12">
                  <c:v>-0.27893518518518512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A24-4B86-8DC2-44CA6922715E}"/>
            </c:ext>
          </c:extLst>
        </c:ser>
        <c:ser>
          <c:idx val="4"/>
          <c:order val="5"/>
          <c:tx>
            <c:strRef>
              <c:f>'EM evol menusual lugar resd'!$O$272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resd'!$O$273:$O$285</c:f>
              <c:numCache>
                <c:formatCode>0.00</c:formatCode>
                <c:ptCount val="13"/>
                <c:pt idx="0">
                  <c:v>-0.71739130434782616</c:v>
                </c:pt>
                <c:pt idx="1">
                  <c:v>0.26060606060606073</c:v>
                </c:pt>
                <c:pt idx="2">
                  <c:v>0.68045112781954886</c:v>
                </c:pt>
                <c:pt idx="3">
                  <c:v>2.1333333333333337</c:v>
                </c:pt>
                <c:pt idx="4">
                  <c:v>0.5</c:v>
                </c:pt>
                <c:pt idx="5">
                  <c:v>0</c:v>
                </c:pt>
                <c:pt idx="6">
                  <c:v>-0.15384615384615374</c:v>
                </c:pt>
                <c:pt idx="7">
                  <c:v>0.74285714285714244</c:v>
                </c:pt>
                <c:pt idx="8">
                  <c:v>0</c:v>
                </c:pt>
                <c:pt idx="9">
                  <c:v>2.5104895104895109</c:v>
                </c:pt>
                <c:pt idx="10">
                  <c:v>0.12808349146110043</c:v>
                </c:pt>
                <c:pt idx="11">
                  <c:v>1.1265969802555165</c:v>
                </c:pt>
                <c:pt idx="12">
                  <c:v>0.66024753997539998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A24-4B86-8DC2-44CA69227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85-40CF-86DE-27BBFF00F1B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'!$C$9:$C$21</c:f>
              <c:numCache>
                <c:formatCode>0.00</c:formatCode>
                <c:ptCount val="13"/>
                <c:pt idx="0">
                  <c:v>2.635496183206107</c:v>
                </c:pt>
                <c:pt idx="1">
                  <c:v>2.7260385005065855</c:v>
                </c:pt>
                <c:pt idx="2">
                  <c:v>2.7059052059052058</c:v>
                </c:pt>
                <c:pt idx="3">
                  <c:v>2.924415832141154</c:v>
                </c:pt>
                <c:pt idx="4">
                  <c:v>2.7901599015990159</c:v>
                </c:pt>
                <c:pt idx="5">
                  <c:v>2.1747448979591835</c:v>
                </c:pt>
                <c:pt idx="6">
                  <c:v>2.0936858901299291</c:v>
                </c:pt>
                <c:pt idx="7">
                  <c:v>2.1728628936774803</c:v>
                </c:pt>
                <c:pt idx="8">
                  <c:v>2.0868318122555412</c:v>
                </c:pt>
                <c:pt idx="9">
                  <c:v>2.2741073337609579</c:v>
                </c:pt>
                <c:pt idx="10">
                  <c:v>2.3524916943521594</c:v>
                </c:pt>
                <c:pt idx="11">
                  <c:v>2.2576729668805271</c:v>
                </c:pt>
                <c:pt idx="12">
                  <c:v>2.4357363966575409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85-40CF-86DE-27BBFF00F1BB}"/>
            </c:ext>
          </c:extLst>
        </c:ser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85-40CF-86DE-27BBFF00F1BB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3.2322086759285513</c:v>
                </c:pt>
                <c:pt idx="1">
                  <c:v>2.7251615992338998</c:v>
                </c:pt>
                <c:pt idx="2">
                  <c:v>2.6814345991561179</c:v>
                </c:pt>
                <c:pt idx="3">
                  <c:v>2.9921472392638035</c:v>
                </c:pt>
                <c:pt idx="4">
                  <c:v>2.77670704845815</c:v>
                </c:pt>
                <c:pt idx="5">
                  <c:v>2.4949115044247789</c:v>
                </c:pt>
                <c:pt idx="6">
                  <c:v>2.5052631578947366</c:v>
                </c:pt>
                <c:pt idx="7">
                  <c:v>2.6119023397761953</c:v>
                </c:pt>
                <c:pt idx="8">
                  <c:v>2.3955875928352994</c:v>
                </c:pt>
                <c:pt idx="9">
                  <c:v>2.8807453416149067</c:v>
                </c:pt>
                <c:pt idx="10">
                  <c:v>2.6980157089706491</c:v>
                </c:pt>
                <c:pt idx="11">
                  <c:v>2.3449477351916377</c:v>
                </c:pt>
                <c:pt idx="12">
                  <c:v>2.6756725259784404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85-40CF-86DE-27BBFF00F1BB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85-40CF-86DE-27BBFF00F1B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2.6628942486085343</c:v>
                </c:pt>
                <c:pt idx="1">
                  <c:v>2.7041745730550284</c:v>
                </c:pt>
                <c:pt idx="2">
                  <c:v>2.7572009188902631</c:v>
                </c:pt>
                <c:pt idx="3">
                  <c:v>2.4570599613152804</c:v>
                </c:pt>
                <c:pt idx="4">
                  <c:v>2.5519648912826649</c:v>
                </c:pt>
                <c:pt idx="5">
                  <c:v>2.4809854101889499</c:v>
                </c:pt>
                <c:pt idx="6">
                  <c:v>2.2105990783410139</c:v>
                </c:pt>
                <c:pt idx="7">
                  <c:v>2.5556512378902045</c:v>
                </c:pt>
                <c:pt idx="8">
                  <c:v>2.3459411634594116</c:v>
                </c:pt>
                <c:pt idx="9">
                  <c:v>2.5134645847476804</c:v>
                </c:pt>
                <c:pt idx="10">
                  <c:v>2.6623690572119258</c:v>
                </c:pt>
                <c:pt idx="11">
                  <c:v>2.587568157033806</c:v>
                </c:pt>
                <c:pt idx="12">
                  <c:v>2.5505786061867015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85-40CF-86DE-27BBFF00F1BB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685-40CF-86DE-27BBFF00F1B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685-40CF-86DE-27BBFF00F1B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2.7949012842629863</c:v>
                </c:pt>
                <c:pt idx="1">
                  <c:v>3.1517801374141161</c:v>
                </c:pt>
                <c:pt idx="2">
                  <c:v>2.9589783281733748</c:v>
                </c:pt>
                <c:pt idx="3">
                  <c:v>2.6590819153146024</c:v>
                </c:pt>
                <c:pt idx="4">
                  <c:v>2.5066105769230771</c:v>
                </c:pt>
                <c:pt idx="5">
                  <c:v>2.5517154389505552</c:v>
                </c:pt>
                <c:pt idx="6">
                  <c:v>2.2077073807968648</c:v>
                </c:pt>
                <c:pt idx="7">
                  <c:v>3.1938599517074855</c:v>
                </c:pt>
                <c:pt idx="8">
                  <c:v>2.2301946137212503</c:v>
                </c:pt>
                <c:pt idx="9">
                  <c:v>2.4775360845700347</c:v>
                </c:pt>
                <c:pt idx="10">
                  <c:v>2.7401171303074672</c:v>
                </c:pt>
                <c:pt idx="11">
                  <c:v>2.5476281560826322</c:v>
                </c:pt>
                <c:pt idx="12">
                  <c:v>2.6538649194953647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685-40CF-86DE-27BBFF00F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85-40CF-86DE-27BBFF00F1B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85-40CF-86DE-27BBFF00F1B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85-40CF-86DE-27BBFF00F1B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85-40CF-86DE-27BBFF00F1B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85-40CF-86DE-27BBFF00F1B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85-40CF-86DE-27BBFF00F1B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85-40CF-86DE-27BBFF00F1B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85-40CF-86DE-27BBFF00F1B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85-40CF-86DE-27BBFF00F1B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85-40CF-86DE-27BBFF00F1B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85-40CF-86DE-27BBFF00F1B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85-40CF-86DE-27BBFF00F1B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85-40CF-86DE-27BBFF00F1BB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0.13200703565445204</c:v>
                </c:pt>
                <c:pt idx="1">
                  <c:v>0.44760556435908772</c:v>
                </c:pt>
                <c:pt idx="2">
                  <c:v>0.20177740928311172</c:v>
                </c:pt>
                <c:pt idx="3">
                  <c:v>0.20202195399932199</c:v>
                </c:pt>
                <c:pt idx="4">
                  <c:v>-4.5354314359587811E-2</c:v>
                </c:pt>
                <c:pt idx="5">
                  <c:v>7.0730028761605279E-2</c:v>
                </c:pt>
                <c:pt idx="6">
                  <c:v>-2.8916975441490855E-3</c:v>
                </c:pt>
                <c:pt idx="7">
                  <c:v>0.63820871381728095</c:v>
                </c:pt>
                <c:pt idx="8">
                  <c:v>-0.11574654973816134</c:v>
                </c:pt>
                <c:pt idx="9">
                  <c:v>-3.5928500177645706E-2</c:v>
                </c:pt>
                <c:pt idx="10">
                  <c:v>7.7748073095541326E-2</c:v>
                </c:pt>
                <c:pt idx="11">
                  <c:v>-3.9940000951173893E-2</c:v>
                </c:pt>
                <c:pt idx="12">
                  <c:v>0.10328631330866322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685-40CF-86DE-27BBFF00F1BB}"/>
            </c:ext>
          </c:extLst>
        </c:ser>
        <c:ser>
          <c:idx val="4"/>
          <c:order val="5"/>
          <c:tx>
            <c:strRef>
              <c:f>'EM evol mensu TF cat '!$O$8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mensu TF cat '!$O$9:$O$21</c:f>
              <c:numCache>
                <c:formatCode>0.00</c:formatCode>
                <c:ptCount val="13"/>
                <c:pt idx="0">
                  <c:v>0.15940510105687933</c:v>
                </c:pt>
                <c:pt idx="1">
                  <c:v>0.42574163690753064</c:v>
                </c:pt>
                <c:pt idx="2">
                  <c:v>0.25307312226816903</c:v>
                </c:pt>
                <c:pt idx="3">
                  <c:v>-0.26533391682655161</c:v>
                </c:pt>
                <c:pt idx="4">
                  <c:v>-0.28354932467593885</c:v>
                </c:pt>
                <c:pt idx="5">
                  <c:v>0.37697054099137173</c:v>
                </c:pt>
                <c:pt idx="6">
                  <c:v>0.11402149066693568</c:v>
                </c:pt>
                <c:pt idx="7">
                  <c:v>1.0209970580300052</c:v>
                </c:pt>
                <c:pt idx="8">
                  <c:v>0.14336280146570912</c:v>
                </c:pt>
                <c:pt idx="9">
                  <c:v>0.20342875080907685</c:v>
                </c:pt>
                <c:pt idx="10">
                  <c:v>0.38762543595530774</c:v>
                </c:pt>
                <c:pt idx="11">
                  <c:v>0.28995518920210506</c:v>
                </c:pt>
                <c:pt idx="12">
                  <c:v>0.2181285228378238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685-40CF-86DE-27BBFF00F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4-40D5-8743-CC109879AEE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'!$C$31:$C$43</c:f>
              <c:numCache>
                <c:formatCode>0.00</c:formatCode>
                <c:ptCount val="13"/>
                <c:pt idx="0">
                  <c:v>2.635496183206107</c:v>
                </c:pt>
                <c:pt idx="1">
                  <c:v>2.7260385005065855</c:v>
                </c:pt>
                <c:pt idx="2">
                  <c:v>2.7059052059052058</c:v>
                </c:pt>
                <c:pt idx="3">
                  <c:v>2.924415832141154</c:v>
                </c:pt>
                <c:pt idx="4">
                  <c:v>2.7901599015990159</c:v>
                </c:pt>
                <c:pt idx="5">
                  <c:v>2.1747448979591835</c:v>
                </c:pt>
                <c:pt idx="6">
                  <c:v>2.0936858901299291</c:v>
                </c:pt>
                <c:pt idx="7">
                  <c:v>2.1728628936774803</c:v>
                </c:pt>
                <c:pt idx="8">
                  <c:v>2.0868318122555412</c:v>
                </c:pt>
                <c:pt idx="9">
                  <c:v>2.2741073337609579</c:v>
                </c:pt>
                <c:pt idx="10">
                  <c:v>2.3524916943521594</c:v>
                </c:pt>
                <c:pt idx="11">
                  <c:v>2.2576729668805271</c:v>
                </c:pt>
                <c:pt idx="12">
                  <c:v>2.4357363966575409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84-40D5-8743-CC109879AEEA}"/>
            </c:ext>
          </c:extLst>
        </c:ser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84-40D5-8743-CC109879AEEA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3.2322086759285513</c:v>
                </c:pt>
                <c:pt idx="1">
                  <c:v>2.7251615992338998</c:v>
                </c:pt>
                <c:pt idx="2">
                  <c:v>2.6814345991561179</c:v>
                </c:pt>
                <c:pt idx="3">
                  <c:v>2.9921472392638035</c:v>
                </c:pt>
                <c:pt idx="4">
                  <c:v>2.77670704845815</c:v>
                </c:pt>
                <c:pt idx="5">
                  <c:v>2.4949115044247789</c:v>
                </c:pt>
                <c:pt idx="6">
                  <c:v>2.5052631578947366</c:v>
                </c:pt>
                <c:pt idx="7">
                  <c:v>2.6119023397761953</c:v>
                </c:pt>
                <c:pt idx="8">
                  <c:v>2.3955875928352994</c:v>
                </c:pt>
                <c:pt idx="9">
                  <c:v>2.8807453416149067</c:v>
                </c:pt>
                <c:pt idx="10">
                  <c:v>2.6980157089706491</c:v>
                </c:pt>
                <c:pt idx="11">
                  <c:v>2.3449477351916377</c:v>
                </c:pt>
                <c:pt idx="12">
                  <c:v>2.6756725259784404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84-40D5-8743-CC109879AEEA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4-40D5-8743-CC109879AEE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2.6628942486085343</c:v>
                </c:pt>
                <c:pt idx="1">
                  <c:v>2.7041745730550284</c:v>
                </c:pt>
                <c:pt idx="2">
                  <c:v>2.7572009188902631</c:v>
                </c:pt>
                <c:pt idx="3">
                  <c:v>2.4570599613152804</c:v>
                </c:pt>
                <c:pt idx="4">
                  <c:v>2.5519648912826649</c:v>
                </c:pt>
                <c:pt idx="5">
                  <c:v>2.4809854101889499</c:v>
                </c:pt>
                <c:pt idx="6">
                  <c:v>2.2105990783410139</c:v>
                </c:pt>
                <c:pt idx="7">
                  <c:v>2.5556512378902045</c:v>
                </c:pt>
                <c:pt idx="8">
                  <c:v>2.3459411634594116</c:v>
                </c:pt>
                <c:pt idx="9">
                  <c:v>2.5134645847476804</c:v>
                </c:pt>
                <c:pt idx="10">
                  <c:v>2.6623690572119258</c:v>
                </c:pt>
                <c:pt idx="11">
                  <c:v>2.587568157033806</c:v>
                </c:pt>
                <c:pt idx="12">
                  <c:v>2.5505786061867015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84-40D5-8743-CC109879AEEA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884-40D5-8743-CC109879AEE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884-40D5-8743-CC109879AEE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2.7949012842629863</c:v>
                </c:pt>
                <c:pt idx="1">
                  <c:v>3.1517801374141161</c:v>
                </c:pt>
                <c:pt idx="2">
                  <c:v>2.9589783281733748</c:v>
                </c:pt>
                <c:pt idx="3">
                  <c:v>2.6590819153146024</c:v>
                </c:pt>
                <c:pt idx="4">
                  <c:v>2.5066105769230771</c:v>
                </c:pt>
                <c:pt idx="5">
                  <c:v>2.5517154389505552</c:v>
                </c:pt>
                <c:pt idx="6">
                  <c:v>2.2077073807968648</c:v>
                </c:pt>
                <c:pt idx="7">
                  <c:v>3.1938599517074855</c:v>
                </c:pt>
                <c:pt idx="8">
                  <c:v>2.2301946137212503</c:v>
                </c:pt>
                <c:pt idx="9">
                  <c:v>2.4775360845700347</c:v>
                </c:pt>
                <c:pt idx="10">
                  <c:v>2.7401171303074672</c:v>
                </c:pt>
                <c:pt idx="11">
                  <c:v>2.5476281560826322</c:v>
                </c:pt>
                <c:pt idx="12">
                  <c:v>2.6538649194953647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884-40D5-8743-CC109879A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84-40D5-8743-CC109879AEE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84-40D5-8743-CC109879AEE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84-40D5-8743-CC109879AEE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84-40D5-8743-CC109879AEE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84-40D5-8743-CC109879AEE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84-40D5-8743-CC109879AEE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84-40D5-8743-CC109879AEE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84-40D5-8743-CC109879AEE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84-40D5-8743-CC109879AEE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84-40D5-8743-CC109879AEE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884-40D5-8743-CC109879AEE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884-40D5-8743-CC109879AEE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884-40D5-8743-CC109879AEEA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0.13200703565445204</c:v>
                </c:pt>
                <c:pt idx="1">
                  <c:v>0.44760556435908772</c:v>
                </c:pt>
                <c:pt idx="2">
                  <c:v>0.20177740928311172</c:v>
                </c:pt>
                <c:pt idx="3">
                  <c:v>0.20202195399932199</c:v>
                </c:pt>
                <c:pt idx="4">
                  <c:v>-4.5354314359587811E-2</c:v>
                </c:pt>
                <c:pt idx="5">
                  <c:v>7.0730028761605279E-2</c:v>
                </c:pt>
                <c:pt idx="6">
                  <c:v>-2.8916975441490855E-3</c:v>
                </c:pt>
                <c:pt idx="7">
                  <c:v>0.63820871381728095</c:v>
                </c:pt>
                <c:pt idx="8">
                  <c:v>-0.11574654973816134</c:v>
                </c:pt>
                <c:pt idx="9">
                  <c:v>-3.5928500177645706E-2</c:v>
                </c:pt>
                <c:pt idx="10">
                  <c:v>7.7748073095541326E-2</c:v>
                </c:pt>
                <c:pt idx="11">
                  <c:v>-3.9940000951173893E-2</c:v>
                </c:pt>
                <c:pt idx="12">
                  <c:v>0.10328631330866322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884-40D5-8743-CC109879AEEA}"/>
            </c:ext>
          </c:extLst>
        </c:ser>
        <c:ser>
          <c:idx val="4"/>
          <c:order val="5"/>
          <c:tx>
            <c:strRef>
              <c:f>'EM evol mensu TF cat '!$O$30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'!$O$31:$O$43</c:f>
              <c:numCache>
                <c:formatCode>0.00</c:formatCode>
                <c:ptCount val="13"/>
                <c:pt idx="0">
                  <c:v>0.15940510105687933</c:v>
                </c:pt>
                <c:pt idx="1">
                  <c:v>0.42574163690753064</c:v>
                </c:pt>
                <c:pt idx="2">
                  <c:v>0.25307312226816903</c:v>
                </c:pt>
                <c:pt idx="3">
                  <c:v>-0.26533391682655161</c:v>
                </c:pt>
                <c:pt idx="4">
                  <c:v>-0.28354932467593885</c:v>
                </c:pt>
                <c:pt idx="5">
                  <c:v>0.37697054099137173</c:v>
                </c:pt>
                <c:pt idx="6">
                  <c:v>0.11402149066693568</c:v>
                </c:pt>
                <c:pt idx="7">
                  <c:v>1.0209970580300052</c:v>
                </c:pt>
                <c:pt idx="8">
                  <c:v>0.14336280146570912</c:v>
                </c:pt>
                <c:pt idx="9">
                  <c:v>0.20342875080907685</c:v>
                </c:pt>
                <c:pt idx="10">
                  <c:v>0.38762543595530774</c:v>
                </c:pt>
                <c:pt idx="11">
                  <c:v>0.28995518920210506</c:v>
                </c:pt>
                <c:pt idx="12">
                  <c:v>0.2181285228378238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884-40D5-8743-CC109879A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ED-4428-A31E-0A3053179A0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'!$C$53:$C$65</c:f>
              <c:numCache>
                <c:formatCode>0.00</c:formatCode>
                <c:ptCount val="13"/>
                <c:pt idx="0">
                  <c:v>2.8360163710777626</c:v>
                </c:pt>
                <c:pt idx="1">
                  <c:v>2.9724337096350748</c:v>
                </c:pt>
                <c:pt idx="2">
                  <c:v>2.9354925053533192</c:v>
                </c:pt>
                <c:pt idx="3">
                  <c:v>3.1096630642085188</c:v>
                </c:pt>
                <c:pt idx="4">
                  <c:v>2.8928571428571428</c:v>
                </c:pt>
                <c:pt idx="5">
                  <c:v>2.0373647984267453</c:v>
                </c:pt>
                <c:pt idx="6">
                  <c:v>2.0607381575123509</c:v>
                </c:pt>
                <c:pt idx="7">
                  <c:v>2.2307221542227662</c:v>
                </c:pt>
                <c:pt idx="8">
                  <c:v>2.1106602729620065</c:v>
                </c:pt>
                <c:pt idx="9">
                  <c:v>2.2029676735559089</c:v>
                </c:pt>
                <c:pt idx="10">
                  <c:v>2.5244648318042815</c:v>
                </c:pt>
                <c:pt idx="11">
                  <c:v>2.4298976434182338</c:v>
                </c:pt>
                <c:pt idx="12">
                  <c:v>2.5384814535868951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ED-4428-A31E-0A3053179A0A}"/>
            </c:ext>
          </c:extLst>
        </c:ser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ED-4428-A31E-0A3053179A0A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3.1402254605444049</c:v>
                </c:pt>
                <c:pt idx="4">
                  <c:v>2.9780715898097387</c:v>
                </c:pt>
                <c:pt idx="5">
                  <c:v>2.5641587533479426</c:v>
                </c:pt>
                <c:pt idx="6">
                  <c:v>2.501542416452442</c:v>
                </c:pt>
                <c:pt idx="7">
                  <c:v>2.7960213776722092</c:v>
                </c:pt>
                <c:pt idx="8">
                  <c:v>2.500871296987802</c:v>
                </c:pt>
                <c:pt idx="9">
                  <c:v>2.916572077185017</c:v>
                </c:pt>
                <c:pt idx="10">
                  <c:v>2.8604146576663454</c:v>
                </c:pt>
                <c:pt idx="11">
                  <c:v>2.4325228641534689</c:v>
                </c:pt>
                <c:pt idx="12">
                  <c:v>2.7547137248133926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ED-4428-A31E-0A3053179A0A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ED-4428-A31E-0A3053179A0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2.7950872656755008</c:v>
                </c:pt>
                <c:pt idx="1">
                  <c:v>2.8731359893167148</c:v>
                </c:pt>
                <c:pt idx="2">
                  <c:v>2.9364389233954453</c:v>
                </c:pt>
                <c:pt idx="3">
                  <c:v>2.5746586075665996</c:v>
                </c:pt>
                <c:pt idx="4">
                  <c:v>2.6306366047745358</c:v>
                </c:pt>
                <c:pt idx="5">
                  <c:v>2.5592901317558483</c:v>
                </c:pt>
                <c:pt idx="6">
                  <c:v>0</c:v>
                </c:pt>
                <c:pt idx="7">
                  <c:v>0</c:v>
                </c:pt>
                <c:pt idx="8">
                  <c:v>2.3941569695469176</c:v>
                </c:pt>
                <c:pt idx="9">
                  <c:v>2.651506996770721</c:v>
                </c:pt>
                <c:pt idx="10">
                  <c:v>2.8276945384243595</c:v>
                </c:pt>
                <c:pt idx="11">
                  <c:v>2.7499333511063715</c:v>
                </c:pt>
                <c:pt idx="12">
                  <c:v>2.6597626112759643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ED-4428-A31E-0A3053179A0A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CED-4428-A31E-0A3053179A0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CED-4428-A31E-0A3053179A0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2.9186357556843512</c:v>
                </c:pt>
                <c:pt idx="1">
                  <c:v>3.347750434998757</c:v>
                </c:pt>
                <c:pt idx="2">
                  <c:v>3.1342297174111211</c:v>
                </c:pt>
                <c:pt idx="3">
                  <c:v>2.7839800317676424</c:v>
                </c:pt>
                <c:pt idx="4">
                  <c:v>2.5609430604982206</c:v>
                </c:pt>
                <c:pt idx="5">
                  <c:v>2.6040229885057471</c:v>
                </c:pt>
                <c:pt idx="6">
                  <c:v>2.2533062054933874</c:v>
                </c:pt>
                <c:pt idx="7">
                  <c:v>3.3068565005620081</c:v>
                </c:pt>
                <c:pt idx="8">
                  <c:v>2.2749944333110665</c:v>
                </c:pt>
                <c:pt idx="9">
                  <c:v>2.6273516642547032</c:v>
                </c:pt>
                <c:pt idx="10">
                  <c:v>2.9430714916151808</c:v>
                </c:pt>
                <c:pt idx="11">
                  <c:v>2.6366930917327291</c:v>
                </c:pt>
                <c:pt idx="12">
                  <c:v>2.7683008187607401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CED-4428-A31E-0A3053179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ED-4428-A31E-0A3053179A0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ED-4428-A31E-0A3053179A0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ED-4428-A31E-0A3053179A0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ED-4428-A31E-0A3053179A0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ED-4428-A31E-0A3053179A0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ED-4428-A31E-0A3053179A0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ED-4428-A31E-0A3053179A0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ED-4428-A31E-0A3053179A0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ED-4428-A31E-0A3053179A0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ED-4428-A31E-0A3053179A0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ED-4428-A31E-0A3053179A0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ED-4428-A31E-0A3053179A0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ED-4428-A31E-0A3053179A0A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0.12354849000885038</c:v>
                </c:pt>
                <c:pt idx="1">
                  <c:v>0.47461444568204225</c:v>
                </c:pt>
                <c:pt idx="2">
                  <c:v>0.19779079401567579</c:v>
                </c:pt>
                <c:pt idx="3">
                  <c:v>0.20932142420104283</c:v>
                </c:pt>
                <c:pt idx="4">
                  <c:v>-6.9693544276315134E-2</c:v>
                </c:pt>
                <c:pt idx="5">
                  <c:v>4.4732856749898797E-2</c:v>
                </c:pt>
                <c:pt idx="6">
                  <c:v>0</c:v>
                </c:pt>
                <c:pt idx="7">
                  <c:v>0</c:v>
                </c:pt>
                <c:pt idx="8">
                  <c:v>-0.11916253623585105</c:v>
                </c:pt>
                <c:pt idx="9">
                  <c:v>-2.4155332516017758E-2</c:v>
                </c:pt>
                <c:pt idx="10">
                  <c:v>0.11537695319082131</c:v>
                </c:pt>
                <c:pt idx="11">
                  <c:v>-0.11324025937364235</c:v>
                </c:pt>
                <c:pt idx="12">
                  <c:v>6.2052886438796584E-2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CED-4428-A31E-0A3053179A0A}"/>
            </c:ext>
          </c:extLst>
        </c:ser>
        <c:ser>
          <c:idx val="4"/>
          <c:order val="5"/>
          <c:tx>
            <c:strRef>
              <c:f>'EM evol mensu TF cat '!$O$52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'!$O$53:$O$65</c:f>
              <c:numCache>
                <c:formatCode>0.00</c:formatCode>
                <c:ptCount val="13"/>
                <c:pt idx="0">
                  <c:v>8.2619384606588575E-2</c:v>
                </c:pt>
                <c:pt idx="1">
                  <c:v>0.37531672536368221</c:v>
                </c:pt>
                <c:pt idx="2">
                  <c:v>0.19873721205780193</c:v>
                </c:pt>
                <c:pt idx="3">
                  <c:v>-0.32568303244087637</c:v>
                </c:pt>
                <c:pt idx="4">
                  <c:v>-0.33191408235892217</c:v>
                </c:pt>
                <c:pt idx="5">
                  <c:v>0.56665819007900176</c:v>
                </c:pt>
                <c:pt idx="6">
                  <c:v>0.19256804798103655</c:v>
                </c:pt>
                <c:pt idx="7">
                  <c:v>1.0761343463392419</c:v>
                </c:pt>
                <c:pt idx="8">
                  <c:v>0.16433416034906001</c:v>
                </c:pt>
                <c:pt idx="9">
                  <c:v>0.42438399069879429</c:v>
                </c:pt>
                <c:pt idx="10">
                  <c:v>0.41860665981089928</c:v>
                </c:pt>
                <c:pt idx="11">
                  <c:v>0.20679544831449537</c:v>
                </c:pt>
                <c:pt idx="12">
                  <c:v>0.22981936517384494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CED-4428-A31E-0A3053179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FF-4739-BC13-49A057AD6C7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'!$C$75:$C$87</c:f>
              <c:numCache>
                <c:formatCode>0.00</c:formatCode>
                <c:ptCount val="13"/>
                <c:pt idx="0">
                  <c:v>1.9362511893434824</c:v>
                </c:pt>
                <c:pt idx="1">
                  <c:v>1.8925399644760212</c:v>
                </c:pt>
                <c:pt idx="2">
                  <c:v>2.0984419263456089</c:v>
                </c:pt>
                <c:pt idx="3">
                  <c:v>2.3683206106870229</c:v>
                </c:pt>
                <c:pt idx="4">
                  <c:v>2.4566353187042842</c:v>
                </c:pt>
                <c:pt idx="5">
                  <c:v>2.6570771001150746</c:v>
                </c:pt>
                <c:pt idx="6">
                  <c:v>2.2135306553911205</c:v>
                </c:pt>
                <c:pt idx="7">
                  <c:v>1.9748691099476441</c:v>
                </c:pt>
                <c:pt idx="8">
                  <c:v>2.0293594306049823</c:v>
                </c:pt>
                <c:pt idx="9">
                  <c:v>2.5714285714285716</c:v>
                </c:pt>
                <c:pt idx="10">
                  <c:v>1.8065187239944522</c:v>
                </c:pt>
                <c:pt idx="11">
                  <c:v>1.7956577266922094</c:v>
                </c:pt>
                <c:pt idx="12">
                  <c:v>2.109933577132622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F-4739-BC13-49A057AD6C79}"/>
            </c:ext>
          </c:extLst>
        </c:ser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FF-4739-BC13-49A057AD6C79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1.7625570776255708</c:v>
                </c:pt>
                <c:pt idx="4">
                  <c:v>1.60075329566855</c:v>
                </c:pt>
                <c:pt idx="5">
                  <c:v>1.8062953995157385</c:v>
                </c:pt>
                <c:pt idx="6">
                  <c:v>2.5428571428571427</c:v>
                </c:pt>
                <c:pt idx="7">
                  <c:v>1.5124113475177305</c:v>
                </c:pt>
                <c:pt idx="8">
                  <c:v>1.641711229946524</c:v>
                </c:pt>
                <c:pt idx="9">
                  <c:v>2.6287425149700598</c:v>
                </c:pt>
                <c:pt idx="10">
                  <c:v>1.7217391304347827</c:v>
                </c:pt>
                <c:pt idx="11">
                  <c:v>1.7701317715959004</c:v>
                </c:pt>
                <c:pt idx="12">
                  <c:v>1.9616059247709998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FF-4739-BC13-49A057AD6C79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FF-4739-BC13-49A057AD6C7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1.8437917222963951</c:v>
                </c:pt>
                <c:pt idx="1">
                  <c:v>1.7271557271557272</c:v>
                </c:pt>
                <c:pt idx="2">
                  <c:v>1.712907117008444</c:v>
                </c:pt>
                <c:pt idx="3">
                  <c:v>1.7098150782361308</c:v>
                </c:pt>
                <c:pt idx="4">
                  <c:v>1.8241308793456033</c:v>
                </c:pt>
                <c:pt idx="5">
                  <c:v>1.8506493506493507</c:v>
                </c:pt>
                <c:pt idx="6">
                  <c:v>0</c:v>
                </c:pt>
                <c:pt idx="7">
                  <c:v>0</c:v>
                </c:pt>
                <c:pt idx="8">
                  <c:v>1.941908713692946</c:v>
                </c:pt>
                <c:pt idx="9">
                  <c:v>1.7837837837837838</c:v>
                </c:pt>
                <c:pt idx="10">
                  <c:v>1.834140435835351</c:v>
                </c:pt>
                <c:pt idx="11">
                  <c:v>1.8573141486810552</c:v>
                </c:pt>
                <c:pt idx="12">
                  <c:v>1.8250295780202446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FF-4739-BC13-49A057AD6C79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7FF-4739-BC13-49A057AD6C7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7FF-4739-BC13-49A057AD6C7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2.0355677154582765</c:v>
                </c:pt>
                <c:pt idx="1">
                  <c:v>2.141025641025641</c:v>
                </c:pt>
                <c:pt idx="2">
                  <c:v>1.9730769230769232</c:v>
                </c:pt>
                <c:pt idx="3">
                  <c:v>1.8083462132921175</c:v>
                </c:pt>
                <c:pt idx="4">
                  <c:v>2.0141129032258065</c:v>
                </c:pt>
                <c:pt idx="5">
                  <c:v>2.1756198347107438</c:v>
                </c:pt>
                <c:pt idx="6">
                  <c:v>1.9364599092284418</c:v>
                </c:pt>
                <c:pt idx="7">
                  <c:v>1.8826086956521739</c:v>
                </c:pt>
                <c:pt idx="8">
                  <c:v>1.8926174496644295</c:v>
                </c:pt>
                <c:pt idx="9">
                  <c:v>1.6739974126778785</c:v>
                </c:pt>
                <c:pt idx="10">
                  <c:v>1.7532188841201717</c:v>
                </c:pt>
                <c:pt idx="11">
                  <c:v>2.0639606396063961</c:v>
                </c:pt>
                <c:pt idx="12">
                  <c:v>1.9394168875425974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7FF-4739-BC13-49A057AD6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FF-4739-BC13-49A057AD6C7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FF-4739-BC13-49A057AD6C7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FF-4739-BC13-49A057AD6C7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FF-4739-BC13-49A057AD6C7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FF-4739-BC13-49A057AD6C7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FF-4739-BC13-49A057AD6C7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FF-4739-BC13-49A057AD6C7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FF-4739-BC13-49A057AD6C7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FF-4739-BC13-49A057AD6C7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FF-4739-BC13-49A057AD6C7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7FF-4739-BC13-49A057AD6C7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7FF-4739-BC13-49A057AD6C7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7FF-4739-BC13-49A057AD6C79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0.19177599316188143</c:v>
                </c:pt>
                <c:pt idx="1">
                  <c:v>0.41386991386991379</c:v>
                </c:pt>
                <c:pt idx="2">
                  <c:v>0.26016980606847917</c:v>
                </c:pt>
                <c:pt idx="3">
                  <c:v>9.8531135055986763E-2</c:v>
                </c:pt>
                <c:pt idx="4">
                  <c:v>0.18998202388020324</c:v>
                </c:pt>
                <c:pt idx="5">
                  <c:v>0.32497048406139317</c:v>
                </c:pt>
                <c:pt idx="6">
                  <c:v>0</c:v>
                </c:pt>
                <c:pt idx="7">
                  <c:v>0</c:v>
                </c:pt>
                <c:pt idx="8">
                  <c:v>-4.9291264028516579E-2</c:v>
                </c:pt>
                <c:pt idx="9">
                  <c:v>-0.10978637110590528</c:v>
                </c:pt>
                <c:pt idx="10">
                  <c:v>-8.0921551715179341E-2</c:v>
                </c:pt>
                <c:pt idx="11">
                  <c:v>0.20664649092534093</c:v>
                </c:pt>
                <c:pt idx="12">
                  <c:v>0.13813296574510692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7FF-4739-BC13-49A057AD6C79}"/>
            </c:ext>
          </c:extLst>
        </c:ser>
        <c:ser>
          <c:idx val="4"/>
          <c:order val="5"/>
          <c:tx>
            <c:strRef>
              <c:f>'EM evol mensu TF cat '!$O$74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'!$O$75:$O$87</c:f>
              <c:numCache>
                <c:formatCode>0.00</c:formatCode>
                <c:ptCount val="13"/>
                <c:pt idx="0">
                  <c:v>9.9316526114794135E-2</c:v>
                </c:pt>
                <c:pt idx="1">
                  <c:v>0.24848567654961973</c:v>
                </c:pt>
                <c:pt idx="2">
                  <c:v>-0.12536500326868572</c:v>
                </c:pt>
                <c:pt idx="3">
                  <c:v>-0.5599743973949054</c:v>
                </c:pt>
                <c:pt idx="4">
                  <c:v>-0.4425224154784777</c:v>
                </c:pt>
                <c:pt idx="5">
                  <c:v>-0.48145726540433076</c:v>
                </c:pt>
                <c:pt idx="6">
                  <c:v>-0.27707074616267868</c:v>
                </c:pt>
                <c:pt idx="7">
                  <c:v>-9.2260414295470161E-2</c:v>
                </c:pt>
                <c:pt idx="8">
                  <c:v>-0.13674198094055279</c:v>
                </c:pt>
                <c:pt idx="9">
                  <c:v>-0.89743115875069313</c:v>
                </c:pt>
                <c:pt idx="10">
                  <c:v>-5.3299839874280552E-2</c:v>
                </c:pt>
                <c:pt idx="11">
                  <c:v>0.26830291291418673</c:v>
                </c:pt>
                <c:pt idx="12">
                  <c:v>-0.17051668959002453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7FF-4739-BC13-49A057AD6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13-4153-9CA7-0AEA915F64B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'!$C$97:$C$109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13-4153-9CA7-0AEA915F64B0}"/>
            </c:ext>
          </c:extLst>
        </c:ser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13-4153-9CA7-0AEA915F64B0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13-4153-9CA7-0AEA915F64B0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13-4153-9CA7-0AEA915F64B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13-4153-9CA7-0AEA915F64B0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E13-4153-9CA7-0AEA915F64B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E13-4153-9CA7-0AEA915F64B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E13-4153-9CA7-0AEA915F6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13-4153-9CA7-0AEA915F64B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13-4153-9CA7-0AEA915F64B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13-4153-9CA7-0AEA915F64B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13-4153-9CA7-0AEA915F64B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13-4153-9CA7-0AEA915F64B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13-4153-9CA7-0AEA915F64B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13-4153-9CA7-0AEA915F64B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13-4153-9CA7-0AEA915F64B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13-4153-9CA7-0AEA915F64B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13-4153-9CA7-0AEA915F64B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13-4153-9CA7-0AEA915F64B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13-4153-9CA7-0AEA915F64B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13-4153-9CA7-0AEA915F64B0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E13-4153-9CA7-0AEA915F64B0}"/>
            </c:ext>
          </c:extLst>
        </c:ser>
        <c:ser>
          <c:idx val="4"/>
          <c:order val="5"/>
          <c:tx>
            <c:strRef>
              <c:f>'EM evol mensu TF cat '!$O$96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'!$O$97:$O$109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E13-4153-9CA7-0AEA915F6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83-4183-BC7C-AB75E0D578B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mens'!$C$9:$C$21</c:f>
              <c:numCache>
                <c:formatCode>0.0%</c:formatCode>
                <c:ptCount val="13"/>
                <c:pt idx="0">
                  <c:v>0.51529999999999998</c:v>
                </c:pt>
                <c:pt idx="1">
                  <c:v>0.61759999999999993</c:v>
                </c:pt>
                <c:pt idx="2">
                  <c:v>0.5776</c:v>
                </c:pt>
                <c:pt idx="3">
                  <c:v>0.52549999999999997</c:v>
                </c:pt>
                <c:pt idx="4">
                  <c:v>0.4703</c:v>
                </c:pt>
                <c:pt idx="5">
                  <c:v>0.48659999999999998</c:v>
                </c:pt>
                <c:pt idx="6">
                  <c:v>0.50729999999999997</c:v>
                </c:pt>
                <c:pt idx="7">
                  <c:v>0.50680000000000003</c:v>
                </c:pt>
                <c:pt idx="8">
                  <c:v>0.45679999999999998</c:v>
                </c:pt>
                <c:pt idx="9">
                  <c:v>0.441</c:v>
                </c:pt>
                <c:pt idx="10">
                  <c:v>0.60680000000000001</c:v>
                </c:pt>
                <c:pt idx="11">
                  <c:v>0.53979999999999995</c:v>
                </c:pt>
                <c:pt idx="12">
                  <c:v>0.52295410715246138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83-4183-BC7C-AB75E0D578B1}"/>
            </c:ext>
          </c:extLst>
        </c:ser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83-4183-BC7C-AB75E0D578B1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0.58840000000000003</c:v>
                </c:pt>
                <c:pt idx="1">
                  <c:v>0.65049999999999997</c:v>
                </c:pt>
                <c:pt idx="2">
                  <c:v>0.65599999999999992</c:v>
                </c:pt>
                <c:pt idx="3">
                  <c:v>0.61299999999999999</c:v>
                </c:pt>
                <c:pt idx="4">
                  <c:v>0.49070000000000003</c:v>
                </c:pt>
                <c:pt idx="5">
                  <c:v>0.56700000000000006</c:v>
                </c:pt>
                <c:pt idx="6">
                  <c:v>0.52110000000000001</c:v>
                </c:pt>
                <c:pt idx="7">
                  <c:v>0.49969999999999998</c:v>
                </c:pt>
                <c:pt idx="8">
                  <c:v>0.5514</c:v>
                </c:pt>
                <c:pt idx="9">
                  <c:v>0.56420000000000003</c:v>
                </c:pt>
                <c:pt idx="10">
                  <c:v>0.65629999999999999</c:v>
                </c:pt>
                <c:pt idx="11">
                  <c:v>0.58939999999999992</c:v>
                </c:pt>
                <c:pt idx="12">
                  <c:v>0.57741590694750078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83-4183-BC7C-AB75E0D578B1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83-4183-BC7C-AB75E0D578B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0.69830000000000003</c:v>
                </c:pt>
                <c:pt idx="1">
                  <c:v>0.76769999999999994</c:v>
                </c:pt>
                <c:pt idx="2">
                  <c:v>0.75919999999999999</c:v>
                </c:pt>
                <c:pt idx="3">
                  <c:v>0.63869999999999993</c:v>
                </c:pt>
                <c:pt idx="4">
                  <c:v>0.62240000000000006</c:v>
                </c:pt>
                <c:pt idx="5">
                  <c:v>0.52149999999999996</c:v>
                </c:pt>
                <c:pt idx="6">
                  <c:v>0.46679999999999999</c:v>
                </c:pt>
                <c:pt idx="7">
                  <c:v>0.60020000000000007</c:v>
                </c:pt>
                <c:pt idx="8">
                  <c:v>0.53320000000000001</c:v>
                </c:pt>
                <c:pt idx="9">
                  <c:v>0.53239999999999998</c:v>
                </c:pt>
                <c:pt idx="10">
                  <c:v>0.65459999999999996</c:v>
                </c:pt>
                <c:pt idx="11">
                  <c:v>0.56869999999999998</c:v>
                </c:pt>
                <c:pt idx="12">
                  <c:v>0.61259601883208059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83-4183-BC7C-AB75E0D578B1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383-4183-BC7C-AB75E0D578B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383-4183-BC7C-AB75E0D578B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0.69889999999999997</c:v>
                </c:pt>
                <c:pt idx="1">
                  <c:v>0.77560000000000007</c:v>
                </c:pt>
                <c:pt idx="2">
                  <c:v>0.73299999999999998</c:v>
                </c:pt>
                <c:pt idx="3">
                  <c:v>0.66559999999999997</c:v>
                </c:pt>
                <c:pt idx="4">
                  <c:v>0.5998</c:v>
                </c:pt>
                <c:pt idx="5">
                  <c:v>0.501</c:v>
                </c:pt>
                <c:pt idx="6">
                  <c:v>0.48599999999999999</c:v>
                </c:pt>
                <c:pt idx="7">
                  <c:v>0.44380000000000003</c:v>
                </c:pt>
                <c:pt idx="8">
                  <c:v>0.56189999999999996</c:v>
                </c:pt>
                <c:pt idx="9">
                  <c:v>0.58409999999999995</c:v>
                </c:pt>
                <c:pt idx="10">
                  <c:v>0.74159999999999993</c:v>
                </c:pt>
                <c:pt idx="11">
                  <c:v>0.63840000000000008</c:v>
                </c:pt>
                <c:pt idx="12">
                  <c:v>0.6183064169082243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383-4183-BC7C-AB75E0D57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83-4183-BC7C-AB75E0D578B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83-4183-BC7C-AB75E0D578B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83-4183-BC7C-AB75E0D578B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83-4183-BC7C-AB75E0D578B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83-4183-BC7C-AB75E0D578B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83-4183-BC7C-AB75E0D578B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83-4183-BC7C-AB75E0D578B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83-4183-BC7C-AB75E0D578B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83-4183-BC7C-AB75E0D578B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83-4183-BC7C-AB75E0D578B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83-4183-BC7C-AB75E0D578B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83-4183-BC7C-AB75E0D578B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83-4183-BC7C-AB75E0D578B1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8.5922955749673235E-4</c:v>
                </c:pt>
                <c:pt idx="1">
                  <c:v>1.0290478051322216E-2</c:v>
                </c:pt>
                <c:pt idx="2">
                  <c:v>-3.4510010537407765E-2</c:v>
                </c:pt>
                <c:pt idx="3">
                  <c:v>4.2116799749491118E-2</c:v>
                </c:pt>
                <c:pt idx="4">
                  <c:v>-3.6311053984575903E-2</c:v>
                </c:pt>
                <c:pt idx="5">
                  <c:v>-3.9309683604985546E-2</c:v>
                </c:pt>
                <c:pt idx="6">
                  <c:v>4.1131105398457546E-2</c:v>
                </c:pt>
                <c:pt idx="7">
                  <c:v>-0.26057980673108971</c:v>
                </c:pt>
                <c:pt idx="8">
                  <c:v>5.382595648912214E-2</c:v>
                </c:pt>
                <c:pt idx="9">
                  <c:v>9.710743801652888E-2</c:v>
                </c:pt>
                <c:pt idx="10">
                  <c:v>0.13290559120073331</c:v>
                </c:pt>
                <c:pt idx="11">
                  <c:v>0.12256022507473197</c:v>
                </c:pt>
                <c:pt idx="12">
                  <c:v>9.3216375892071213E-3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383-4183-BC7C-AB75E0D578B1}"/>
            </c:ext>
          </c:extLst>
        </c:ser>
        <c:ser>
          <c:idx val="4"/>
          <c:order val="5"/>
          <c:tx>
            <c:strRef>
              <c:f>'tasa de ocupación evol mens'!$O$8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mens'!$O$9:$O$21</c:f>
              <c:numCache>
                <c:formatCode>0.0%</c:formatCode>
                <c:ptCount val="13"/>
                <c:pt idx="0">
                  <c:v>0.35629730254220848</c:v>
                </c:pt>
                <c:pt idx="1">
                  <c:v>0.25582901554404169</c:v>
                </c:pt>
                <c:pt idx="2">
                  <c:v>0.26904432132963985</c:v>
                </c:pt>
                <c:pt idx="3">
                  <c:v>0.26660323501427219</c:v>
                </c:pt>
                <c:pt idx="4">
                  <c:v>0.27535615564533278</c:v>
                </c:pt>
                <c:pt idx="5">
                  <c:v>2.9593094944512899E-2</c:v>
                </c:pt>
                <c:pt idx="6">
                  <c:v>-4.1986989946777076E-2</c:v>
                </c:pt>
                <c:pt idx="7">
                  <c:v>-0.12430939226519333</c:v>
                </c:pt>
                <c:pt idx="8">
                  <c:v>0.23007880910682998</c:v>
                </c:pt>
                <c:pt idx="9">
                  <c:v>0.32448979591836724</c:v>
                </c:pt>
                <c:pt idx="10">
                  <c:v>0.22214897824653912</c:v>
                </c:pt>
                <c:pt idx="11">
                  <c:v>0.18266024453501317</c:v>
                </c:pt>
                <c:pt idx="12">
                  <c:v>0.18233399155227215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383-4183-BC7C-AB75E0D57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B7-4B74-934A-61142A88F46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0.40850000000000003</c:v>
                </c:pt>
                <c:pt idx="4">
                  <c:v>0.43520000000000003</c:v>
                </c:pt>
                <c:pt idx="5">
                  <c:v>0.3947</c:v>
                </c:pt>
                <c:pt idx="6">
                  <c:v>0.50130000000000008</c:v>
                </c:pt>
                <c:pt idx="7">
                  <c:v>0.43680000000000002</c:v>
                </c:pt>
                <c:pt idx="8">
                  <c:v>0.48729999999999996</c:v>
                </c:pt>
                <c:pt idx="9">
                  <c:v>0.67430000000000012</c:v>
                </c:pt>
                <c:pt idx="10">
                  <c:v>0.62860000000000005</c:v>
                </c:pt>
                <c:pt idx="11">
                  <c:v>0.61899999999999999</c:v>
                </c:pt>
                <c:pt idx="12">
                  <c:v>0.58309999999999995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B7-4B74-934A-61142A88F460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B7-4B74-934A-61142A88F46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0.70709999999999995</c:v>
                </c:pt>
                <c:pt idx="1">
                  <c:v>0.76080000000000003</c:v>
                </c:pt>
                <c:pt idx="2">
                  <c:v>0.72709999999999997</c:v>
                </c:pt>
                <c:pt idx="3">
                  <c:v>0.63600000000000001</c:v>
                </c:pt>
                <c:pt idx="4">
                  <c:v>0.45669999999999999</c:v>
                </c:pt>
                <c:pt idx="5">
                  <c:v>0.45240000000000002</c:v>
                </c:pt>
                <c:pt idx="6">
                  <c:v>0</c:v>
                </c:pt>
                <c:pt idx="7">
                  <c:v>0</c:v>
                </c:pt>
                <c:pt idx="8">
                  <c:v>0.49520000000000003</c:v>
                </c:pt>
                <c:pt idx="9">
                  <c:v>0.55409999999999993</c:v>
                </c:pt>
                <c:pt idx="10">
                  <c:v>0.69180000000000008</c:v>
                </c:pt>
                <c:pt idx="11">
                  <c:v>0.6845</c:v>
                </c:pt>
                <c:pt idx="12">
                  <c:v>0.6139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B7-4B74-934A-61142A88F460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B7-4B74-934A-61142A88F46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0.65749999999999997</c:v>
                </c:pt>
                <c:pt idx="1">
                  <c:v>0.81700000000000006</c:v>
                </c:pt>
                <c:pt idx="2">
                  <c:v>0.68010000000000004</c:v>
                </c:pt>
                <c:pt idx="3">
                  <c:v>0.53420000000000001</c:v>
                </c:pt>
                <c:pt idx="4">
                  <c:v>0.44140000000000001</c:v>
                </c:pt>
                <c:pt idx="5">
                  <c:v>0.48080000000000001</c:v>
                </c:pt>
                <c:pt idx="6">
                  <c:v>0.56559999999999999</c:v>
                </c:pt>
                <c:pt idx="7">
                  <c:v>0.1913</c:v>
                </c:pt>
                <c:pt idx="8">
                  <c:v>0.5151</c:v>
                </c:pt>
                <c:pt idx="9">
                  <c:v>0.57179999999999997</c:v>
                </c:pt>
                <c:pt idx="10">
                  <c:v>0.74609999999999999</c:v>
                </c:pt>
                <c:pt idx="11">
                  <c:v>0.74150000000000005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B7-4B74-934A-61142A88F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B7-4B74-934A-61142A88F46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B7-4B74-934A-61142A88F46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B7-4B74-934A-61142A88F46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B7-4B74-934A-61142A88F46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B7-4B74-934A-61142A88F46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B7-4B74-934A-61142A88F46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B7-4B74-934A-61142A88F46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B7-4B74-934A-61142A88F46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B7-4B74-934A-61142A88F46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B7-4B74-934A-61142A88F46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B7-4B74-934A-61142A88F46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B7-4B74-934A-61142A88F46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B7-4B74-934A-61142A88F460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-7.0145665393862244E-2</c:v>
                </c:pt>
                <c:pt idx="1">
                  <c:v>7.3869610935856977E-2</c:v>
                </c:pt>
                <c:pt idx="2">
                  <c:v>-6.4640352083619734E-2</c:v>
                </c:pt>
                <c:pt idx="3">
                  <c:v>-0.16006289308176103</c:v>
                </c:pt>
                <c:pt idx="4">
                  <c:v>-3.3501204291657483E-2</c:v>
                </c:pt>
                <c:pt idx="5">
                  <c:v>6.2776304155614415E-2</c:v>
                </c:pt>
                <c:pt idx="6">
                  <c:v>0</c:v>
                </c:pt>
                <c:pt idx="7">
                  <c:v>0</c:v>
                </c:pt>
                <c:pt idx="8">
                  <c:v>4.0185783521809348E-2</c:v>
                </c:pt>
                <c:pt idx="9">
                  <c:v>3.1943692474282637E-2</c:v>
                </c:pt>
                <c:pt idx="10">
                  <c:v>7.8490893321769173E-2</c:v>
                </c:pt>
                <c:pt idx="11">
                  <c:v>8.3272461650840013E-2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B7-4B74-934A-61142A88F460}"/>
            </c:ext>
          </c:extLst>
        </c:ser>
        <c:ser>
          <c:idx val="4"/>
          <c:order val="4"/>
          <c:tx>
            <c:strRef>
              <c:f>'tasa de ocupación evol mens'!$O$74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mens'!$O$75:$O$87</c:f>
              <c:numCache>
                <c:formatCode>0.0%</c:formatCode>
                <c:ptCount val="13"/>
                <c:pt idx="0">
                  <c:v>0.58243080625752097</c:v>
                </c:pt>
                <c:pt idx="1">
                  <c:v>0.69607639609715588</c:v>
                </c:pt>
                <c:pt idx="2">
                  <c:v>0.12431806910233112</c:v>
                </c:pt>
                <c:pt idx="3">
                  <c:v>2.0244461420932058E-2</c:v>
                </c:pt>
                <c:pt idx="4">
                  <c:v>-8.0416666666666581E-2</c:v>
                </c:pt>
                <c:pt idx="5">
                  <c:v>-1.2933689180866459E-2</c:v>
                </c:pt>
                <c:pt idx="6">
                  <c:v>0.32304093567251457</c:v>
                </c:pt>
                <c:pt idx="7">
                  <c:v>-0.50324591015320697</c:v>
                </c:pt>
                <c:pt idx="8">
                  <c:v>7.0448877805486365E-2</c:v>
                </c:pt>
                <c:pt idx="9">
                  <c:v>0.20607466779160521</c:v>
                </c:pt>
                <c:pt idx="10">
                  <c:v>0.35753275109170302</c:v>
                </c:pt>
                <c:pt idx="11">
                  <c:v>0.29158683156244569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5B7-4B74-934A-61142A88F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E0-4D8A-B42D-973F557AE109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mens'!$C$31:$C$43</c:f>
              <c:numCache>
                <c:formatCode>0.0%</c:formatCode>
                <c:ptCount val="13"/>
                <c:pt idx="0">
                  <c:v>0.51529999999999998</c:v>
                </c:pt>
                <c:pt idx="1">
                  <c:v>0.61759999999999993</c:v>
                </c:pt>
                <c:pt idx="2">
                  <c:v>0.5776</c:v>
                </c:pt>
                <c:pt idx="3">
                  <c:v>0.52549999999999997</c:v>
                </c:pt>
                <c:pt idx="4">
                  <c:v>0.4703</c:v>
                </c:pt>
                <c:pt idx="5">
                  <c:v>0.48659999999999998</c:v>
                </c:pt>
                <c:pt idx="6">
                  <c:v>0.50729999999999997</c:v>
                </c:pt>
                <c:pt idx="7">
                  <c:v>0.50680000000000003</c:v>
                </c:pt>
                <c:pt idx="8">
                  <c:v>0.45679999999999998</c:v>
                </c:pt>
                <c:pt idx="9">
                  <c:v>0.441</c:v>
                </c:pt>
                <c:pt idx="10">
                  <c:v>0.60680000000000001</c:v>
                </c:pt>
                <c:pt idx="11">
                  <c:v>0.53979999999999995</c:v>
                </c:pt>
                <c:pt idx="12">
                  <c:v>0.52295410715246138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E0-4D8A-B42D-973F557AE109}"/>
            </c:ext>
          </c:extLst>
        </c:ser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E0-4D8A-B42D-973F557AE109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0.58840000000000003</c:v>
                </c:pt>
                <c:pt idx="1">
                  <c:v>0.65049999999999997</c:v>
                </c:pt>
                <c:pt idx="2">
                  <c:v>0.65599999999999992</c:v>
                </c:pt>
                <c:pt idx="3">
                  <c:v>0.61299999999999999</c:v>
                </c:pt>
                <c:pt idx="4">
                  <c:v>0.49070000000000003</c:v>
                </c:pt>
                <c:pt idx="5">
                  <c:v>0.56700000000000006</c:v>
                </c:pt>
                <c:pt idx="6">
                  <c:v>0.52110000000000001</c:v>
                </c:pt>
                <c:pt idx="7">
                  <c:v>0.49969999999999998</c:v>
                </c:pt>
                <c:pt idx="8">
                  <c:v>0.5514</c:v>
                </c:pt>
                <c:pt idx="9">
                  <c:v>0.56420000000000003</c:v>
                </c:pt>
                <c:pt idx="10">
                  <c:v>0.65629999999999999</c:v>
                </c:pt>
                <c:pt idx="11">
                  <c:v>0.58939999999999992</c:v>
                </c:pt>
                <c:pt idx="12">
                  <c:v>0.57741590694750078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E0-4D8A-B42D-973F557AE109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E0-4D8A-B42D-973F557AE109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0.69830000000000003</c:v>
                </c:pt>
                <c:pt idx="1">
                  <c:v>0.76769999999999994</c:v>
                </c:pt>
                <c:pt idx="2">
                  <c:v>0.75919999999999999</c:v>
                </c:pt>
                <c:pt idx="3">
                  <c:v>0.63869999999999993</c:v>
                </c:pt>
                <c:pt idx="4">
                  <c:v>0.62240000000000006</c:v>
                </c:pt>
                <c:pt idx="5">
                  <c:v>0.52149999999999996</c:v>
                </c:pt>
                <c:pt idx="6">
                  <c:v>0.46679999999999999</c:v>
                </c:pt>
                <c:pt idx="7">
                  <c:v>0.60020000000000007</c:v>
                </c:pt>
                <c:pt idx="8">
                  <c:v>0.53320000000000001</c:v>
                </c:pt>
                <c:pt idx="9">
                  <c:v>0.53239999999999998</c:v>
                </c:pt>
                <c:pt idx="10">
                  <c:v>0.65459999999999996</c:v>
                </c:pt>
                <c:pt idx="11">
                  <c:v>0.56869999999999998</c:v>
                </c:pt>
                <c:pt idx="12">
                  <c:v>0.61259601883208059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E0-4D8A-B42D-973F557AE109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E0-4D8A-B42D-973F557AE10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BE0-4D8A-B42D-973F557AE109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0.69889999999999997</c:v>
                </c:pt>
                <c:pt idx="1">
                  <c:v>0.80330000000000001</c:v>
                </c:pt>
                <c:pt idx="2">
                  <c:v>0.73299999999999998</c:v>
                </c:pt>
                <c:pt idx="3">
                  <c:v>0.66559999999999997</c:v>
                </c:pt>
                <c:pt idx="4">
                  <c:v>0.5998</c:v>
                </c:pt>
                <c:pt idx="5">
                  <c:v>0.501</c:v>
                </c:pt>
                <c:pt idx="6">
                  <c:v>0.48599999999999999</c:v>
                </c:pt>
                <c:pt idx="7">
                  <c:v>0.44380000000000003</c:v>
                </c:pt>
                <c:pt idx="8">
                  <c:v>0.56189999999999996</c:v>
                </c:pt>
                <c:pt idx="9">
                  <c:v>0.58409999999999995</c:v>
                </c:pt>
                <c:pt idx="10">
                  <c:v>0.74159999999999993</c:v>
                </c:pt>
                <c:pt idx="11">
                  <c:v>0.63840000000000008</c:v>
                </c:pt>
                <c:pt idx="12">
                  <c:v>0.6183064169082243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BE0-4D8A-B42D-973F557AE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E0-4D8A-B42D-973F557AE10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E0-4D8A-B42D-973F557AE10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E0-4D8A-B42D-973F557AE10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E0-4D8A-B42D-973F557AE10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E0-4D8A-B42D-973F557AE10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E0-4D8A-B42D-973F557AE10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E0-4D8A-B42D-973F557AE10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E0-4D8A-B42D-973F557AE10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E0-4D8A-B42D-973F557AE10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E0-4D8A-B42D-973F557AE10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E0-4D8A-B42D-973F557AE10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E0-4D8A-B42D-973F557AE10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E0-4D8A-B42D-973F557AE109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8.5922955749673235E-4</c:v>
                </c:pt>
                <c:pt idx="1">
                  <c:v>4.6372280838869351E-2</c:v>
                </c:pt>
                <c:pt idx="2">
                  <c:v>-3.4510010537407765E-2</c:v>
                </c:pt>
                <c:pt idx="3">
                  <c:v>4.2116799749491118E-2</c:v>
                </c:pt>
                <c:pt idx="4">
                  <c:v>-3.6311053984575903E-2</c:v>
                </c:pt>
                <c:pt idx="5">
                  <c:v>-3.9309683604985546E-2</c:v>
                </c:pt>
                <c:pt idx="6">
                  <c:v>4.1131105398457546E-2</c:v>
                </c:pt>
                <c:pt idx="7">
                  <c:v>-0.26057980673108971</c:v>
                </c:pt>
                <c:pt idx="8">
                  <c:v>5.382595648912214E-2</c:v>
                </c:pt>
                <c:pt idx="9">
                  <c:v>9.710743801652888E-2</c:v>
                </c:pt>
                <c:pt idx="10">
                  <c:v>0.13290559120073331</c:v>
                </c:pt>
                <c:pt idx="11">
                  <c:v>0.12256022507473197</c:v>
                </c:pt>
                <c:pt idx="12">
                  <c:v>9.3216375892071213E-3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BE0-4D8A-B42D-973F557AE109}"/>
            </c:ext>
          </c:extLst>
        </c:ser>
        <c:ser>
          <c:idx val="4"/>
          <c:order val="5"/>
          <c:tx>
            <c:strRef>
              <c:f>'tasa de ocupación evol mens'!$O$30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mens'!$O$31:$O$43</c:f>
              <c:numCache>
                <c:formatCode>0.0%</c:formatCode>
                <c:ptCount val="13"/>
                <c:pt idx="0">
                  <c:v>0.35629730254220848</c:v>
                </c:pt>
                <c:pt idx="1">
                  <c:v>0.30068005181347157</c:v>
                </c:pt>
                <c:pt idx="2">
                  <c:v>0.26904432132963985</c:v>
                </c:pt>
                <c:pt idx="3">
                  <c:v>0.26660323501427219</c:v>
                </c:pt>
                <c:pt idx="4">
                  <c:v>0.27535615564533278</c:v>
                </c:pt>
                <c:pt idx="5">
                  <c:v>2.9593094944512899E-2</c:v>
                </c:pt>
                <c:pt idx="6">
                  <c:v>-4.1986989946777076E-2</c:v>
                </c:pt>
                <c:pt idx="7">
                  <c:v>-0.12430939226519333</c:v>
                </c:pt>
                <c:pt idx="8">
                  <c:v>0.23007880910682998</c:v>
                </c:pt>
                <c:pt idx="9">
                  <c:v>0.32448979591836724</c:v>
                </c:pt>
                <c:pt idx="10">
                  <c:v>0.22214897824653912</c:v>
                </c:pt>
                <c:pt idx="11">
                  <c:v>0.18266024453501317</c:v>
                </c:pt>
                <c:pt idx="12">
                  <c:v>0.18233399155227215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BE0-4D8A-B42D-973F557AE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91-4BC0-B33B-E7326466418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mens'!$C$53:$C$65</c:f>
              <c:numCache>
                <c:formatCode>0.0%</c:formatCode>
                <c:ptCount val="13"/>
                <c:pt idx="0">
                  <c:v>0.54079999999999995</c:v>
                </c:pt>
                <c:pt idx="1">
                  <c:v>0.6522</c:v>
                </c:pt>
                <c:pt idx="2">
                  <c:v>0.5706</c:v>
                </c:pt>
                <c:pt idx="3">
                  <c:v>0.52600000000000002</c:v>
                </c:pt>
                <c:pt idx="4">
                  <c:v>0.46779999999999999</c:v>
                </c:pt>
                <c:pt idx="5">
                  <c:v>0.4864</c:v>
                </c:pt>
                <c:pt idx="6">
                  <c:v>0.53700000000000003</c:v>
                </c:pt>
                <c:pt idx="7">
                  <c:v>0.55200000000000005</c:v>
                </c:pt>
                <c:pt idx="8">
                  <c:v>0.44770000000000004</c:v>
                </c:pt>
                <c:pt idx="9">
                  <c:v>0.43259999999999998</c:v>
                </c:pt>
                <c:pt idx="10">
                  <c:v>0.62130000000000007</c:v>
                </c:pt>
                <c:pt idx="11">
                  <c:v>0.53110000000000002</c:v>
                </c:pt>
                <c:pt idx="12">
                  <c:v>0.53227032255517392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1-4BC0-B33B-E7326466418B}"/>
            </c:ext>
          </c:extLst>
        </c:ser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91-4BC0-B33B-E7326466418B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0.63450000000000006</c:v>
                </c:pt>
                <c:pt idx="4">
                  <c:v>0.4965</c:v>
                </c:pt>
                <c:pt idx="5">
                  <c:v>0.58509999999999995</c:v>
                </c:pt>
                <c:pt idx="6">
                  <c:v>0.5232</c:v>
                </c:pt>
                <c:pt idx="7">
                  <c:v>0.50629999999999997</c:v>
                </c:pt>
                <c:pt idx="8">
                  <c:v>0.55810000000000004</c:v>
                </c:pt>
                <c:pt idx="9">
                  <c:v>0.55259999999999998</c:v>
                </c:pt>
                <c:pt idx="10">
                  <c:v>0.65920000000000001</c:v>
                </c:pt>
                <c:pt idx="11">
                  <c:v>0.58630000000000004</c:v>
                </c:pt>
                <c:pt idx="12">
                  <c:v>0.58309999999999995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91-4BC0-B33B-E7326466418B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91-4BC0-B33B-E7326466418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0.69739999999999991</c:v>
                </c:pt>
                <c:pt idx="1">
                  <c:v>0.76840000000000008</c:v>
                </c:pt>
                <c:pt idx="2">
                  <c:v>0.76249999999999996</c:v>
                </c:pt>
                <c:pt idx="3">
                  <c:v>0.63890000000000002</c:v>
                </c:pt>
                <c:pt idx="4">
                  <c:v>0.63979999999999992</c:v>
                </c:pt>
                <c:pt idx="5">
                  <c:v>0.52880000000000005</c:v>
                </c:pt>
                <c:pt idx="6">
                  <c:v>0</c:v>
                </c:pt>
                <c:pt idx="7">
                  <c:v>0</c:v>
                </c:pt>
                <c:pt idx="8">
                  <c:v>0.53720000000000001</c:v>
                </c:pt>
                <c:pt idx="9">
                  <c:v>0.52969999999999995</c:v>
                </c:pt>
                <c:pt idx="10">
                  <c:v>0.65010000000000001</c:v>
                </c:pt>
                <c:pt idx="11">
                  <c:v>0.55459999999999998</c:v>
                </c:pt>
                <c:pt idx="12">
                  <c:v>0.6139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91-4BC0-B33B-E7326466418B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F91-4BC0-B33B-E7326466418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F91-4BC0-B33B-E7326466418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0.70389999999999997</c:v>
                </c:pt>
                <c:pt idx="1">
                  <c:v>0.80169999999999997</c:v>
                </c:pt>
                <c:pt idx="2">
                  <c:v>0.73939999999999995</c:v>
                </c:pt>
                <c:pt idx="3">
                  <c:v>0.68159999999999998</c:v>
                </c:pt>
                <c:pt idx="4">
                  <c:v>0.61899999999999999</c:v>
                </c:pt>
                <c:pt idx="5">
                  <c:v>0.50340000000000007</c:v>
                </c:pt>
                <c:pt idx="6">
                  <c:v>0.4763</c:v>
                </c:pt>
                <c:pt idx="7">
                  <c:v>0.47450000000000003</c:v>
                </c:pt>
                <c:pt idx="8">
                  <c:v>0.56759999999999999</c:v>
                </c:pt>
                <c:pt idx="9">
                  <c:v>0.58560000000000001</c:v>
                </c:pt>
                <c:pt idx="10">
                  <c:v>0.74099999999999999</c:v>
                </c:pt>
                <c:pt idx="11">
                  <c:v>0.62590000000000001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F91-4BC0-B33B-E73264664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91-4BC0-B33B-E7326466418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91-4BC0-B33B-E7326466418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91-4BC0-B33B-E7326466418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91-4BC0-B33B-E7326466418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91-4BC0-B33B-E7326466418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91-4BC0-B33B-E7326466418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91-4BC0-B33B-E7326466418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91-4BC0-B33B-E7326466418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91-4BC0-B33B-E7326466418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91-4BC0-B33B-E7326466418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91-4BC0-B33B-E7326466418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91-4BC0-B33B-E7326466418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91-4BC0-B33B-E7326466418B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9.3203326641813078E-3</c:v>
                </c:pt>
                <c:pt idx="1">
                  <c:v>4.3336803748047714E-2</c:v>
                </c:pt>
                <c:pt idx="2">
                  <c:v>-3.0295081967213089E-2</c:v>
                </c:pt>
                <c:pt idx="3">
                  <c:v>6.6833620284864503E-2</c:v>
                </c:pt>
                <c:pt idx="4">
                  <c:v>-3.2510159424820162E-2</c:v>
                </c:pt>
                <c:pt idx="5">
                  <c:v>-4.8033282904689778E-2</c:v>
                </c:pt>
                <c:pt idx="6">
                  <c:v>0</c:v>
                </c:pt>
                <c:pt idx="7">
                  <c:v>0</c:v>
                </c:pt>
                <c:pt idx="8">
                  <c:v>5.6589724497393856E-2</c:v>
                </c:pt>
                <c:pt idx="9">
                  <c:v>0.10553143288653977</c:v>
                </c:pt>
                <c:pt idx="10">
                  <c:v>0.13982464236271341</c:v>
                </c:pt>
                <c:pt idx="11">
                  <c:v>0.12856112513523277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F91-4BC0-B33B-E7326466418B}"/>
            </c:ext>
          </c:extLst>
        </c:ser>
        <c:ser>
          <c:idx val="4"/>
          <c:order val="5"/>
          <c:tx>
            <c:strRef>
              <c:f>'tasa de ocupación evol mens'!$O$52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mens'!$O$53:$O$65</c:f>
              <c:numCache>
                <c:formatCode>0.0%</c:formatCode>
                <c:ptCount val="13"/>
                <c:pt idx="0">
                  <c:v>0.30159023668639051</c:v>
                </c:pt>
                <c:pt idx="1">
                  <c:v>0.22922416436675852</c:v>
                </c:pt>
                <c:pt idx="2">
                  <c:v>0.2958289519803714</c:v>
                </c:pt>
                <c:pt idx="3">
                  <c:v>0.29581749049429651</c:v>
                </c:pt>
                <c:pt idx="4">
                  <c:v>0.32321504916631039</c:v>
                </c:pt>
                <c:pt idx="5">
                  <c:v>3.4950657894736947E-2</c:v>
                </c:pt>
                <c:pt idx="6">
                  <c:v>-0.11303538175046557</c:v>
                </c:pt>
                <c:pt idx="7">
                  <c:v>-0.14039855072463769</c:v>
                </c:pt>
                <c:pt idx="8">
                  <c:v>0.26781326781326764</c:v>
                </c:pt>
                <c:pt idx="9">
                  <c:v>0.35367545076282947</c:v>
                </c:pt>
                <c:pt idx="10">
                  <c:v>0.19266055045871555</c:v>
                </c:pt>
                <c:pt idx="11">
                  <c:v>0.17849745810581807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F91-4BC0-B33B-E73264664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25698</c:v>
                </c:pt>
                <c:pt idx="1">
                  <c:v>2664</c:v>
                </c:pt>
                <c:pt idx="2">
                  <c:v>9360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D-48AA-95C2-F834832A96B0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23944</c:v>
                </c:pt>
                <c:pt idx="1">
                  <c:v>1991</c:v>
                </c:pt>
                <c:pt idx="2">
                  <c:v>9886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AD-48AA-95C2-F834832A9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6AD-48AA-95C2-F834832A96B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6AD-48AA-95C2-F834832A96B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6AD-48AA-95C2-F834832A96B0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AD-48AA-95C2-F834832A96B0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AD-48AA-95C2-F834832A96B0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AD-48AA-95C2-F834832A96B0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AD-48AA-95C2-F834832A96B0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AD-48AA-95C2-F834832A96B0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AD-48AA-95C2-F834832A96B0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0.66843471706540858</c:v>
                </c:pt>
                <c:pt idx="1">
                  <c:v>5.5581921219396445E-2</c:v>
                </c:pt>
                <c:pt idx="2">
                  <c:v>0.275983361715195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6AD-48AA-95C2-F834832A9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24/23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AD-48AA-95C2-F834832A96B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AD-48AA-95C2-F834832A96B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AD-48AA-95C2-F834832A96B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AD-48AA-95C2-F834832A96B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AD-48AA-95C2-F834832A96B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AD-48AA-95C2-F834832A96B0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AD-48AA-95C2-F834832A96B0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AD-48AA-95C2-F834832A96B0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AD-48AA-95C2-F834832A96B0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AD-48AA-95C2-F834832A96B0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AD-48AA-95C2-F834832A96B0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AD-48AA-95C2-F834832A96B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-6.8254338859055186E-2</c:v>
                </c:pt>
                <c:pt idx="1">
                  <c:v>-0.25262762762762758</c:v>
                </c:pt>
                <c:pt idx="2">
                  <c:v>5.6196581196581219E-2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AD-48AA-95C2-F834832A96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diciembre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diciembre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5BE-4026-9C8E-B03B11E7AC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5BE-4026-9C8E-B03B11E7AC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5BE-4026-9C8E-B03B11E7AC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5BE-4026-9C8E-B03B11E7AC8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5BE-4026-9C8E-B03B11E7AC8B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BE-4026-9C8E-B03B11E7AC8B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BE-4026-9C8E-B03B11E7AC8B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BE-4026-9C8E-B03B11E7AC8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BE-4026-9C8E-B03B11E7AC8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BE-4026-9C8E-B03B11E7AC8B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BE-4026-9C8E-B03B11E7AC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23944</c:v>
                </c:pt>
                <c:pt idx="1">
                  <c:v>1991</c:v>
                </c:pt>
                <c:pt idx="2">
                  <c:v>9886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BE-4026-9C8E-B03B11E7A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27-4AF5-A976-2187C96C8994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27-4AF5-A976-2187C96C8994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27-4AF5-A976-2187C96C8994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27-4AF5-A976-2187C96C8994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27-4AF5-A976-2187C96C8994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27-4AF5-A976-2187C96C8994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27-4AF5-A976-2187C96C8994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27-4AF5-A976-2187C96C8994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27-4AF5-A976-2187C96C8994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27-4AF5-A976-2187C96C89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A727-4AF5-A976-2187C96C8994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27-4AF5-A976-2187C96C8994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27-4AF5-A976-2187C96C8994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27-4AF5-A976-2187C96C8994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27-4AF5-A976-2187C96C89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A727-4AF5-A976-2187C96C8994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A727-4AF5-A976-2187C96C8994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27-4AF5-A976-2187C96C8994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27-4AF5-A976-2187C96C8994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27-4AF5-A976-2187C96C8994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27-4AF5-A976-2187C96C8994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27-4AF5-A976-2187C96C8994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27-4AF5-A976-2187C96C8994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27-4AF5-A976-2187C96C8994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27-4AF5-A976-2187C96C8994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27-4AF5-A976-2187C96C8994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27-4AF5-A976-2187C96C8994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27-4AF5-A976-2187C96C8994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27-4AF5-A976-2187C96C8994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27-4AF5-A976-2187C96C8994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27-4AF5-A976-2187C96C8994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727-4AF5-A976-2187C96C8994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727-4AF5-A976-2187C96C899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A727-4AF5-A976-2187C96C8994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727-4AF5-A976-2187C96C89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727-4AF5-A976-2187C96C89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727-4AF5-A976-2187C96C89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727-4AF5-A976-2187C96C89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727-4AF5-A976-2187C96C89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727-4AF5-A976-2187C96C89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727-4AF5-A976-2187C96C89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727-4AF5-A976-2187C96C899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727-4AF5-A976-2187C96C899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727-4AF5-A976-2187C96C899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A727-4AF5-A976-2187C96C899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A727-4AF5-A976-2187C96C899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A727-4AF5-A976-2187C96C899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A727-4AF5-A976-2187C96C899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A727-4AF5-A976-2187C96C8994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A727-4AF5-A976-2187C96C899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727-4AF5-A976-2187C96C8994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727-4AF5-A976-2187C96C8994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727-4AF5-A976-2187C96C8994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727-4AF5-A976-2187C96C8994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727-4AF5-A976-2187C96C8994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727-4AF5-A976-2187C96C8994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727-4AF5-A976-2187C96C8994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727-4AF5-A976-2187C96C8994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727-4AF5-A976-2187C96C8994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727-4AF5-A976-2187C96C8994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727-4AF5-A976-2187C96C8994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727-4AF5-A976-2187C96C8994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727-4AF5-A976-2187C96C8994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727-4AF5-A976-2187C96C8994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727-4AF5-A976-2187C96C8994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727-4AF5-A976-2187C96C899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A727-4AF5-A976-2187C96C8994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727-4AF5-A976-2187C96C8994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727-4AF5-A976-2187C96C8994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727-4AF5-A976-2187C96C8994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727-4AF5-A976-2187C96C8994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727-4AF5-A976-2187C96C8994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727-4AF5-A976-2187C96C8994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727-4AF5-A976-2187C96C8994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727-4AF5-A976-2187C96C8994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727-4AF5-A976-2187C96C8994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727-4AF5-A976-2187C96C8994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727-4AF5-A976-2187C96C8994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727-4AF5-A976-2187C96C8994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727-4AF5-A976-2187C96C8994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727-4AF5-A976-2187C96C8994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727-4AF5-A976-2187C96C8994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727-4AF5-A976-2187C96C899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A727-4AF5-A976-2187C96C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diciembre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6BF-4B9E-83FE-D0EB42C6FA61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BF-4B9E-83FE-D0EB42C6FA61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BF-4B9E-83FE-D0EB42C6FA61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BF-4B9E-83FE-D0EB42C6FA61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5742</c:v>
                </c:pt>
                <c:pt idx="1">
                  <c:v>30079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BF-4B9E-83FE-D0EB42C6F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San Cristóbal de La Laguna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cate'!$D$5</c:f>
              <c:strCache>
                <c:ptCount val="1"/>
                <c:pt idx="0">
                  <c:v>acumulado diciembre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cate'!$D$7:$D$12</c:f>
              <c:numCache>
                <c:formatCode>#,##0</c:formatCode>
                <c:ptCount val="4"/>
                <c:pt idx="0">
                  <c:v>14777</c:v>
                </c:pt>
                <c:pt idx="1">
                  <c:v>2731</c:v>
                </c:pt>
                <c:pt idx="2">
                  <c:v>4723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8-415C-B625-0C2D851CACA1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37722</c:v>
                </c:pt>
                <c:pt idx="1">
                  <c:v>4733</c:v>
                </c:pt>
                <c:pt idx="2">
                  <c:v>26431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8-415C-B625-0C2D851CACA1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35821</c:v>
                </c:pt>
                <c:pt idx="1">
                  <c:v>5742</c:v>
                </c:pt>
                <c:pt idx="2">
                  <c:v>30079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28-415C-B625-0C2D851CA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-5.0394994963151474E-2</c:v>
                </c:pt>
                <c:pt idx="1">
                  <c:v>0.21318402704415806</c:v>
                </c:pt>
                <c:pt idx="2">
                  <c:v>0.13801974953652918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28-415C-B625-0C2D851CACA1}"/>
            </c:ext>
          </c:extLst>
        </c:ser>
        <c:ser>
          <c:idx val="4"/>
          <c:order val="4"/>
          <c:tx>
            <c:strRef>
              <c:f>'distribución españoles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cate'!$R$7:$R$12</c:f>
              <c:numCache>
                <c:formatCode>0.0%</c:formatCode>
                <c:ptCount val="4"/>
                <c:pt idx="0">
                  <c:v>-3.4968614456208358E-2</c:v>
                </c:pt>
                <c:pt idx="1">
                  <c:v>-0.39031641537481421</c:v>
                </c:pt>
                <c:pt idx="2">
                  <c:v>8.5845276343814225E-2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28-415C-B625-0C2D851CACA1}"/>
            </c:ext>
          </c:extLst>
        </c:ser>
        <c:ser>
          <c:idx val="5"/>
          <c:order val="5"/>
          <c:tx>
            <c:strRef>
              <c:f>'distribución españoles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cate'!$F$7:$F$12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28-415C-B625-0C2D851CACA1}"/>
            </c:ext>
          </c:extLst>
        </c:ser>
        <c:ser>
          <c:idx val="6"/>
          <c:order val="6"/>
          <c:tx>
            <c:strRef>
              <c:f>'distribución españoles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0.16029703246698865</c:v>
                </c:pt>
                <c:pt idx="2">
                  <c:v>0.83970296753301132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28-415C-B625-0C2D851CA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diciembre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A2E-42E7-B35D-6D0CF43F7A1D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2E-42E7-B35D-6D0CF43F7A1D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2E-42E7-B35D-6D0CF43F7A1D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2E-42E7-B35D-6D0CF43F7A1D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1540</c:v>
                </c:pt>
                <c:pt idx="1">
                  <c:v>22404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2E-42E7-B35D-6D0CF43F7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San Cristóbal de La Laguna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cate'!$D$5</c:f>
              <c:strCache>
                <c:ptCount val="1"/>
                <c:pt idx="0">
                  <c:v>acumulado diciembre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cate'!$D$7:$D$12</c:f>
              <c:numCache>
                <c:formatCode>#,##0</c:formatCode>
                <c:ptCount val="4"/>
                <c:pt idx="0">
                  <c:v>6752</c:v>
                </c:pt>
                <c:pt idx="1">
                  <c:v>668</c:v>
                </c:pt>
                <c:pt idx="2">
                  <c:v>2547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5-4C29-BADF-733C3AA8D581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25698</c:v>
                </c:pt>
                <c:pt idx="1">
                  <c:v>1377</c:v>
                </c:pt>
                <c:pt idx="2">
                  <c:v>20411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45-4C29-BADF-733C3AA8D581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23944</c:v>
                </c:pt>
                <c:pt idx="1">
                  <c:v>1540</c:v>
                </c:pt>
                <c:pt idx="2">
                  <c:v>22404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45-4C29-BADF-733C3AA8D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-6.8254338859055186E-2</c:v>
                </c:pt>
                <c:pt idx="1">
                  <c:v>0.11837327523602026</c:v>
                </c:pt>
                <c:pt idx="2">
                  <c:v>9.7643427563568697E-2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45-4C29-BADF-733C3AA8D581}"/>
            </c:ext>
          </c:extLst>
        </c:ser>
        <c:ser>
          <c:idx val="4"/>
          <c:order val="4"/>
          <c:tx>
            <c:strRef>
              <c:f>'distribución peninsulare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cate'!$R$7:$R$12</c:f>
              <c:numCache>
                <c:formatCode>0.0%</c:formatCode>
                <c:ptCount val="4"/>
                <c:pt idx="0">
                  <c:v>0.33273961928086382</c:v>
                </c:pt>
                <c:pt idx="1">
                  <c:v>-0.3884034948371724</c:v>
                </c:pt>
                <c:pt idx="2">
                  <c:v>0.45028482651475921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45-4C29-BADF-733C3AA8D581}"/>
            </c:ext>
          </c:extLst>
        </c:ser>
        <c:ser>
          <c:idx val="5"/>
          <c:order val="5"/>
          <c:tx>
            <c:strRef>
              <c:f>'distribución peninsulare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cate'!$F$7:$F$12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45-4C29-BADF-733C3AA8D581}"/>
            </c:ext>
          </c:extLst>
        </c:ser>
        <c:ser>
          <c:idx val="6"/>
          <c:order val="6"/>
          <c:tx>
            <c:strRef>
              <c:f>'distribución peninsulare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6.4316739057801539E-2</c:v>
                </c:pt>
                <c:pt idx="2">
                  <c:v>0.93568326094219845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45-4C29-BADF-733C3AA8D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diciembre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688-44F1-95AA-A7D6D9800803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88-44F1-95AA-A7D6D9800803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88-44F1-95AA-A7D6D9800803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88-44F1-95AA-A7D6D9800803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4202</c:v>
                </c:pt>
                <c:pt idx="1">
                  <c:v>7675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88-44F1-95AA-A7D6D9800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San Cristóbal de La Laguna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cate'!$D$5</c:f>
              <c:strCache>
                <c:ptCount val="1"/>
                <c:pt idx="0">
                  <c:v>acumulado diciembre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cate'!$D$7:$D$12</c:f>
              <c:numCache>
                <c:formatCode>#,##0</c:formatCode>
                <c:ptCount val="4"/>
                <c:pt idx="0">
                  <c:v>8025</c:v>
                </c:pt>
                <c:pt idx="1">
                  <c:v>2063</c:v>
                </c:pt>
                <c:pt idx="2">
                  <c:v>2176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0-4CA7-A298-ADBD2C7A71CB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12024</c:v>
                </c:pt>
                <c:pt idx="1">
                  <c:v>3356</c:v>
                </c:pt>
                <c:pt idx="2">
                  <c:v>6020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20-4CA7-A298-ADBD2C7A71CB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11877</c:v>
                </c:pt>
                <c:pt idx="1">
                  <c:v>4202</c:v>
                </c:pt>
                <c:pt idx="2">
                  <c:v>7675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0-4CA7-A298-ADBD2C7A7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-1.2225548902195627E-2</c:v>
                </c:pt>
                <c:pt idx="1">
                  <c:v>0.25208581644815253</c:v>
                </c:pt>
                <c:pt idx="2">
                  <c:v>0.27491694352159479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20-4CA7-A298-ADBD2C7A71CB}"/>
            </c:ext>
          </c:extLst>
        </c:ser>
        <c:ser>
          <c:idx val="4"/>
          <c:order val="4"/>
          <c:tx>
            <c:strRef>
              <c:f>'distribución canarios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cate'!$R$7:$R$12</c:f>
              <c:numCache>
                <c:formatCode>0.0%</c:formatCode>
                <c:ptCount val="4"/>
                <c:pt idx="0">
                  <c:v>-0.37988826815642462</c:v>
                </c:pt>
                <c:pt idx="1">
                  <c:v>-0.39101449275362321</c:v>
                </c:pt>
                <c:pt idx="2">
                  <c:v>-0.37362278625642698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20-4CA7-A298-ADBD2C7A71CB}"/>
            </c:ext>
          </c:extLst>
        </c:ser>
        <c:ser>
          <c:idx val="5"/>
          <c:order val="5"/>
          <c:tx>
            <c:strRef>
              <c:f>'distribución canarios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cate'!$F$7:$F$12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0-4CA7-A298-ADBD2C7A71CB}"/>
            </c:ext>
          </c:extLst>
        </c:ser>
        <c:ser>
          <c:idx val="6"/>
          <c:order val="6"/>
          <c:tx>
            <c:strRef>
              <c:f>'distribución canarios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0.35379304538183043</c:v>
                </c:pt>
                <c:pt idx="2">
                  <c:v>0.64620695461816957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20-4CA7-A298-ADBD2C7A7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diciembre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diciembre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A6-4977-88FC-98E2CB9A7F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A6-4977-88FC-98E2CB9A7F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BA6-4977-88FC-98E2CB9A7F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BA6-4977-88FC-98E2CB9A7F73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BA6-4977-88FC-98E2CB9A7F7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BA6-4977-88FC-98E2CB9A7F7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BA6-4977-88FC-98E2CB9A7F7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BA6-4977-88FC-98E2CB9A7F7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BA6-4977-88FC-98E2CB9A7F7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BA6-4977-88FC-98E2CB9A7F73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A6-4977-88FC-98E2CB9A7F73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A6-4977-88FC-98E2CB9A7F73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A6-4977-88FC-98E2CB9A7F73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6-4977-88FC-98E2CB9A7F73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A6-4977-88FC-98E2CB9A7F73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A6-4977-88FC-98E2CB9A7F73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A6-4977-88FC-98E2CB9A7F73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A6-4977-88FC-98E2CB9A7F73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A6-4977-88FC-98E2CB9A7F73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BA6-4977-88FC-98E2CB9A7F73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161819</c:v>
                </c:pt>
                <c:pt idx="1">
                  <c:v>114660</c:v>
                </c:pt>
                <c:pt idx="2">
                  <c:v>11054</c:v>
                </c:pt>
                <c:pt idx="3">
                  <c:v>382237</c:v>
                </c:pt>
                <c:pt idx="4">
                  <c:v>49807</c:v>
                </c:pt>
                <c:pt idx="5">
                  <c:v>156566</c:v>
                </c:pt>
                <c:pt idx="6">
                  <c:v>35821</c:v>
                </c:pt>
                <c:pt idx="7">
                  <c:v>29188</c:v>
                </c:pt>
                <c:pt idx="8">
                  <c:v>61312</c:v>
                </c:pt>
                <c:pt idx="9">
                  <c:v>55970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BA6-4977-88FC-98E2CB9A7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79-4699-8AC4-4CC865DDCE58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79-4699-8AC4-4CC865DDCE58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79-4699-8AC4-4CC865DDCE58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79-4699-8AC4-4CC865DDCE58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79-4699-8AC4-4CC865DDCE58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79-4699-8AC4-4CC865DDCE58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79-4699-8AC4-4CC865DDCE58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79-4699-8AC4-4CC865DDCE58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79-4699-8AC4-4CC865DDCE58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79-4699-8AC4-4CC865DDCE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EA79-4699-8AC4-4CC865DDCE58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79-4699-8AC4-4CC865DDCE58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79-4699-8AC4-4CC865DDCE58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79-4699-8AC4-4CC865DDCE58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79-4699-8AC4-4CC865DDCE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EA79-4699-8AC4-4CC865DDCE58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EA79-4699-8AC4-4CC865DDCE58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79-4699-8AC4-4CC865DDCE58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79-4699-8AC4-4CC865DDCE58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79-4699-8AC4-4CC865DDCE58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79-4699-8AC4-4CC865DDCE58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79-4699-8AC4-4CC865DDCE58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79-4699-8AC4-4CC865DDCE58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79-4699-8AC4-4CC865DDCE58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79-4699-8AC4-4CC865DDCE58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79-4699-8AC4-4CC865DDCE58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79-4699-8AC4-4CC865DDCE58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A79-4699-8AC4-4CC865DDCE58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A79-4699-8AC4-4CC865DDCE58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A79-4699-8AC4-4CC865DDCE58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A79-4699-8AC4-4CC865DDCE58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A79-4699-8AC4-4CC865DDCE58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A79-4699-8AC4-4CC865DDCE5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EA79-4699-8AC4-4CC865DDCE58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A79-4699-8AC4-4CC865DDCE5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A79-4699-8AC4-4CC865DDCE5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A79-4699-8AC4-4CC865DDCE5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A79-4699-8AC4-4CC865DDCE5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A79-4699-8AC4-4CC865DDCE5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EA79-4699-8AC4-4CC865DDCE5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EA79-4699-8AC4-4CC865DDCE5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EA79-4699-8AC4-4CC865DDCE5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EA79-4699-8AC4-4CC865DDCE5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EA79-4699-8AC4-4CC865DDCE5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EA79-4699-8AC4-4CC865DDCE5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EA79-4699-8AC4-4CC865DDCE5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EA79-4699-8AC4-4CC865DDCE5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EA79-4699-8AC4-4CC865DDCE5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EA79-4699-8AC4-4CC865DDCE58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EA79-4699-8AC4-4CC865DDCE5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A79-4699-8AC4-4CC865DDCE58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A79-4699-8AC4-4CC865DDCE58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A79-4699-8AC4-4CC865DDCE58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A79-4699-8AC4-4CC865DDCE58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A79-4699-8AC4-4CC865DDCE58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A79-4699-8AC4-4CC865DDCE58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A79-4699-8AC4-4CC865DDCE58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A79-4699-8AC4-4CC865DDCE58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A79-4699-8AC4-4CC865DDCE58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A79-4699-8AC4-4CC865DDCE58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A79-4699-8AC4-4CC865DDCE58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A79-4699-8AC4-4CC865DDCE58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A79-4699-8AC4-4CC865DDCE58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A79-4699-8AC4-4CC865DDCE58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A79-4699-8AC4-4CC865DDCE58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A79-4699-8AC4-4CC865DDCE5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EA79-4699-8AC4-4CC865DDCE58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A79-4699-8AC4-4CC865DDCE58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A79-4699-8AC4-4CC865DDCE58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A79-4699-8AC4-4CC865DDCE58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A79-4699-8AC4-4CC865DDCE58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A79-4699-8AC4-4CC865DDCE58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A79-4699-8AC4-4CC865DDCE58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A79-4699-8AC4-4CC865DDCE58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A79-4699-8AC4-4CC865DDCE58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A79-4699-8AC4-4CC865DDCE58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A79-4699-8AC4-4CC865DDCE58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A79-4699-8AC4-4CC865DDCE58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A79-4699-8AC4-4CC865DDCE58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A79-4699-8AC4-4CC865DDCE58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A79-4699-8AC4-4CC865DDCE58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A79-4699-8AC4-4CC865DDCE58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A79-4699-8AC4-4CC865DDCE5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EA79-4699-8AC4-4CC865DDC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al'!$D$5</c:f>
              <c:strCache>
                <c:ptCount val="1"/>
                <c:pt idx="0">
                  <c:v>acumulado diciembre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al'!$D$7:$D$16</c:f>
              <c:numCache>
                <c:formatCode>#,##0</c:formatCode>
                <c:ptCount val="10"/>
                <c:pt idx="0">
                  <c:v>101575</c:v>
                </c:pt>
                <c:pt idx="1">
                  <c:v>46908</c:v>
                </c:pt>
                <c:pt idx="2">
                  <c:v>2335</c:v>
                </c:pt>
                <c:pt idx="3">
                  <c:v>94044</c:v>
                </c:pt>
                <c:pt idx="4">
                  <c:v>30342</c:v>
                </c:pt>
                <c:pt idx="5">
                  <c:v>52879</c:v>
                </c:pt>
                <c:pt idx="6">
                  <c:v>14777</c:v>
                </c:pt>
                <c:pt idx="7">
                  <c:v>21825</c:v>
                </c:pt>
                <c:pt idx="8">
                  <c:v>22233</c:v>
                </c:pt>
                <c:pt idx="9">
                  <c:v>69757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8-4576-A073-E44A0FE43346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181512</c:v>
                </c:pt>
                <c:pt idx="1">
                  <c:v>118966</c:v>
                </c:pt>
                <c:pt idx="2">
                  <c:v>20250</c:v>
                </c:pt>
                <c:pt idx="3">
                  <c:v>341923</c:v>
                </c:pt>
                <c:pt idx="4">
                  <c:v>55684</c:v>
                </c:pt>
                <c:pt idx="5">
                  <c:v>146430</c:v>
                </c:pt>
                <c:pt idx="6">
                  <c:v>37722</c:v>
                </c:pt>
                <c:pt idx="7">
                  <c:v>32018</c:v>
                </c:pt>
                <c:pt idx="8">
                  <c:v>47068</c:v>
                </c:pt>
                <c:pt idx="9">
                  <c:v>59696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D8-4576-A073-E44A0FE43346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161819</c:v>
                </c:pt>
                <c:pt idx="1">
                  <c:v>114660</c:v>
                </c:pt>
                <c:pt idx="2">
                  <c:v>11054</c:v>
                </c:pt>
                <c:pt idx="3">
                  <c:v>382237</c:v>
                </c:pt>
                <c:pt idx="4">
                  <c:v>49807</c:v>
                </c:pt>
                <c:pt idx="5">
                  <c:v>156566</c:v>
                </c:pt>
                <c:pt idx="6">
                  <c:v>35821</c:v>
                </c:pt>
                <c:pt idx="7">
                  <c:v>29188</c:v>
                </c:pt>
                <c:pt idx="8">
                  <c:v>61312</c:v>
                </c:pt>
                <c:pt idx="9">
                  <c:v>55970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D8-4576-A073-E44A0FE43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-0.10849420423994005</c:v>
                </c:pt>
                <c:pt idx="1">
                  <c:v>-3.6195215439705497E-2</c:v>
                </c:pt>
                <c:pt idx="2">
                  <c:v>-0.45412345679012345</c:v>
                </c:pt>
                <c:pt idx="3">
                  <c:v>0.1179037385610211</c:v>
                </c:pt>
                <c:pt idx="4">
                  <c:v>-0.10554198692622652</c:v>
                </c:pt>
                <c:pt idx="5">
                  <c:v>6.9220788089872309E-2</c:v>
                </c:pt>
                <c:pt idx="6">
                  <c:v>-5.0394994963151474E-2</c:v>
                </c:pt>
                <c:pt idx="7">
                  <c:v>-8.838778187269658E-2</c:v>
                </c:pt>
                <c:pt idx="8">
                  <c:v>0.30262598793235318</c:v>
                </c:pt>
                <c:pt idx="9">
                  <c:v>-6.2416242294291102E-2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D8-4576-A073-E44A0FE43346}"/>
            </c:ext>
          </c:extLst>
        </c:ser>
        <c:ser>
          <c:idx val="4"/>
          <c:order val="4"/>
          <c:tx>
            <c:strRef>
              <c:f>'distribución españoles x mun al'!$R$5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al'!$R$7:$R$16</c:f>
              <c:numCache>
                <c:formatCode>0.0%</c:formatCode>
                <c:ptCount val="10"/>
                <c:pt idx="0">
                  <c:v>-0.27431195540547204</c:v>
                </c:pt>
                <c:pt idx="1">
                  <c:v>-0.10295026560996412</c:v>
                </c:pt>
                <c:pt idx="2">
                  <c:v>5.1860310210295912E-2</c:v>
                </c:pt>
                <c:pt idx="3">
                  <c:v>7.2846585439103162E-2</c:v>
                </c:pt>
                <c:pt idx="4">
                  <c:v>0.60621110000322487</c:v>
                </c:pt>
                <c:pt idx="5">
                  <c:v>0.30317457675084492</c:v>
                </c:pt>
                <c:pt idx="6">
                  <c:v>-3.4968614456208358E-2</c:v>
                </c:pt>
                <c:pt idx="7">
                  <c:v>-0.35958926651600587</c:v>
                </c:pt>
                <c:pt idx="8">
                  <c:v>0.46315387552500953</c:v>
                </c:pt>
                <c:pt idx="9">
                  <c:v>3.2504427390791069E-2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D8-4576-A073-E44A0FE43346}"/>
            </c:ext>
          </c:extLst>
        </c:ser>
        <c:ser>
          <c:idx val="5"/>
          <c:order val="5"/>
          <c:tx>
            <c:strRef>
              <c:f>'distribución españoles x mun al'!$F$5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al'!$F$7:$F$16</c:f>
              <c:numCache>
                <c:formatCode>0.0%</c:formatCode>
                <c:ptCount val="10"/>
                <c:pt idx="0">
                  <c:v>0.30936360194476831</c:v>
                </c:pt>
                <c:pt idx="1">
                  <c:v>0.10429575872078131</c:v>
                </c:pt>
                <c:pt idx="2">
                  <c:v>6.1851728287231926E-3</c:v>
                </c:pt>
                <c:pt idx="3">
                  <c:v>0.22703082965034405</c:v>
                </c:pt>
                <c:pt idx="4">
                  <c:v>5.5476626919121683E-2</c:v>
                </c:pt>
                <c:pt idx="5">
                  <c:v>0.13064709403087088</c:v>
                </c:pt>
                <c:pt idx="6">
                  <c:v>2.7154783012891398E-2</c:v>
                </c:pt>
                <c:pt idx="7">
                  <c:v>5.6498742348191494E-2</c:v>
                </c:pt>
                <c:pt idx="8">
                  <c:v>3.2876380261926449E-2</c:v>
                </c:pt>
                <c:pt idx="9">
                  <c:v>5.0471010282381254E-2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D8-4576-A073-E44A0FE43346}"/>
            </c:ext>
          </c:extLst>
        </c:ser>
        <c:ser>
          <c:idx val="6"/>
          <c:order val="6"/>
          <c:tx>
            <c:strRef>
              <c:f>'distribución españoles x mun al'!$T$5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0.15288530035883202</c:v>
                </c:pt>
                <c:pt idx="1">
                  <c:v>0.10832985334938219</c:v>
                </c:pt>
                <c:pt idx="2">
                  <c:v>1.044373102149024E-2</c:v>
                </c:pt>
                <c:pt idx="3">
                  <c:v>0.36113446846945579</c:v>
                </c:pt>
                <c:pt idx="4">
                  <c:v>4.7057256286173722E-2</c:v>
                </c:pt>
                <c:pt idx="5">
                  <c:v>0.14792230786237026</c:v>
                </c:pt>
                <c:pt idx="6">
                  <c:v>3.3843395053446884E-2</c:v>
                </c:pt>
                <c:pt idx="7">
                  <c:v>2.7576589565338983E-2</c:v>
                </c:pt>
                <c:pt idx="8">
                  <c:v>5.7927088510006296E-2</c:v>
                </c:pt>
                <c:pt idx="9">
                  <c:v>5.2880009523503593E-2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D8-4576-A073-E44A0FE43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diciembre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diciembre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EE-4E8F-82A7-3DB6DDD396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EE-4E8F-82A7-3DB6DDD396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5EE-4E8F-82A7-3DB6DDD396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5EE-4E8F-82A7-3DB6DDD396E2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5EE-4E8F-82A7-3DB6DDD396E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5EE-4E8F-82A7-3DB6DDD396E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5EE-4E8F-82A7-3DB6DDD396E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5EE-4E8F-82A7-3DB6DDD396E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5EE-4E8F-82A7-3DB6DDD396E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5EE-4E8F-82A7-3DB6DDD396E2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EE-4E8F-82A7-3DB6DDD396E2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EE-4E8F-82A7-3DB6DDD396E2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EE-4E8F-82A7-3DB6DDD396E2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EE-4E8F-82A7-3DB6DDD396E2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EE-4E8F-82A7-3DB6DDD396E2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EE-4E8F-82A7-3DB6DDD396E2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EE-4E8F-82A7-3DB6DDD396E2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EE-4E8F-82A7-3DB6DDD396E2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EE-4E8F-82A7-3DB6DDD396E2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65EE-4E8F-82A7-3DB6DDD396E2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101169</c:v>
                </c:pt>
                <c:pt idx="1">
                  <c:v>64415</c:v>
                </c:pt>
                <c:pt idx="2">
                  <c:v>3803</c:v>
                </c:pt>
                <c:pt idx="3">
                  <c:v>275953</c:v>
                </c:pt>
                <c:pt idx="4">
                  <c:v>33708</c:v>
                </c:pt>
                <c:pt idx="5">
                  <c:v>80773</c:v>
                </c:pt>
                <c:pt idx="6">
                  <c:v>23944</c:v>
                </c:pt>
                <c:pt idx="7">
                  <c:v>10812</c:v>
                </c:pt>
                <c:pt idx="8">
                  <c:v>23750</c:v>
                </c:pt>
                <c:pt idx="9">
                  <c:v>18134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5EE-4E8F-82A7-3DB6DDD39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C0-40E8-84FF-86044A156180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C0-40E8-84FF-86044A156180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C0-40E8-84FF-86044A156180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C0-40E8-84FF-86044A156180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C0-40E8-84FF-86044A156180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C0-40E8-84FF-86044A156180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C0-40E8-84FF-86044A156180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C0-40E8-84FF-86044A156180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C0-40E8-84FF-86044A156180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C0-40E8-84FF-86044A1561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0CC0-40E8-84FF-86044A156180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C0-40E8-84FF-86044A156180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C0-40E8-84FF-86044A156180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C0-40E8-84FF-86044A156180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C0-40E8-84FF-86044A1561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0CC0-40E8-84FF-86044A156180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0CC0-40E8-84FF-86044A156180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C0-40E8-84FF-86044A156180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C0-40E8-84FF-86044A156180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C0-40E8-84FF-86044A156180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C0-40E8-84FF-86044A156180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C0-40E8-84FF-86044A156180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C0-40E8-84FF-86044A156180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C0-40E8-84FF-86044A156180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C0-40E8-84FF-86044A156180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C0-40E8-84FF-86044A156180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C0-40E8-84FF-86044A156180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C0-40E8-84FF-86044A156180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C0-40E8-84FF-86044A156180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C0-40E8-84FF-86044A156180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CC0-40E8-84FF-86044A156180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CC0-40E8-84FF-86044A156180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CC0-40E8-84FF-86044A15618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0CC0-40E8-84FF-86044A156180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CC0-40E8-84FF-86044A1561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CC0-40E8-84FF-86044A1561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CC0-40E8-84FF-86044A1561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CC0-40E8-84FF-86044A1561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CC0-40E8-84FF-86044A1561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0CC0-40E8-84FF-86044A1561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0CC0-40E8-84FF-86044A1561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0CC0-40E8-84FF-86044A15618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0CC0-40E8-84FF-86044A15618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0CC0-40E8-84FF-86044A15618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0CC0-40E8-84FF-86044A15618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0CC0-40E8-84FF-86044A15618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0CC0-40E8-84FF-86044A15618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0CC0-40E8-84FF-86044A15618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0CC0-40E8-84FF-86044A156180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0CC0-40E8-84FF-86044A15618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CC0-40E8-84FF-86044A156180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CC0-40E8-84FF-86044A156180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CC0-40E8-84FF-86044A156180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CC0-40E8-84FF-86044A156180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CC0-40E8-84FF-86044A156180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CC0-40E8-84FF-86044A156180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CC0-40E8-84FF-86044A156180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CC0-40E8-84FF-86044A156180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CC0-40E8-84FF-86044A156180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CC0-40E8-84FF-86044A156180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CC0-40E8-84FF-86044A156180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CC0-40E8-84FF-86044A156180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CC0-40E8-84FF-86044A156180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CC0-40E8-84FF-86044A156180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CC0-40E8-84FF-86044A156180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CC0-40E8-84FF-86044A15618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0CC0-40E8-84FF-86044A156180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CC0-40E8-84FF-86044A156180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CC0-40E8-84FF-86044A156180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CC0-40E8-84FF-86044A156180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CC0-40E8-84FF-86044A156180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CC0-40E8-84FF-86044A156180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CC0-40E8-84FF-86044A156180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CC0-40E8-84FF-86044A156180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CC0-40E8-84FF-86044A156180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CC0-40E8-84FF-86044A156180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CC0-40E8-84FF-86044A156180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CC0-40E8-84FF-86044A156180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CC0-40E8-84FF-86044A156180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CC0-40E8-84FF-86044A156180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CC0-40E8-84FF-86044A156180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CC0-40E8-84FF-86044A156180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CC0-40E8-84FF-86044A15618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0CC0-40E8-84FF-86044A156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munici'!$D$5</c:f>
              <c:strCache>
                <c:ptCount val="1"/>
                <c:pt idx="0">
                  <c:v>acumulado diciembre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munici'!$D$7:$D$16</c:f>
              <c:numCache>
                <c:formatCode>#,##0</c:formatCode>
                <c:ptCount val="10"/>
                <c:pt idx="0">
                  <c:v>43067</c:v>
                </c:pt>
                <c:pt idx="1">
                  <c:v>23619</c:v>
                </c:pt>
                <c:pt idx="2">
                  <c:v>681</c:v>
                </c:pt>
                <c:pt idx="3">
                  <c:v>68651</c:v>
                </c:pt>
                <c:pt idx="4">
                  <c:v>25510</c:v>
                </c:pt>
                <c:pt idx="5">
                  <c:v>28803</c:v>
                </c:pt>
                <c:pt idx="6">
                  <c:v>6752</c:v>
                </c:pt>
                <c:pt idx="7">
                  <c:v>5616</c:v>
                </c:pt>
                <c:pt idx="8">
                  <c:v>14211</c:v>
                </c:pt>
                <c:pt idx="9">
                  <c:v>31376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4-44F0-BE2F-3D6D9E2C7EEA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106138</c:v>
                </c:pt>
                <c:pt idx="1">
                  <c:v>67064</c:v>
                </c:pt>
                <c:pt idx="2">
                  <c:v>5439</c:v>
                </c:pt>
                <c:pt idx="3">
                  <c:v>249820</c:v>
                </c:pt>
                <c:pt idx="4">
                  <c:v>36164</c:v>
                </c:pt>
                <c:pt idx="5">
                  <c:v>80309</c:v>
                </c:pt>
                <c:pt idx="6">
                  <c:v>25698</c:v>
                </c:pt>
                <c:pt idx="7">
                  <c:v>11280</c:v>
                </c:pt>
                <c:pt idx="8">
                  <c:v>15069</c:v>
                </c:pt>
                <c:pt idx="9">
                  <c:v>15497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E4-44F0-BE2F-3D6D9E2C7EEA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101169</c:v>
                </c:pt>
                <c:pt idx="1">
                  <c:v>64415</c:v>
                </c:pt>
                <c:pt idx="2">
                  <c:v>3803</c:v>
                </c:pt>
                <c:pt idx="3">
                  <c:v>275953</c:v>
                </c:pt>
                <c:pt idx="4">
                  <c:v>33708</c:v>
                </c:pt>
                <c:pt idx="5">
                  <c:v>80773</c:v>
                </c:pt>
                <c:pt idx="6">
                  <c:v>23944</c:v>
                </c:pt>
                <c:pt idx="7">
                  <c:v>10812</c:v>
                </c:pt>
                <c:pt idx="8">
                  <c:v>23750</c:v>
                </c:pt>
                <c:pt idx="9">
                  <c:v>18134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E4-44F0-BE2F-3D6D9E2C7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-4.6816408826245048E-2</c:v>
                </c:pt>
                <c:pt idx="1">
                  <c:v>-3.9499582488369267E-2</c:v>
                </c:pt>
                <c:pt idx="2">
                  <c:v>-0.30079058650487223</c:v>
                </c:pt>
                <c:pt idx="3">
                  <c:v>0.1046073172684332</c:v>
                </c:pt>
                <c:pt idx="4">
                  <c:v>-6.791284149983412E-2</c:v>
                </c:pt>
                <c:pt idx="5">
                  <c:v>5.7776836967213807E-3</c:v>
                </c:pt>
                <c:pt idx="6">
                  <c:v>-6.8254338859055186E-2</c:v>
                </c:pt>
                <c:pt idx="7">
                  <c:v>-4.1489361702127692E-2</c:v>
                </c:pt>
                <c:pt idx="8">
                  <c:v>0.57608334992368437</c:v>
                </c:pt>
                <c:pt idx="9">
                  <c:v>0.17016196683229001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E4-44F0-BE2F-3D6D9E2C7EEA}"/>
            </c:ext>
          </c:extLst>
        </c:ser>
        <c:ser>
          <c:idx val="4"/>
          <c:order val="4"/>
          <c:tx>
            <c:strRef>
              <c:f>'distribución peninsula x munici'!$R$5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munici'!$R$7:$R$16</c:f>
              <c:numCache>
                <c:formatCode>0.0%</c:formatCode>
                <c:ptCount val="10"/>
                <c:pt idx="0">
                  <c:v>-7.9612445414847133E-2</c:v>
                </c:pt>
                <c:pt idx="1">
                  <c:v>-0.15787478265416843</c:v>
                </c:pt>
                <c:pt idx="2">
                  <c:v>-0.16692223439211396</c:v>
                </c:pt>
                <c:pt idx="3">
                  <c:v>-2.9083206963644193E-2</c:v>
                </c:pt>
                <c:pt idx="4">
                  <c:v>0.7626941379490666</c:v>
                </c:pt>
                <c:pt idx="5">
                  <c:v>0.36750414790234642</c:v>
                </c:pt>
                <c:pt idx="6">
                  <c:v>0.33273961928086382</c:v>
                </c:pt>
                <c:pt idx="7">
                  <c:v>-0.4773529269589597</c:v>
                </c:pt>
                <c:pt idx="8">
                  <c:v>0.24007936507936511</c:v>
                </c:pt>
                <c:pt idx="9">
                  <c:v>-0.14534828918842491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E4-44F0-BE2F-3D6D9E2C7EEA}"/>
            </c:ext>
          </c:extLst>
        </c:ser>
        <c:ser>
          <c:idx val="5"/>
          <c:order val="5"/>
          <c:tx>
            <c:strRef>
              <c:f>'distribución peninsula x munici'!$F$5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munici'!$F$7:$F$16</c:f>
              <c:numCache>
                <c:formatCode>0.0%</c:formatCode>
                <c:ptCount val="10"/>
                <c:pt idx="0">
                  <c:v>0.3146832946001723</c:v>
                </c:pt>
                <c:pt idx="1">
                  <c:v>0.10406164688369382</c:v>
                </c:pt>
                <c:pt idx="2">
                  <c:v>6.5972158968179819E-3</c:v>
                </c:pt>
                <c:pt idx="3">
                  <c:v>0.29851165768386972</c:v>
                </c:pt>
                <c:pt idx="4">
                  <c:v>5.2772522270483249E-2</c:v>
                </c:pt>
                <c:pt idx="5">
                  <c:v>0.13353181367484443</c:v>
                </c:pt>
                <c:pt idx="6">
                  <c:v>2.7926912737180971E-2</c:v>
                </c:pt>
                <c:pt idx="7">
                  <c:v>2.8681623825968828E-2</c:v>
                </c:pt>
                <c:pt idx="8">
                  <c:v>1.2346032431757201E-2</c:v>
                </c:pt>
                <c:pt idx="9">
                  <c:v>2.0887279995211488E-2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E4-44F0-BE2F-3D6D9E2C7EEA}"/>
            </c:ext>
          </c:extLst>
        </c:ser>
        <c:ser>
          <c:idx val="6"/>
          <c:order val="6"/>
          <c:tx>
            <c:strRef>
              <c:f>'distribución peninsula x munici'!$T$5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0.15895553694570444</c:v>
                </c:pt>
                <c:pt idx="1">
                  <c:v>0.10120808659132295</c:v>
                </c:pt>
                <c:pt idx="2">
                  <c:v>5.9752286471598413E-3</c:v>
                </c:pt>
                <c:pt idx="3">
                  <c:v>0.43357409173539307</c:v>
                </c:pt>
                <c:pt idx="4">
                  <c:v>5.2961611159206924E-2</c:v>
                </c:pt>
                <c:pt idx="5">
                  <c:v>0.12690958283382642</c:v>
                </c:pt>
                <c:pt idx="6">
                  <c:v>3.762052977323041E-2</c:v>
                </c:pt>
                <c:pt idx="7">
                  <c:v>1.6987686598236185E-2</c:v>
                </c:pt>
                <c:pt idx="8">
                  <c:v>3.7315719266380817E-2</c:v>
                </c:pt>
                <c:pt idx="9">
                  <c:v>2.8491926449538935E-2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E4-44F0-BE2F-3D6D9E2C7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diciembre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diciembre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44-485E-AA2C-41906F4755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44-485E-AA2C-41906F4755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44-485E-AA2C-41906F4755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B44-485E-AA2C-41906F475548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B44-485E-AA2C-41906F47554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B44-485E-AA2C-41906F47554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B44-485E-AA2C-41906F47554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B44-485E-AA2C-41906F47554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B44-485E-AA2C-41906F47554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B44-485E-AA2C-41906F475548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44-485E-AA2C-41906F475548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44-485E-AA2C-41906F475548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44-485E-AA2C-41906F475548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44-485E-AA2C-41906F475548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44-485E-AA2C-41906F475548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44-485E-AA2C-41906F475548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44-485E-AA2C-41906F475548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44-485E-AA2C-41906F475548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44-485E-AA2C-41906F475548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B44-485E-AA2C-41906F475548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60650</c:v>
                </c:pt>
                <c:pt idx="1">
                  <c:v>50245</c:v>
                </c:pt>
                <c:pt idx="2">
                  <c:v>7251</c:v>
                </c:pt>
                <c:pt idx="3">
                  <c:v>106284</c:v>
                </c:pt>
                <c:pt idx="4">
                  <c:v>16099</c:v>
                </c:pt>
                <c:pt idx="5">
                  <c:v>75793</c:v>
                </c:pt>
                <c:pt idx="6">
                  <c:v>11877</c:v>
                </c:pt>
                <c:pt idx="7">
                  <c:v>18376</c:v>
                </c:pt>
                <c:pt idx="8">
                  <c:v>37562</c:v>
                </c:pt>
                <c:pt idx="9">
                  <c:v>37836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B44-485E-AA2C-41906F475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22-44DD-B7BD-5B4464A68650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22-44DD-B7BD-5B4464A68650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22-44DD-B7BD-5B4464A68650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22-44DD-B7BD-5B4464A68650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22-44DD-B7BD-5B4464A68650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22-44DD-B7BD-5B4464A68650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22-44DD-B7BD-5B4464A68650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22-44DD-B7BD-5B4464A68650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22-44DD-B7BD-5B4464A68650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22-44DD-B7BD-5B4464A686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C922-44DD-B7BD-5B4464A68650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22-44DD-B7BD-5B4464A68650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22-44DD-B7BD-5B4464A68650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22-44DD-B7BD-5B4464A68650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22-44DD-B7BD-5B4464A686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C922-44DD-B7BD-5B4464A68650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C922-44DD-B7BD-5B4464A68650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22-44DD-B7BD-5B4464A68650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22-44DD-B7BD-5B4464A68650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22-44DD-B7BD-5B4464A68650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22-44DD-B7BD-5B4464A68650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22-44DD-B7BD-5B4464A68650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22-44DD-B7BD-5B4464A68650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22-44DD-B7BD-5B4464A68650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22-44DD-B7BD-5B4464A68650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22-44DD-B7BD-5B4464A68650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22-44DD-B7BD-5B4464A68650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922-44DD-B7BD-5B4464A68650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922-44DD-B7BD-5B4464A68650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922-44DD-B7BD-5B4464A68650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922-44DD-B7BD-5B4464A68650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922-44DD-B7BD-5B4464A68650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922-44DD-B7BD-5B4464A6865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C922-44DD-B7BD-5B4464A68650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922-44DD-B7BD-5B4464A686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922-44DD-B7BD-5B4464A686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922-44DD-B7BD-5B4464A686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922-44DD-B7BD-5B4464A686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922-44DD-B7BD-5B4464A686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C922-44DD-B7BD-5B4464A6865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C922-44DD-B7BD-5B4464A6865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C922-44DD-B7BD-5B4464A6865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C922-44DD-B7BD-5B4464A6865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C922-44DD-B7BD-5B4464A6865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C922-44DD-B7BD-5B4464A6865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C922-44DD-B7BD-5B4464A6865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C922-44DD-B7BD-5B4464A6865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C922-44DD-B7BD-5B4464A6865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C922-44DD-B7BD-5B4464A68650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C922-44DD-B7BD-5B4464A6865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922-44DD-B7BD-5B4464A68650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922-44DD-B7BD-5B4464A68650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922-44DD-B7BD-5B4464A68650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922-44DD-B7BD-5B4464A68650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922-44DD-B7BD-5B4464A68650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922-44DD-B7BD-5B4464A68650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922-44DD-B7BD-5B4464A68650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922-44DD-B7BD-5B4464A68650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922-44DD-B7BD-5B4464A68650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922-44DD-B7BD-5B4464A68650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922-44DD-B7BD-5B4464A68650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922-44DD-B7BD-5B4464A68650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922-44DD-B7BD-5B4464A68650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922-44DD-B7BD-5B4464A68650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922-44DD-B7BD-5B4464A68650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922-44DD-B7BD-5B4464A6865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C922-44DD-B7BD-5B4464A68650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922-44DD-B7BD-5B4464A68650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922-44DD-B7BD-5B4464A68650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922-44DD-B7BD-5B4464A68650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922-44DD-B7BD-5B4464A68650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922-44DD-B7BD-5B4464A68650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922-44DD-B7BD-5B4464A68650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922-44DD-B7BD-5B4464A68650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922-44DD-B7BD-5B4464A68650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922-44DD-B7BD-5B4464A68650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922-44DD-B7BD-5B4464A68650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922-44DD-B7BD-5B4464A68650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922-44DD-B7BD-5B4464A68650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922-44DD-B7BD-5B4464A68650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922-44DD-B7BD-5B4464A68650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922-44DD-B7BD-5B4464A68650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922-44DD-B7BD-5B4464A6865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C922-44DD-B7BD-5B4464A68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munici'!$D$5</c:f>
              <c:strCache>
                <c:ptCount val="1"/>
                <c:pt idx="0">
                  <c:v>acumulado diciembre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munici'!$D$7:$D$16</c:f>
              <c:numCache>
                <c:formatCode>#,##0</c:formatCode>
                <c:ptCount val="10"/>
                <c:pt idx="0">
                  <c:v>58508</c:v>
                </c:pt>
                <c:pt idx="1">
                  <c:v>23289</c:v>
                </c:pt>
                <c:pt idx="2">
                  <c:v>1654</c:v>
                </c:pt>
                <c:pt idx="3">
                  <c:v>25393</c:v>
                </c:pt>
                <c:pt idx="4">
                  <c:v>4832</c:v>
                </c:pt>
                <c:pt idx="5">
                  <c:v>24076</c:v>
                </c:pt>
                <c:pt idx="6">
                  <c:v>8025</c:v>
                </c:pt>
                <c:pt idx="7">
                  <c:v>16209</c:v>
                </c:pt>
                <c:pt idx="8">
                  <c:v>8022</c:v>
                </c:pt>
                <c:pt idx="9">
                  <c:v>38381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F-4085-8A7D-0382F12ADB6A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75374</c:v>
                </c:pt>
                <c:pt idx="1">
                  <c:v>51902</c:v>
                </c:pt>
                <c:pt idx="2">
                  <c:v>14811</c:v>
                </c:pt>
                <c:pt idx="3">
                  <c:v>92103</c:v>
                </c:pt>
                <c:pt idx="4">
                  <c:v>19520</c:v>
                </c:pt>
                <c:pt idx="5">
                  <c:v>66121</c:v>
                </c:pt>
                <c:pt idx="6">
                  <c:v>12024</c:v>
                </c:pt>
                <c:pt idx="7">
                  <c:v>20738</c:v>
                </c:pt>
                <c:pt idx="8">
                  <c:v>31999</c:v>
                </c:pt>
                <c:pt idx="9">
                  <c:v>44199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4F-4085-8A7D-0382F12ADB6A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60650</c:v>
                </c:pt>
                <c:pt idx="1">
                  <c:v>50245</c:v>
                </c:pt>
                <c:pt idx="2">
                  <c:v>7251</c:v>
                </c:pt>
                <c:pt idx="3">
                  <c:v>106284</c:v>
                </c:pt>
                <c:pt idx="4">
                  <c:v>16099</c:v>
                </c:pt>
                <c:pt idx="5">
                  <c:v>75793</c:v>
                </c:pt>
                <c:pt idx="6">
                  <c:v>11877</c:v>
                </c:pt>
                <c:pt idx="7">
                  <c:v>18376</c:v>
                </c:pt>
                <c:pt idx="8">
                  <c:v>37562</c:v>
                </c:pt>
                <c:pt idx="9">
                  <c:v>37836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4F-4085-8A7D-0382F12AD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-0.19534587523549229</c:v>
                </c:pt>
                <c:pt idx="1">
                  <c:v>-3.1925552001849655E-2</c:v>
                </c:pt>
                <c:pt idx="2">
                  <c:v>-0.51043143609479436</c:v>
                </c:pt>
                <c:pt idx="3">
                  <c:v>0.15396892609361257</c:v>
                </c:pt>
                <c:pt idx="4">
                  <c:v>-0.17525614754098362</c:v>
                </c:pt>
                <c:pt idx="5">
                  <c:v>0.14627727953297742</c:v>
                </c:pt>
                <c:pt idx="6">
                  <c:v>-1.2225548902195627E-2</c:v>
                </c:pt>
                <c:pt idx="7">
                  <c:v>-0.1138971935577201</c:v>
                </c:pt>
                <c:pt idx="8">
                  <c:v>0.17384918278696215</c:v>
                </c:pt>
                <c:pt idx="9">
                  <c:v>-0.14396253308898388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4F-4085-8A7D-0382F12ADB6A}"/>
            </c:ext>
          </c:extLst>
        </c:ser>
        <c:ser>
          <c:idx val="4"/>
          <c:order val="4"/>
          <c:tx>
            <c:strRef>
              <c:f>'distribución canarias x munici'!$R$5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munici'!$R$7:$R$16</c:f>
              <c:numCache>
                <c:formatCode>0.0%</c:formatCode>
                <c:ptCount val="10"/>
                <c:pt idx="0">
                  <c:v>-0.46359238327717189</c:v>
                </c:pt>
                <c:pt idx="1">
                  <c:v>-2.1099594763092311E-2</c:v>
                </c:pt>
                <c:pt idx="2">
                  <c:v>0.21988559892328396</c:v>
                </c:pt>
                <c:pt idx="3">
                  <c:v>0.4748556838365896</c:v>
                </c:pt>
                <c:pt idx="4">
                  <c:v>0.35445061416792867</c:v>
                </c:pt>
                <c:pt idx="5">
                  <c:v>0.24096208003143627</c:v>
                </c:pt>
                <c:pt idx="6">
                  <c:v>-0.37988826815642462</c:v>
                </c:pt>
                <c:pt idx="7">
                  <c:v>-0.26171153073523501</c:v>
                </c:pt>
                <c:pt idx="8">
                  <c:v>0.65093178621659642</c:v>
                </c:pt>
                <c:pt idx="9">
                  <c:v>0.1468929978781448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4F-4085-8A7D-0382F12ADB6A}"/>
            </c:ext>
          </c:extLst>
        </c:ser>
        <c:ser>
          <c:idx val="5"/>
          <c:order val="5"/>
          <c:tx>
            <c:strRef>
              <c:f>'distribución canarias x munici'!$F$5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munici'!$F$7:$F$16</c:f>
              <c:numCache>
                <c:formatCode>0.0%</c:formatCode>
                <c:ptCount val="10"/>
                <c:pt idx="0">
                  <c:v>0.30445044802522786</c:v>
                </c:pt>
                <c:pt idx="1">
                  <c:v>0.1045119793869938</c:v>
                </c:pt>
                <c:pt idx="2">
                  <c:v>5.8046186978425564E-3</c:v>
                </c:pt>
                <c:pt idx="3">
                  <c:v>0.16101267161481367</c:v>
                </c:pt>
                <c:pt idx="4">
                  <c:v>5.7974079913856093E-2</c:v>
                </c:pt>
                <c:pt idx="5">
                  <c:v>0.12798282890435719</c:v>
                </c:pt>
                <c:pt idx="6">
                  <c:v>2.6441660577625658E-2</c:v>
                </c:pt>
                <c:pt idx="7">
                  <c:v>8.219003576510403E-2</c:v>
                </c:pt>
                <c:pt idx="8">
                  <c:v>5.1837768718993961E-2</c:v>
                </c:pt>
                <c:pt idx="9">
                  <c:v>7.7793908395185171E-2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4F-4085-8A7D-0382F12ADB6A}"/>
            </c:ext>
          </c:extLst>
        </c:ser>
        <c:ser>
          <c:idx val="6"/>
          <c:order val="6"/>
          <c:tx>
            <c:strRef>
              <c:f>'distribución canarias x munici'!$T$5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0.14372957511499551</c:v>
                </c:pt>
                <c:pt idx="1">
                  <c:v>0.11907159936773205</c:v>
                </c:pt>
                <c:pt idx="2">
                  <c:v>1.7183563877309686E-2</c:v>
                </c:pt>
                <c:pt idx="3">
                  <c:v>0.25187393506219591</c:v>
                </c:pt>
                <c:pt idx="4">
                  <c:v>3.8151730086996086E-2</c:v>
                </c:pt>
                <c:pt idx="5">
                  <c:v>0.17961575740627955</c:v>
                </c:pt>
                <c:pt idx="6">
                  <c:v>2.8146350595891205E-2</c:v>
                </c:pt>
                <c:pt idx="7">
                  <c:v>4.354780993096715E-2</c:v>
                </c:pt>
                <c:pt idx="8">
                  <c:v>8.9015173956627558E-2</c:v>
                </c:pt>
                <c:pt idx="9">
                  <c:v>8.9664504601005279E-2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4F-4085-8A7D-0382F12AD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españo'!$C$8:$C$22</c:f>
              <c:numCache>
                <c:formatCode>#,##0</c:formatCode>
                <c:ptCount val="15"/>
                <c:pt idx="0">
                  <c:v>35821</c:v>
                </c:pt>
                <c:pt idx="1">
                  <c:v>37722</c:v>
                </c:pt>
                <c:pt idx="2">
                  <c:v>33809</c:v>
                </c:pt>
                <c:pt idx="3">
                  <c:v>21732</c:v>
                </c:pt>
                <c:pt idx="4">
                  <c:v>16023</c:v>
                </c:pt>
                <c:pt idx="5">
                  <c:v>37119</c:v>
                </c:pt>
                <c:pt idx="6">
                  <c:v>34282</c:v>
                </c:pt>
                <c:pt idx="7">
                  <c:v>37306</c:v>
                </c:pt>
                <c:pt idx="8">
                  <c:v>35444</c:v>
                </c:pt>
                <c:pt idx="9">
                  <c:v>25158</c:v>
                </c:pt>
                <c:pt idx="10">
                  <c:v>19203</c:v>
                </c:pt>
                <c:pt idx="11">
                  <c:v>16738</c:v>
                </c:pt>
                <c:pt idx="12">
                  <c:v>20352</c:v>
                </c:pt>
                <c:pt idx="13">
                  <c:v>19840</c:v>
                </c:pt>
                <c:pt idx="14">
                  <c:v>26747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FA-4FB7-A04E-D3414DE90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españo'!$D$8:$D$22</c:f>
              <c:numCache>
                <c:formatCode>0.0%</c:formatCode>
                <c:ptCount val="15"/>
                <c:pt idx="0">
                  <c:v>-5.0394994963151474E-2</c:v>
                </c:pt>
                <c:pt idx="1">
                  <c:v>0.11573841284864983</c:v>
                </c:pt>
                <c:pt idx="2">
                  <c:v>0.55572427756304066</c:v>
                </c:pt>
                <c:pt idx="3">
                  <c:v>0.35630031829245468</c:v>
                </c:pt>
                <c:pt idx="4">
                  <c:v>-0.5683342762466661</c:v>
                </c:pt>
                <c:pt idx="5">
                  <c:v>8.2754798436497357E-2</c:v>
                </c:pt>
                <c:pt idx="6">
                  <c:v>-8.1059347021926742E-2</c:v>
                </c:pt>
                <c:pt idx="7">
                  <c:v>5.2533574088703405E-2</c:v>
                </c:pt>
                <c:pt idx="8">
                  <c:v>0.40885602989108838</c:v>
                </c:pt>
                <c:pt idx="9">
                  <c:v>0.3101077956569287</c:v>
                </c:pt>
                <c:pt idx="10">
                  <c:v>0.14726968574501131</c:v>
                </c:pt>
                <c:pt idx="11">
                  <c:v>-0.17757468553459121</c:v>
                </c:pt>
                <c:pt idx="12">
                  <c:v>2.5806451612903292E-2</c:v>
                </c:pt>
                <c:pt idx="13">
                  <c:v>-0.258234568362807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FA-4FB7-A04E-D3414DE90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penins'!$C$8:$C$22</c:f>
              <c:numCache>
                <c:formatCode>#,##0</c:formatCode>
                <c:ptCount val="15"/>
                <c:pt idx="0">
                  <c:v>23944</c:v>
                </c:pt>
                <c:pt idx="1">
                  <c:v>25698</c:v>
                </c:pt>
                <c:pt idx="2">
                  <c:v>17520</c:v>
                </c:pt>
                <c:pt idx="3">
                  <c:v>10731</c:v>
                </c:pt>
                <c:pt idx="4">
                  <c:v>7339</c:v>
                </c:pt>
                <c:pt idx="5">
                  <c:v>17966</c:v>
                </c:pt>
                <c:pt idx="6">
                  <c:v>17518</c:v>
                </c:pt>
                <c:pt idx="7">
                  <c:v>22136</c:v>
                </c:pt>
                <c:pt idx="8">
                  <c:v>21880</c:v>
                </c:pt>
                <c:pt idx="9">
                  <c:v>7541</c:v>
                </c:pt>
                <c:pt idx="10">
                  <c:v>8622</c:v>
                </c:pt>
                <c:pt idx="11">
                  <c:v>6073</c:v>
                </c:pt>
                <c:pt idx="12">
                  <c:v>12392</c:v>
                </c:pt>
                <c:pt idx="13">
                  <c:v>3203</c:v>
                </c:pt>
                <c:pt idx="14">
                  <c:v>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59-4C1F-9E60-CF0AC7AB8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penins'!$D$8:$D$22</c:f>
              <c:numCache>
                <c:formatCode>0.0%</c:formatCode>
                <c:ptCount val="15"/>
                <c:pt idx="0">
                  <c:v>-6.8254338859055186E-2</c:v>
                </c:pt>
                <c:pt idx="1">
                  <c:v>0.46678082191780823</c:v>
                </c:pt>
                <c:pt idx="2">
                  <c:v>0.63265306122448983</c:v>
                </c:pt>
                <c:pt idx="3">
                  <c:v>0.46218830903392827</c:v>
                </c:pt>
                <c:pt idx="4">
                  <c:v>-0.59150617833685848</c:v>
                </c:pt>
                <c:pt idx="5">
                  <c:v>2.5573695627354676E-2</c:v>
                </c:pt>
                <c:pt idx="6">
                  <c:v>-0.20861944344054928</c:v>
                </c:pt>
                <c:pt idx="7">
                  <c:v>1.1700182815356452E-2</c:v>
                </c:pt>
                <c:pt idx="8">
                  <c:v>1.9014719533218405</c:v>
                </c:pt>
                <c:pt idx="9">
                  <c:v>-0.12537694270470889</c:v>
                </c:pt>
                <c:pt idx="10">
                  <c:v>0.41972665898238093</c:v>
                </c:pt>
                <c:pt idx="11">
                  <c:v>-0.50992575855390576</c:v>
                </c:pt>
                <c:pt idx="12">
                  <c:v>2.8688729316266</c:v>
                </c:pt>
                <c:pt idx="13">
                  <c:v>-0.25250875145857643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59-4C1F-9E60-CF0AC7AB8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canari'!$C$8:$C$22</c:f>
              <c:numCache>
                <c:formatCode>#,##0</c:formatCode>
                <c:ptCount val="15"/>
                <c:pt idx="0">
                  <c:v>11877</c:v>
                </c:pt>
                <c:pt idx="1">
                  <c:v>12024</c:v>
                </c:pt>
                <c:pt idx="2">
                  <c:v>16289</c:v>
                </c:pt>
                <c:pt idx="3">
                  <c:v>11001</c:v>
                </c:pt>
                <c:pt idx="4">
                  <c:v>8684</c:v>
                </c:pt>
                <c:pt idx="5">
                  <c:v>19153</c:v>
                </c:pt>
                <c:pt idx="6">
                  <c:v>16764</c:v>
                </c:pt>
                <c:pt idx="7">
                  <c:v>15170</c:v>
                </c:pt>
                <c:pt idx="8">
                  <c:v>13564</c:v>
                </c:pt>
                <c:pt idx="9">
                  <c:v>17617</c:v>
                </c:pt>
                <c:pt idx="10">
                  <c:v>10581</c:v>
                </c:pt>
                <c:pt idx="11">
                  <c:v>10665</c:v>
                </c:pt>
                <c:pt idx="12">
                  <c:v>7960</c:v>
                </c:pt>
                <c:pt idx="13">
                  <c:v>16637</c:v>
                </c:pt>
                <c:pt idx="14">
                  <c:v>22462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D9-45E0-9005-56996C294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canari'!$D$8:$D$22</c:f>
              <c:numCache>
                <c:formatCode>0.0%</c:formatCode>
                <c:ptCount val="15"/>
                <c:pt idx="0">
                  <c:v>-1.2225548902195627E-2</c:v>
                </c:pt>
                <c:pt idx="1">
                  <c:v>-0.261833138928111</c:v>
                </c:pt>
                <c:pt idx="2">
                  <c:v>0.48068357422052532</c:v>
                </c:pt>
                <c:pt idx="3">
                  <c:v>0.26681252878857675</c:v>
                </c:pt>
                <c:pt idx="4">
                  <c:v>-0.54659844410797265</c:v>
                </c:pt>
                <c:pt idx="5">
                  <c:v>0.14250775471247912</c:v>
                </c:pt>
                <c:pt idx="6">
                  <c:v>0.10507580751483192</c:v>
                </c:pt>
                <c:pt idx="7">
                  <c:v>0.1184016514302566</c:v>
                </c:pt>
                <c:pt idx="8">
                  <c:v>-0.23006187205540107</c:v>
                </c:pt>
                <c:pt idx="9">
                  <c:v>0.6649655042056517</c:v>
                </c:pt>
                <c:pt idx="10">
                  <c:v>-7.8762306610408173E-3</c:v>
                </c:pt>
                <c:pt idx="11">
                  <c:v>0.33982412060301503</c:v>
                </c:pt>
                <c:pt idx="12">
                  <c:v>-0.52154835607381145</c:v>
                </c:pt>
                <c:pt idx="13">
                  <c:v>-0.25932686314664766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D9-45E0-9005-56996C294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1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3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image" Target="../media/image3.png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10" Type="http://schemas.openxmlformats.org/officeDocument/2006/relationships/chart" Target="../charts/chart34.xml"/><Relationship Id="rId4" Type="http://schemas.openxmlformats.org/officeDocument/2006/relationships/image" Target="../media/image2.png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3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image" Target="../media/image2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13" Type="http://schemas.openxmlformats.org/officeDocument/2006/relationships/chart" Target="../charts/chart53.xml"/><Relationship Id="rId3" Type="http://schemas.openxmlformats.org/officeDocument/2006/relationships/image" Target="../media/image3.png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6.xml"/><Relationship Id="rId1" Type="http://schemas.openxmlformats.org/officeDocument/2006/relationships/chart" Target="../charts/chart44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10" Type="http://schemas.openxmlformats.org/officeDocument/2006/relationships/chart" Target="../charts/chart50.xml"/><Relationship Id="rId4" Type="http://schemas.openxmlformats.org/officeDocument/2006/relationships/image" Target="../media/image2.png"/><Relationship Id="rId9" Type="http://schemas.openxmlformats.org/officeDocument/2006/relationships/chart" Target="../charts/chart49.xml"/><Relationship Id="rId14" Type="http://schemas.openxmlformats.org/officeDocument/2006/relationships/chart" Target="../charts/chart54.xml"/></Relationships>
</file>

<file path=xl/drawings/_rels/drawing8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image" Target="../media/image3.png"/><Relationship Id="rId7" Type="http://schemas.openxmlformats.org/officeDocument/2006/relationships/chart" Target="../charts/chart60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image" Target="../media/image2.pn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65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4.xml"/><Relationship Id="rId5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image" Target="../media/image6.png"/><Relationship Id="rId5" Type="http://schemas.openxmlformats.org/officeDocument/2006/relationships/chart" Target="../charts/chart68.xml"/><Relationship Id="rId4" Type="http://schemas.openxmlformats.org/officeDocument/2006/relationships/image" Target="../media/image5.jpeg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9.xml"/><Relationship Id="rId5" Type="http://schemas.openxmlformats.org/officeDocument/2006/relationships/chart" Target="../charts/chart70.xml"/><Relationship Id="rId4" Type="http://schemas.openxmlformats.org/officeDocument/2006/relationships/image" Target="../media/image6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5" Type="http://schemas.openxmlformats.org/officeDocument/2006/relationships/chart" Target="../charts/chart72.xml"/><Relationship Id="rId4" Type="http://schemas.openxmlformats.org/officeDocument/2006/relationships/image" Target="../media/image6.pn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3.xml"/><Relationship Id="rId5" Type="http://schemas.openxmlformats.org/officeDocument/2006/relationships/chart" Target="../charts/chart74.xml"/><Relationship Id="rId4" Type="http://schemas.openxmlformats.org/officeDocument/2006/relationships/image" Target="../media/image6.pn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6" Type="http://schemas.openxmlformats.org/officeDocument/2006/relationships/chart" Target="../charts/chart77.xml"/><Relationship Id="rId5" Type="http://schemas.openxmlformats.org/officeDocument/2006/relationships/image" Target="../media/image6.png"/><Relationship Id="rId4" Type="http://schemas.openxmlformats.org/officeDocument/2006/relationships/chart" Target="../charts/chart76.xml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6" Type="http://schemas.openxmlformats.org/officeDocument/2006/relationships/chart" Target="../charts/chart80.xml"/><Relationship Id="rId5" Type="http://schemas.openxmlformats.org/officeDocument/2006/relationships/image" Target="../media/image6.png"/><Relationship Id="rId4" Type="http://schemas.openxmlformats.org/officeDocument/2006/relationships/chart" Target="../charts/chart79.xml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6" Type="http://schemas.openxmlformats.org/officeDocument/2006/relationships/chart" Target="../charts/chart83.xml"/><Relationship Id="rId5" Type="http://schemas.openxmlformats.org/officeDocument/2006/relationships/image" Target="../media/image6.png"/><Relationship Id="rId4" Type="http://schemas.openxmlformats.org/officeDocument/2006/relationships/chart" Target="../charts/chart82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4.xml"/><Relationship Id="rId4" Type="http://schemas.openxmlformats.org/officeDocument/2006/relationships/image" Target="../media/image2.png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5.xml"/><Relationship Id="rId4" Type="http://schemas.openxmlformats.org/officeDocument/2006/relationships/image" Target="../media/image2.png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6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C7A86F-8324-45B7-A869-9DAE6114F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E5DEBC-B3F2-4FBF-912D-68243D3C1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69C8612-2E33-4DAA-96FD-0238A2541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4D94F1-3030-42F3-B5D9-3A6CDE132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2AA3A1-23B3-4BFC-8140-DD11535F1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71453FE-7364-40F1-9AEF-10EB765B162D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3F4DA19-BC2C-46D3-5875-9490A719EE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D2BE6F67-3DC4-40BD-2128-9F044433BF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FEE624-5BDB-4AC5-8531-8B2AE19F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544694-37FC-476D-B7A1-216E8CEE5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A840B6-CDD3-4C5F-B409-297CA5968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4D26A6-D7EA-45F0-9C40-CC036BA88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1E6ACB-60BA-46A4-B6D8-EF9FFE183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05A4BF3-DF2A-439A-A587-7C1710B9C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BB19C9F-D5DB-471C-82CE-5E9394F89C90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27C8595-F4B4-CE42-55D2-09D6503B1E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51A36498-52FB-4053-785B-904E7992C4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7C0101-421D-4747-BB7F-DC4C56FE4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85725</xdr:colOff>
      <xdr:row>3</xdr:row>
      <xdr:rowOff>47625</xdr:rowOff>
    </xdr:from>
    <xdr:ext cx="771525" cy="662940"/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9A8DB0-46F9-4962-858B-A5430D95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78330" cy="510821"/>
    <xdr:pic>
      <xdr:nvPicPr>
        <xdr:cNvPr id="4" name="Imagen 3">
          <a:extLst>
            <a:ext uri="{FF2B5EF4-FFF2-40B4-BE49-F238E27FC236}">
              <a16:creationId xmlns:a16="http://schemas.microsoft.com/office/drawing/2014/main" id="{25BD1E81-C0F2-4017-B37F-E2481FDBF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one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FE622FB-7DCA-4F85-BEF7-D058DFC0F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002029B-1990-4037-8E28-F9E6BB602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F2732D1-1F24-4B00-8928-7E62161FB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E74DBFC-9CD2-46E8-B494-7243FC5A1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BD2F65D-D7E8-4CD6-AFD5-D2ED4D0AA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619124</xdr:colOff>
      <xdr:row>134</xdr:row>
      <xdr:rowOff>95251</xdr:rowOff>
    </xdr:from>
    <xdr:to>
      <xdr:col>27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57005FCB-3605-453B-8128-70C459C6B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157</xdr:row>
      <xdr:rowOff>323850</xdr:rowOff>
    </xdr:from>
    <xdr:to>
      <xdr:col>26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8FA5DA5D-3632-4E97-909E-BE7599880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8FEA8514-E7EB-49D6-BE23-7714313A9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C5805F48-8C9D-43C4-98DA-129CAA9E4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223</xdr:row>
      <xdr:rowOff>0</xdr:rowOff>
    </xdr:from>
    <xdr:to>
      <xdr:col>26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C08BB7F7-F7E3-428C-AFF3-FCD2685A4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245</xdr:row>
      <xdr:rowOff>0</xdr:rowOff>
    </xdr:from>
    <xdr:to>
      <xdr:col>26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E1FB67CC-DA4E-4C98-96C7-E6EDEE5FF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267</xdr:row>
      <xdr:rowOff>0</xdr:rowOff>
    </xdr:from>
    <xdr:to>
      <xdr:col>26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C0F3F7AD-74FD-47E1-8024-8ED25BE5D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O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O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CE323C-55F3-4470-BEAF-A18F7AC2A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B55E99-D021-4501-802F-F54A55492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EF29848-70A2-452F-AA08-E0CD588C7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6B8089C-822F-4DE7-BF1F-8529000A5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1A703CC-B5BD-400B-A1AC-2FF6DE9E3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DA8F440-F3A0-4DC4-B110-39F7A4749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2B2CAA8-9FF4-45F0-8150-938DA0030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9C1BADF-3A75-4E18-A424-9248DC051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San Cristóbal de La Laguna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578CC4B-AF9B-49C8-8367-2E2C60B19D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A30122-480D-4A2A-8D37-8A4737F7F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87EF0F-884C-43A0-B682-24B24B1FF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25</xdr:row>
      <xdr:rowOff>76200</xdr:rowOff>
    </xdr:from>
    <xdr:to>
      <xdr:col>15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32A68E1-AAC6-4CB5-A583-621949AC5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46</xdr:row>
      <xdr:rowOff>142875</xdr:rowOff>
    </xdr:from>
    <xdr:to>
      <xdr:col>15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C904C17-4757-4757-9445-82A99EC98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6:$D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San Cristóbal de La Laguna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8:$D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San Cristóbal de La Laguna</a:t>
          </a:fld>
          <a:endParaRPr lang="es-ES" sz="110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DA9E9C-D2FC-42A6-9C68-06B1DB73C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F1D0F5-1127-4D33-9C19-F1E5438FC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051FE7-CAAF-4DC3-847C-FE3FB8F6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3DE85A-471E-481B-937A-1091D1072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396875</xdr:colOff>
      <xdr:row>2</xdr:row>
      <xdr:rowOff>95250</xdr:rowOff>
    </xdr:from>
    <xdr:to>
      <xdr:col>40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3CA6FEEC-AABB-4B9D-AF8B-DADFB3952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P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A5D87B-5E46-476A-AFF3-03413080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9525</xdr:colOff>
      <xdr:row>5</xdr:row>
      <xdr:rowOff>266700</xdr:rowOff>
    </xdr:from>
    <xdr:to>
      <xdr:col>34</xdr:col>
      <xdr:colOff>443865</xdr:colOff>
      <xdr:row>29</xdr:row>
      <xdr:rowOff>53340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752E37B-B8D0-43D5-A902-C5B965869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C735205-9319-4B6E-BE6A-2A3C6A074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N$6:$V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3DB2B80-87E1-4CB0-A35C-C17E854F3095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FAC13C-EDB2-4AAD-98D9-BB5B3C5FF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FB93CB-5236-4F49-844F-F3882A14E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79E8C2A-0D5B-447D-88D4-A2BE929B7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9EB4AE-DCB0-4D38-A068-D4A6882DB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340F80-5A7A-4A1C-9DAC-4EA8817A1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DAE413D-E950-4B8C-97CD-BCB836E68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0768"/>
          <a:ext cx="8033258" cy="19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815181-D32A-489B-B4F2-1117E4FF6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707FAD-9D62-494D-B29D-B8AF3F17C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571500</xdr:colOff>
      <xdr:row>3</xdr:row>
      <xdr:rowOff>228600</xdr:rowOff>
    </xdr:from>
    <xdr:to>
      <xdr:col>40</xdr:col>
      <xdr:colOff>243840</xdr:colOff>
      <xdr:row>27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322C8549-48E5-4CB8-B1CF-13AC5D1B9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p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apartamentos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1B3049-FA08-4C7D-A280-589A4E912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4E15CC-6FA7-453E-8794-E1D3CEC5A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4D7B90-486A-47CD-8EAE-12C97D4D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F61192-1EEF-4D49-A9A4-25DA805D6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84912A3-F04E-48EC-99F8-70976915D652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706679B-3C97-5F78-94E4-AFBD334044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A90A242F-2CF3-97FE-98CA-94723777A4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948FDC-D72D-46A9-AA3C-49121FE54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D10C15-55AE-459C-A6DE-D4D9E4EFC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20</xdr:col>
      <xdr:colOff>695325</xdr:colOff>
      <xdr:row>2</xdr:row>
      <xdr:rowOff>38100</xdr:rowOff>
    </xdr:from>
    <xdr:to>
      <xdr:col>33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BD526C5A-990F-431C-BD38-129DAA8F8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L$5:$T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A3AFDF-CE1D-445A-BDEB-E37076EEB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D68DE0-C83F-412B-B172-E17625AD8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28</xdr:col>
      <xdr:colOff>190499</xdr:colOff>
      <xdr:row>1</xdr:row>
      <xdr:rowOff>28575</xdr:rowOff>
    </xdr:from>
    <xdr:to>
      <xdr:col>41</xdr:col>
      <xdr:colOff>28575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20B6A61-5DC5-4201-A3D3-4C1ED00FA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Q$4:$AB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551EFD9-D3AF-4F6B-97B9-0A94AAD20A28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91A856F1-0288-403A-8976-DCC3B008C1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708BF33B-1D4F-AC79-6B2E-8DF20D17F8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B272B6A-75B2-46AF-874D-F8D04644B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4C81649-4D01-4229-8FA6-6F0CAF39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847F914-EE8F-478A-83F1-E2632683D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F2219A0-E6EB-43BA-8C8E-7408B8329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981F78A-6BF4-4D6E-9427-562FB5CFD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E500851-B748-440B-9988-68C547C2D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9680811-B9F9-42AE-8A03-8A2A5A858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6BB08F9-B784-4A1F-AAD5-57DB045E2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38100</xdr:colOff>
      <xdr:row>135</xdr:row>
      <xdr:rowOff>0</xdr:rowOff>
    </xdr:from>
    <xdr:to>
      <xdr:col>26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4D8D71A-7E97-41AE-BBA4-DD68330AF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38100</xdr:colOff>
      <xdr:row>156</xdr:row>
      <xdr:rowOff>171450</xdr:rowOff>
    </xdr:from>
    <xdr:to>
      <xdr:col>26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5850F1AF-EA7D-4613-ABE7-D1F45FBC9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7719CC56-858F-4D50-8456-9EAECD996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5357F22E-84FF-4950-9F04-2E622169F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19050</xdr:colOff>
      <xdr:row>223</xdr:row>
      <xdr:rowOff>0</xdr:rowOff>
    </xdr:from>
    <xdr:to>
      <xdr:col>26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998515A-EC73-4555-840E-FE2576AA4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249</xdr:row>
      <xdr:rowOff>0</xdr:rowOff>
    </xdr:from>
    <xdr:to>
      <xdr:col>26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79840E80-9480-4356-B5D6-E868F34A4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O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8AB74F5-FFD5-4274-9571-AA1502197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4904C4-D0D4-4947-BDD7-96C15631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650F38-F8B2-4E25-B6BC-51531889D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BE425B1-1DE2-4FA2-AC7D-3ED789BEF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AC8A4AB-3107-4CCC-99EB-8DA1B0A93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2EAD703-AC04-4CEA-812E-07BCD1B9E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San Cristóbal de La Laguna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San Cristóbal de La Laguna</a:t>
          </a:fld>
          <a:endParaRPr lang="es-ES" sz="1100"/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729863-1E72-4842-A122-301AC9586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B456AB-3841-4445-8470-84BE4EC2D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7B715C-AFC0-45B9-9684-189397A62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E6466D-62AA-4E0A-B29C-0FBFE8832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67C009-B880-4B45-8272-1C26B1787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04CF46-B3D2-4843-AA3E-EB7C9DE1B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3335938-02CA-4DEF-9365-D541DC9FB2C1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E947E01-FE5A-16AA-F986-B50A33186B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12E5B075-D899-0745-2710-9A442E059F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CDDE998-A113-40F7-A4E9-4F9F0DB27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62E5B8-C1EB-49DA-8AD3-5844295A1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6A94A5-8309-43D2-9708-863B5CA02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D944858-E58A-4D98-BC68-5C3FA66FD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27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B221C29-2AA7-440D-90AD-53F1D0F86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7B92B26-B4B1-4472-8ACC-EF54F71C5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993637A-1502-43CF-B9CB-05BDBFDA3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1706B3B-C1A9-4F8D-9EA2-809CAD3D4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285749</xdr:colOff>
      <xdr:row>134</xdr:row>
      <xdr:rowOff>66676</xdr:rowOff>
    </xdr:from>
    <xdr:to>
      <xdr:col>27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725D2C39-C919-48BA-A7C9-92F9D803A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157</xdr:row>
      <xdr:rowOff>323850</xdr:rowOff>
    </xdr:from>
    <xdr:to>
      <xdr:col>26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6C3DD833-AC1B-4C37-B585-4A1295100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9DA9248F-9151-4E27-8F8F-759B95B27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ABEBCB7C-5FD1-4298-A674-1DAC6A82C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223</xdr:row>
      <xdr:rowOff>0</xdr:rowOff>
    </xdr:from>
    <xdr:to>
      <xdr:col>26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FF2BB1B8-A774-4AA7-BAF4-04D753F61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245</xdr:row>
      <xdr:rowOff>0</xdr:rowOff>
    </xdr:from>
    <xdr:to>
      <xdr:col>26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B32E3939-B7F3-4BEB-87D0-DD5BB88FE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267</xdr:row>
      <xdr:rowOff>0</xdr:rowOff>
    </xdr:from>
    <xdr:to>
      <xdr:col>26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92C93991-BD0F-4856-B022-2D0570F1A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O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O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409574</xdr:colOff>
      <xdr:row>2</xdr:row>
      <xdr:rowOff>142874</xdr:rowOff>
    </xdr:from>
    <xdr:to>
      <xdr:col>26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F5D41C-5894-4C41-A221-26BABB6D9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EE2E31-5260-4EDA-BB96-07F19DA2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26A4AF-345F-4F6E-8FF5-8B5B3989C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15</xdr:col>
      <xdr:colOff>342900</xdr:colOff>
      <xdr:row>25</xdr:row>
      <xdr:rowOff>114300</xdr:rowOff>
    </xdr:from>
    <xdr:to>
      <xdr:col>26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96CD107-0569-46BA-B2A2-E90104D3B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4569A3B-16B6-4D03-82DB-A96FB18DC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F2522CE-7E94-45F7-9EA8-4ACEF51A3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55B9667-001F-4580-B8DB-625B36191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San Cristóbal de La Laguna</a:t>
          </a:fld>
          <a:endParaRPr lang="es-ES" sz="1100"/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San Cristóbal de La Laguna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San Cristóbal de La Laguna</a:t>
          </a:fld>
          <a:endParaRPr lang="es-ES" sz="1100"/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880887D-7A9F-425D-9BB2-B9930DFC6427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4758859-55C5-4448-DACB-78ED633445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BF1F7290-E353-51EC-5FFD-FCF382B700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704849</xdr:colOff>
      <xdr:row>3</xdr:row>
      <xdr:rowOff>104774</xdr:rowOff>
    </xdr:from>
    <xdr:to>
      <xdr:col>26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0D140E-6DA4-45A5-BEE7-E3EFFCDEE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228599</xdr:colOff>
      <xdr:row>69</xdr:row>
      <xdr:rowOff>419099</xdr:rowOff>
    </xdr:from>
    <xdr:to>
      <xdr:col>27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60CA4C83-B414-46B8-B08F-7312305A6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B874C89-4C66-4E03-B916-F3604EE9B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C82EAC2-FB0B-4991-BCFF-2E6BAC28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904875</xdr:colOff>
      <xdr:row>24</xdr:row>
      <xdr:rowOff>180975</xdr:rowOff>
    </xdr:from>
    <xdr:to>
      <xdr:col>27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7736A19-5893-4F2A-8AF9-36BA00654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838200</xdr:colOff>
      <xdr:row>47</xdr:row>
      <xdr:rowOff>114300</xdr:rowOff>
    </xdr:from>
    <xdr:to>
      <xdr:col>26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918B5F0-9096-4D0C-B834-879373918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San Cristóbal de La Laguna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San Cristóbal de La Laguna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21E719A-7F16-4869-8E9D-EC1B92C920C3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74E0C85-67B8-3DBA-7E4A-0DA5C30294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A3D98D39-A6C6-1F00-C817-FF67211A00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48F005-F513-4047-A745-FEF4A2283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3797BE-D910-462C-A8F2-CDF7CE97E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B8C0973-3A0A-4311-9C6F-82ED1B9E3088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38D96EA-3C2C-A783-9698-34D5D72C7F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5C2FF48F-7991-ED81-EAA4-2D4846C542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BCD5867-8424-4E18-B2D9-04646DAA7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EA083C4-0F9E-4931-9D6F-B04316C7E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EE97EF3-5154-4E1D-A2AE-5A7116F9C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78A90AFF-8318-4F2B-9543-F24342BD1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66CC599-F616-41ED-BC34-121E3E5F3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-1,2%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11.877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33,2%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 Cristóbal de La Laguna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San Cristóbal de La Laguna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11.877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33,2%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23</xdr:row>
      <xdr:rowOff>95885</xdr:rowOff>
    </xdr:from>
    <xdr:to>
      <xdr:col>25</xdr:col>
      <xdr:colOff>3809</xdr:colOff>
      <xdr:row>130</xdr:row>
      <xdr:rowOff>272415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412B609C-5AA0-4E90-92C0-E78FBEDF6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A92768D-8C62-46FC-B393-6CBAFA34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048F8A5-C940-4473-A0CC-A43F0C23B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41685B2-2427-43FB-950B-84A11EB8E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 Cristóbal de La Laguna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35,821 viajeros 
cuota: 100.0%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23</xdr:row>
      <xdr:rowOff>95885</xdr:rowOff>
    </xdr:from>
    <xdr:to>
      <xdr:col>25</xdr:col>
      <xdr:colOff>3809</xdr:colOff>
      <xdr:row>130</xdr:row>
      <xdr:rowOff>272415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3F95692D-7801-4537-A1EB-48CCAAE01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ED83E29-4B8A-43F4-BA74-859A31FCA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6CC3CA7-F137-4F86-AD64-54DF173B7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2AA8ED6-1556-40B8-9703-D5BC8A096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23,944 viajeros 
cuota: 100.0%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23</xdr:row>
      <xdr:rowOff>95885</xdr:rowOff>
    </xdr:from>
    <xdr:to>
      <xdr:col>25</xdr:col>
      <xdr:colOff>3809</xdr:colOff>
      <xdr:row>130</xdr:row>
      <xdr:rowOff>272415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8100276C-0EDE-4E82-9EBC-20838A30B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D18DB3F-EFBF-4D34-BB1E-B043B91FC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7A5399F-B93F-4CEF-9DBC-0909B5337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D4A0832-6DC6-48B5-A0B1-0D435A4D5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San Cristóbal de La Laguna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11,877 viajeros 
cuota: 100.0%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1D138850-DB31-4789-A8AF-EEECC6B6E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12C7A3C-42FF-4083-8CE7-CFD98F336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F56F6580-961B-4D8D-A57E-8ACCA8F77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F17BAE9-E57A-4B4A-84A9-3B7C9EAA1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998F2BA-CFF6-458B-9701-71E34161D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B112618C-36DF-4C47-9E07-EE76CD2B4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B355875-D370-4BEF-AA4C-77B13470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0DC12CB-2F62-4875-A71C-3677A5C4F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54EF10D-5817-4611-8A49-287F1DF26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7257AA4-F492-488F-98D3-4898AB736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B7007508-0261-405E-8B82-AAA00BAEB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61FD1AE-907A-47BF-9DB9-E46D2B6AD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EB97AC1-FE6B-48E1-B432-B6ABCF8D4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4BE300E-C8FB-41EC-A7A6-42ECB3FF3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AC567F3-FB05-476A-81EF-1A27AA783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325BE4D-08B4-414D-9E19-687FB845E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BD11F1-DAF2-47F1-AD7B-8FB443CB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42C1F2-4ABC-4A90-8315-F3693D770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601116A-1303-4504-A820-43EA9FED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03FDA6-044C-4E30-AA52-733E85347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6EE275-FC57-4BDC-B74A-C29BED43B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310523-C4F2-43DE-9CE4-96D375357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BECAE2-9836-4D48-AA23-288E56E2A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B44723-401A-4CBF-86BF-3B8949C80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San Cristóbal de La Laguna
(hotel + apartamento)</a:t>
          </a:fld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urismodetenerife.sharepoint.com/sites/INVESTIGACION/Documentos%20compartidos/General/Encuesta%20Alojam%20Tur&#237;sticos%20(ISTAC)/2024/Municipios/noviembre/Indicadores%20alojativos%20La%20Laguna%20112024.xlsx" TargetMode="External"/><Relationship Id="rId1" Type="http://schemas.openxmlformats.org/officeDocument/2006/relationships/externalLinkPath" Target="/sites/INVESTIGACION/Documentos%20compartidos/General/Encuesta%20Alojam%20Tur&#237;sticos%20(ISTAC)/2024/Municipios/noviembre/Indicadores%20alojativos%20La%20Laguna%2011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ú principal"/>
      <sheetName val="Resumen indicadores (aloj)"/>
      <sheetName val="Resumen indicadores municipios "/>
      <sheetName val="Oferta alojativa"/>
      <sheetName val="Plazas aloj islas cat y tipolog"/>
      <sheetName val="Establecim aloj islas cat y tip"/>
      <sheetName val="viajeros entrados"/>
      <sheetName val="Viajeros entr evol mensu TF"/>
      <sheetName val="Viajeros entr evol mensu TF15-2"/>
      <sheetName val="Viajeros entr evol mensu TF cat"/>
      <sheetName val="Viajeros entr evol anual TF cat"/>
      <sheetName val="Viajeros entr ti-cat ultimo mes"/>
      <sheetName val="viaj entrados lugar resid años "/>
      <sheetName val="viaj entrados lugar residencia"/>
      <sheetName val="viaj entrados lugar residen acu"/>
      <sheetName val="viaj entrados lugar residen hot"/>
      <sheetName val="viaj entrados lugar residen apt"/>
      <sheetName val="viaj entrados lugar residen cat"/>
      <sheetName val="viaj entr lugar res año categor"/>
      <sheetName val="viajeros alojados"/>
      <sheetName val="viaj aloj lugar residen mes"/>
      <sheetName val="viaj alojados lugar residen acu"/>
      <sheetName val="Pernoctaciones"/>
      <sheetName val="Pernoctaciones evol mensu TF"/>
      <sheetName val="Pernocta evol mensu TF cat"/>
      <sheetName val="Pernoctaciones lugar reside"/>
      <sheetName val="Pernoctaciones lugar residen ac"/>
      <sheetName val="Pernoctaciones lugar reside año"/>
      <sheetName val="Estancia media"/>
      <sheetName val="EM evol menusual lugar resd"/>
      <sheetName val="EM evol mensu TF cat "/>
      <sheetName val="Tasa de ocupación"/>
      <sheetName val="tasa de ocupación evol mens"/>
      <sheetName val="indicadores rentabilidad"/>
      <sheetName val="ADR RevPAR ingresos totales ult"/>
      <sheetName val="viajeros españoles"/>
      <sheetName val="distribución españoles x Resid"/>
      <sheetName val="distribución españoles x cate"/>
      <sheetName val="distribución peninsulare x cate"/>
      <sheetName val="distribución canarios x cate"/>
      <sheetName val="distribución españoles x mun al"/>
      <sheetName val="distribución peninsula x munici"/>
      <sheetName val="distribución canarias x munici"/>
      <sheetName val="evolución anual viaj ent españo"/>
      <sheetName val="evolución anual viaj ent penins"/>
      <sheetName val="evolución anual viaj ent cana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C7">
            <v>2019</v>
          </cell>
          <cell r="I7">
            <v>2022</v>
          </cell>
          <cell r="K7">
            <v>2023</v>
          </cell>
          <cell r="M7">
            <v>2024</v>
          </cell>
        </row>
        <row r="8">
          <cell r="N8" t="str">
            <v>var 24/23</v>
          </cell>
          <cell r="O8" t="str">
            <v>var 24/19</v>
          </cell>
        </row>
        <row r="9">
          <cell r="A9" t="str">
            <v>ene</v>
          </cell>
          <cell r="B9" t="str">
            <v>Enero</v>
          </cell>
          <cell r="C9">
            <v>4716</v>
          </cell>
          <cell r="I9">
            <v>3527</v>
          </cell>
          <cell r="K9">
            <v>5390</v>
          </cell>
          <cell r="M9">
            <v>5217</v>
          </cell>
          <cell r="N9">
            <v>-3.2096474953617782E-2</v>
          </cell>
          <cell r="O9">
            <v>0.10623409669211203</v>
          </cell>
        </row>
        <row r="10">
          <cell r="A10" t="str">
            <v>feb</v>
          </cell>
          <cell r="B10" t="str">
            <v>Febrero</v>
          </cell>
          <cell r="C10">
            <v>4935</v>
          </cell>
          <cell r="I10">
            <v>4177</v>
          </cell>
          <cell r="K10">
            <v>5270</v>
          </cell>
          <cell r="M10">
            <v>4803</v>
          </cell>
          <cell r="N10">
            <v>-8.861480075901329E-2</v>
          </cell>
          <cell r="O10">
            <v>-2.6747720364741601E-2</v>
          </cell>
        </row>
        <row r="11">
          <cell r="A11" t="str">
            <v>mar</v>
          </cell>
          <cell r="B11" t="str">
            <v>Marzo</v>
          </cell>
          <cell r="C11">
            <v>5148</v>
          </cell>
          <cell r="I11">
            <v>4740</v>
          </cell>
          <cell r="K11">
            <v>5659</v>
          </cell>
          <cell r="M11">
            <v>5168</v>
          </cell>
          <cell r="N11">
            <v>-8.6764446015197061E-2</v>
          </cell>
          <cell r="O11">
            <v>3.8850038850037905E-3</v>
          </cell>
        </row>
        <row r="12">
          <cell r="A12" t="str">
            <v>abr</v>
          </cell>
          <cell r="B12" t="str">
            <v>Abril</v>
          </cell>
          <cell r="C12">
            <v>4194</v>
          </cell>
          <cell r="I12">
            <v>4075</v>
          </cell>
          <cell r="K12">
            <v>5170</v>
          </cell>
          <cell r="M12">
            <v>5054</v>
          </cell>
          <cell r="N12">
            <v>-2.2437137330754364E-2</v>
          </cell>
          <cell r="O12">
            <v>0.20505484024797327</v>
          </cell>
        </row>
        <row r="13">
          <cell r="A13" t="str">
            <v>may</v>
          </cell>
          <cell r="B13" t="str">
            <v>Mayo</v>
          </cell>
          <cell r="C13">
            <v>4065</v>
          </cell>
          <cell r="I13">
            <v>3632</v>
          </cell>
          <cell r="K13">
            <v>5013</v>
          </cell>
          <cell r="M13">
            <v>4992</v>
          </cell>
          <cell r="N13">
            <v>-4.1891083183722699E-3</v>
          </cell>
          <cell r="O13">
            <v>0.22804428044280445</v>
          </cell>
        </row>
        <row r="14">
          <cell r="A14" t="str">
            <v>jun</v>
          </cell>
          <cell r="B14" t="str">
            <v>Junio</v>
          </cell>
          <cell r="C14">
            <v>3920</v>
          </cell>
          <cell r="I14">
            <v>4520</v>
          </cell>
          <cell r="K14">
            <v>4181</v>
          </cell>
          <cell r="M14">
            <v>3964</v>
          </cell>
          <cell r="N14">
            <v>-5.1901458981104986E-2</v>
          </cell>
          <cell r="O14">
            <v>1.1224489795918391E-2</v>
          </cell>
        </row>
        <row r="15">
          <cell r="A15" t="str">
            <v>jul</v>
          </cell>
          <cell r="B15" t="str">
            <v>Julio</v>
          </cell>
          <cell r="C15">
            <v>4387</v>
          </cell>
          <cell r="I15">
            <v>4275</v>
          </cell>
          <cell r="K15">
            <v>4340</v>
          </cell>
          <cell r="M15">
            <v>4593</v>
          </cell>
          <cell r="N15">
            <v>5.8294930875576023E-2</v>
          </cell>
          <cell r="O15">
            <v>4.6956918167312622E-2</v>
          </cell>
        </row>
        <row r="16">
          <cell r="A16" t="str">
            <v>ago</v>
          </cell>
          <cell r="B16" t="str">
            <v>Agosto</v>
          </cell>
          <cell r="C16">
            <v>4223</v>
          </cell>
          <cell r="I16">
            <v>3932</v>
          </cell>
          <cell r="K16">
            <v>4645</v>
          </cell>
          <cell r="M16">
            <v>2899</v>
          </cell>
          <cell r="N16">
            <v>-0.37588805166846073</v>
          </cell>
          <cell r="O16">
            <v>-0.3135211934643618</v>
          </cell>
        </row>
        <row r="17">
          <cell r="A17" t="str">
            <v>sep</v>
          </cell>
          <cell r="B17" t="str">
            <v>Septiembre</v>
          </cell>
          <cell r="C17">
            <v>3835</v>
          </cell>
          <cell r="I17">
            <v>4578</v>
          </cell>
          <cell r="K17">
            <v>4521</v>
          </cell>
          <cell r="M17">
            <v>5087</v>
          </cell>
          <cell r="N17">
            <v>0.12519354125193538</v>
          </cell>
          <cell r="O17">
            <v>0.32646675358539756</v>
          </cell>
        </row>
        <row r="18">
          <cell r="A18" t="str">
            <v>oct</v>
          </cell>
          <cell r="B18" t="str">
            <v>Octubre</v>
          </cell>
          <cell r="C18">
            <v>4677</v>
          </cell>
          <cell r="I18">
            <v>4025</v>
          </cell>
          <cell r="K18">
            <v>4419</v>
          </cell>
          <cell r="M18">
            <v>4919</v>
          </cell>
          <cell r="N18">
            <v>0.11314777098891149</v>
          </cell>
          <cell r="O18">
            <v>5.1742570023519452E-2</v>
          </cell>
        </row>
        <row r="19">
          <cell r="A19" t="str">
            <v>nov</v>
          </cell>
          <cell r="B19" t="str">
            <v>Noviembre</v>
          </cell>
          <cell r="C19">
            <v>6020</v>
          </cell>
          <cell r="I19">
            <v>4838</v>
          </cell>
          <cell r="K19">
            <v>4964</v>
          </cell>
          <cell r="M19">
            <v>5464</v>
          </cell>
          <cell r="N19">
            <v>0.10072522159548747</v>
          </cell>
          <cell r="O19">
            <v>-9.2358803986710925E-2</v>
          </cell>
        </row>
        <row r="20">
          <cell r="A20" t="str">
            <v>dic</v>
          </cell>
          <cell r="B20" t="str">
            <v>Diciembre</v>
          </cell>
          <cell r="C20">
            <v>5767</v>
          </cell>
          <cell r="I20">
            <v>5166</v>
          </cell>
          <cell r="K20">
            <v>4585</v>
          </cell>
        </row>
        <row r="21">
          <cell r="A21" t="str">
            <v>Total</v>
          </cell>
          <cell r="C21">
            <v>55887</v>
          </cell>
          <cell r="I21">
            <v>51485</v>
          </cell>
          <cell r="K21">
            <v>58157</v>
          </cell>
          <cell r="M21">
            <v>52160</v>
          </cell>
          <cell r="N21">
            <v>-2.6357052191443242E-2</v>
          </cell>
          <cell r="O21">
            <v>4.0702314445331123E-2</v>
          </cell>
        </row>
        <row r="29">
          <cell r="C29">
            <v>2019</v>
          </cell>
          <cell r="I29">
            <v>2022</v>
          </cell>
          <cell r="K29">
            <v>2023</v>
          </cell>
          <cell r="M29">
            <v>2024</v>
          </cell>
        </row>
        <row r="30">
          <cell r="N30" t="str">
            <v>var 24/23</v>
          </cell>
          <cell r="O30" t="str">
            <v>var 24/19</v>
          </cell>
        </row>
        <row r="31">
          <cell r="B31" t="str">
            <v>Enero</v>
          </cell>
          <cell r="C31">
            <v>2705</v>
          </cell>
          <cell r="I31">
            <v>1773</v>
          </cell>
          <cell r="K31">
            <v>3042</v>
          </cell>
          <cell r="M31">
            <v>2177</v>
          </cell>
          <cell r="N31">
            <v>-0.28435239973701509</v>
          </cell>
          <cell r="O31">
            <v>-0.19519408502772639</v>
          </cell>
        </row>
        <row r="32">
          <cell r="B32" t="str">
            <v>Febrero</v>
          </cell>
          <cell r="C32">
            <v>2901</v>
          </cell>
          <cell r="I32">
            <v>2253</v>
          </cell>
          <cell r="K32">
            <v>3101</v>
          </cell>
          <cell r="M32">
            <v>2167</v>
          </cell>
          <cell r="N32">
            <v>-0.30119316349564662</v>
          </cell>
          <cell r="O32">
            <v>-0.25301620130989311</v>
          </cell>
        </row>
        <row r="33">
          <cell r="B33" t="str">
            <v>Marzo</v>
          </cell>
          <cell r="C33">
            <v>2975</v>
          </cell>
          <cell r="I33">
            <v>2677</v>
          </cell>
          <cell r="K33">
            <v>3421</v>
          </cell>
          <cell r="M33">
            <v>2632</v>
          </cell>
          <cell r="N33">
            <v>-0.23063431745103768</v>
          </cell>
          <cell r="O33">
            <v>-0.11529411764705877</v>
          </cell>
        </row>
        <row r="34">
          <cell r="B34" t="str">
            <v>Abril</v>
          </cell>
          <cell r="C34">
            <v>2550</v>
          </cell>
          <cell r="I34">
            <v>2629</v>
          </cell>
          <cell r="K34">
            <v>3521</v>
          </cell>
          <cell r="M34">
            <v>3276</v>
          </cell>
          <cell r="N34">
            <v>-6.9582504970178927E-2</v>
          </cell>
          <cell r="O34">
            <v>0.28470588235294114</v>
          </cell>
        </row>
        <row r="35">
          <cell r="B35" t="str">
            <v>Mayo</v>
          </cell>
          <cell r="C35">
            <v>2924</v>
          </cell>
          <cell r="I35">
            <v>2471</v>
          </cell>
          <cell r="K35">
            <v>3551</v>
          </cell>
          <cell r="M35">
            <v>3636</v>
          </cell>
          <cell r="N35">
            <v>2.3936919177696359E-2</v>
          </cell>
          <cell r="O35">
            <v>0.24350205198358421</v>
          </cell>
        </row>
        <row r="36">
          <cell r="B36" t="str">
            <v>Junio</v>
          </cell>
          <cell r="C36">
            <v>2935</v>
          </cell>
          <cell r="I36">
            <v>3580</v>
          </cell>
          <cell r="K36">
            <v>3284</v>
          </cell>
          <cell r="M36">
            <v>3008</v>
          </cell>
          <cell r="N36">
            <v>-8.4043848964677204E-2</v>
          </cell>
          <cell r="O36">
            <v>2.4872231686541735E-2</v>
          </cell>
        </row>
        <row r="37">
          <cell r="B37" t="str">
            <v>Julio</v>
          </cell>
          <cell r="C37">
            <v>3386</v>
          </cell>
          <cell r="I37">
            <v>3300</v>
          </cell>
          <cell r="K37">
            <v>3186</v>
          </cell>
          <cell r="M37">
            <v>3447</v>
          </cell>
          <cell r="N37">
            <v>8.1920903954802338E-2</v>
          </cell>
          <cell r="O37">
            <v>1.8015357353809769E-2</v>
          </cell>
        </row>
        <row r="38">
          <cell r="B38" t="str">
            <v>Agosto</v>
          </cell>
          <cell r="C38">
            <v>3075</v>
          </cell>
          <cell r="I38">
            <v>2594</v>
          </cell>
          <cell r="K38">
            <v>3372</v>
          </cell>
          <cell r="M38">
            <v>1718</v>
          </cell>
          <cell r="N38">
            <v>-0.49051008303677346</v>
          </cell>
          <cell r="O38">
            <v>-0.44130081300813007</v>
          </cell>
        </row>
        <row r="39">
          <cell r="B39" t="str">
            <v>Septiembre</v>
          </cell>
          <cell r="C39">
            <v>2807</v>
          </cell>
          <cell r="I39">
            <v>3509</v>
          </cell>
          <cell r="K39">
            <v>3382</v>
          </cell>
          <cell r="M39">
            <v>4092</v>
          </cell>
          <cell r="N39">
            <v>0.20993494973388538</v>
          </cell>
          <cell r="O39">
            <v>0.45778411115069462</v>
          </cell>
        </row>
        <row r="40">
          <cell r="B40" t="str">
            <v>Octubre</v>
          </cell>
          <cell r="C40">
            <v>3140</v>
          </cell>
          <cell r="I40">
            <v>2508</v>
          </cell>
          <cell r="K40">
            <v>2825</v>
          </cell>
          <cell r="M40">
            <v>3162</v>
          </cell>
          <cell r="N40">
            <v>0.11929203539823008</v>
          </cell>
          <cell r="O40">
            <v>7.0063694267517018E-3</v>
          </cell>
        </row>
        <row r="41">
          <cell r="B41" t="str">
            <v>Noviembre</v>
          </cell>
          <cell r="C41">
            <v>3743</v>
          </cell>
          <cell r="I41">
            <v>3156</v>
          </cell>
          <cell r="K41">
            <v>2455</v>
          </cell>
          <cell r="M41">
            <v>3284</v>
          </cell>
          <cell r="N41">
            <v>0.33767820773930746</v>
          </cell>
          <cell r="O41">
            <v>-0.12262890729361475</v>
          </cell>
        </row>
        <row r="42">
          <cell r="B42" t="str">
            <v>Diciembre</v>
          </cell>
          <cell r="C42">
            <v>3978</v>
          </cell>
          <cell r="I42">
            <v>3359</v>
          </cell>
          <cell r="K42">
            <v>2582</v>
          </cell>
        </row>
        <row r="43">
          <cell r="C43">
            <v>37119</v>
          </cell>
          <cell r="I43">
            <v>33809</v>
          </cell>
          <cell r="K43">
            <v>37722</v>
          </cell>
          <cell r="M43">
            <v>32599</v>
          </cell>
          <cell r="N43">
            <v>-7.2310756972111534E-2</v>
          </cell>
          <cell r="O43">
            <v>-1.6354364684228018E-2</v>
          </cell>
        </row>
        <row r="51">
          <cell r="C51">
            <v>2019</v>
          </cell>
          <cell r="I51">
            <v>2022</v>
          </cell>
          <cell r="K51">
            <v>2023</v>
          </cell>
          <cell r="M51">
            <v>2024</v>
          </cell>
        </row>
        <row r="52">
          <cell r="N52" t="str">
            <v>var 24/23</v>
          </cell>
          <cell r="O52" t="str">
            <v>var 24/19</v>
          </cell>
        </row>
        <row r="53">
          <cell r="B53" t="str">
            <v>Enero</v>
          </cell>
          <cell r="C53">
            <v>1303</v>
          </cell>
          <cell r="I53">
            <v>1039</v>
          </cell>
          <cell r="K53">
            <v>1557</v>
          </cell>
          <cell r="M53">
            <v>1445</v>
          </cell>
          <cell r="N53">
            <v>-7.1933204881181712E-2</v>
          </cell>
          <cell r="O53">
            <v>0.10897927858787404</v>
          </cell>
        </row>
        <row r="54">
          <cell r="B54" t="str">
            <v>Febrero</v>
          </cell>
          <cell r="C54">
            <v>1468</v>
          </cell>
          <cell r="I54">
            <v>1131</v>
          </cell>
          <cell r="K54">
            <v>2612</v>
          </cell>
          <cell r="M54">
            <v>1852</v>
          </cell>
          <cell r="N54">
            <v>-0.29096477794793263</v>
          </cell>
          <cell r="O54">
            <v>0.26158038147138973</v>
          </cell>
        </row>
        <row r="55">
          <cell r="B55" t="str">
            <v>Marzo</v>
          </cell>
          <cell r="C55">
            <v>1577</v>
          </cell>
          <cell r="I55">
            <v>1299</v>
          </cell>
          <cell r="K55">
            <v>2794</v>
          </cell>
          <cell r="M55">
            <v>1883</v>
          </cell>
          <cell r="N55">
            <v>-0.32605583392984971</v>
          </cell>
          <cell r="O55">
            <v>0.19403931515535833</v>
          </cell>
        </row>
        <row r="56">
          <cell r="B56" t="str">
            <v>Abril</v>
          </cell>
          <cell r="C56">
            <v>1537</v>
          </cell>
          <cell r="I56">
            <v>1248</v>
          </cell>
          <cell r="K56">
            <v>2342</v>
          </cell>
          <cell r="M56">
            <v>2557</v>
          </cell>
          <cell r="N56">
            <v>9.1801878736122999E-2</v>
          </cell>
          <cell r="O56">
            <v>0.66363044892648015</v>
          </cell>
        </row>
        <row r="57">
          <cell r="B57" t="str">
            <v>Mayo</v>
          </cell>
          <cell r="C57">
            <v>1595</v>
          </cell>
          <cell r="I57">
            <v>1437</v>
          </cell>
          <cell r="K57">
            <v>2194</v>
          </cell>
          <cell r="M57">
            <v>2203</v>
          </cell>
          <cell r="N57">
            <v>4.1020966271649861E-3</v>
          </cell>
          <cell r="O57">
            <v>0.38119122257053295</v>
          </cell>
        </row>
        <row r="58">
          <cell r="B58" t="str">
            <v>Junio</v>
          </cell>
          <cell r="C58">
            <v>1453</v>
          </cell>
          <cell r="I58">
            <v>1729</v>
          </cell>
          <cell r="K58">
            <v>2466</v>
          </cell>
          <cell r="M58">
            <v>2292</v>
          </cell>
          <cell r="N58">
            <v>-7.0559610705596132E-2</v>
          </cell>
          <cell r="O58">
            <v>0.57742601514108749</v>
          </cell>
        </row>
        <row r="59">
          <cell r="B59" t="str">
            <v>Julio</v>
          </cell>
          <cell r="C59">
            <v>1611</v>
          </cell>
          <cell r="I59">
            <v>1593</v>
          </cell>
          <cell r="K59">
            <v>1977</v>
          </cell>
          <cell r="M59">
            <v>1831</v>
          </cell>
          <cell r="N59">
            <v>-7.384926656550328E-2</v>
          </cell>
          <cell r="O59">
            <v>0.1365611421477344</v>
          </cell>
        </row>
        <row r="60">
          <cell r="B60" t="str">
            <v>Agosto</v>
          </cell>
          <cell r="C60">
            <v>1412</v>
          </cell>
          <cell r="I60">
            <v>1587</v>
          </cell>
          <cell r="K60">
            <v>1933</v>
          </cell>
          <cell r="M60">
            <v>1542</v>
          </cell>
          <cell r="N60">
            <v>-0.20227625452664255</v>
          </cell>
          <cell r="O60">
            <v>9.2067988668555145E-2</v>
          </cell>
        </row>
        <row r="61">
          <cell r="B61" t="str">
            <v>Septiembre</v>
          </cell>
          <cell r="C61">
            <v>1392</v>
          </cell>
          <cell r="I61">
            <v>1832</v>
          </cell>
          <cell r="K61">
            <v>2450</v>
          </cell>
          <cell r="M61">
            <v>2346</v>
          </cell>
          <cell r="N61">
            <v>-4.2448979591836689E-2</v>
          </cell>
          <cell r="O61">
            <v>0.68534482758620685</v>
          </cell>
        </row>
        <row r="62">
          <cell r="B62" t="str">
            <v>Octubre</v>
          </cell>
          <cell r="C62">
            <v>1473</v>
          </cell>
          <cell r="I62">
            <v>1484</v>
          </cell>
          <cell r="K62">
            <v>2164</v>
          </cell>
          <cell r="M62">
            <v>2197</v>
          </cell>
          <cell r="N62">
            <v>1.5249537892791043E-2</v>
          </cell>
          <cell r="O62">
            <v>0.49151391717583159</v>
          </cell>
        </row>
        <row r="63">
          <cell r="B63" t="str">
            <v>Noviembre</v>
          </cell>
          <cell r="C63">
            <v>1743</v>
          </cell>
          <cell r="I63">
            <v>1596</v>
          </cell>
          <cell r="K63">
            <v>1784</v>
          </cell>
          <cell r="M63">
            <v>2044</v>
          </cell>
          <cell r="N63">
            <v>0.14573991031390143</v>
          </cell>
          <cell r="O63">
            <v>0.17269076305220876</v>
          </cell>
        </row>
        <row r="64">
          <cell r="B64" t="str">
            <v>Diciembre</v>
          </cell>
          <cell r="C64">
            <v>1402</v>
          </cell>
          <cell r="I64">
            <v>1545</v>
          </cell>
          <cell r="K64">
            <v>1425</v>
          </cell>
        </row>
        <row r="65">
          <cell r="C65">
            <v>17966</v>
          </cell>
          <cell r="I65">
            <v>17520</v>
          </cell>
          <cell r="K65">
            <v>25698</v>
          </cell>
          <cell r="M65">
            <v>22192</v>
          </cell>
          <cell r="N65">
            <v>-8.5733119103530653E-2</v>
          </cell>
          <cell r="O65">
            <v>0.33977300169041302</v>
          </cell>
        </row>
        <row r="73">
          <cell r="C73">
            <v>2019</v>
          </cell>
          <cell r="I73">
            <v>2022</v>
          </cell>
          <cell r="K73">
            <v>2023</v>
          </cell>
          <cell r="M73">
            <v>2024</v>
          </cell>
        </row>
        <row r="74">
          <cell r="N74" t="str">
            <v>var 24/23</v>
          </cell>
          <cell r="O74" t="str">
            <v>var 24/19</v>
          </cell>
        </row>
        <row r="75">
          <cell r="B75" t="str">
            <v>Enero</v>
          </cell>
          <cell r="C75">
            <v>1402</v>
          </cell>
          <cell r="I75">
            <v>734</v>
          </cell>
          <cell r="K75">
            <v>1485</v>
          </cell>
          <cell r="M75">
            <v>732</v>
          </cell>
          <cell r="N75">
            <v>-0.50707070707070701</v>
          </cell>
          <cell r="O75">
            <v>-0.47788873038516411</v>
          </cell>
        </row>
        <row r="76">
          <cell r="B76" t="str">
            <v>Febrero</v>
          </cell>
          <cell r="C76">
            <v>1433</v>
          </cell>
          <cell r="I76">
            <v>1122</v>
          </cell>
          <cell r="K76">
            <v>489</v>
          </cell>
          <cell r="M76">
            <v>315</v>
          </cell>
          <cell r="N76">
            <v>-0.35582822085889576</v>
          </cell>
          <cell r="O76">
            <v>-0.7801814375436148</v>
          </cell>
        </row>
        <row r="77">
          <cell r="B77" t="str">
            <v>Marzo</v>
          </cell>
          <cell r="C77">
            <v>1398</v>
          </cell>
          <cell r="I77">
            <v>1378</v>
          </cell>
          <cell r="K77">
            <v>627</v>
          </cell>
          <cell r="M77">
            <v>749</v>
          </cell>
          <cell r="N77">
            <v>0.19457735247208929</v>
          </cell>
          <cell r="O77">
            <v>-0.46423462088698142</v>
          </cell>
        </row>
        <row r="78">
          <cell r="B78" t="str">
            <v>Abril</v>
          </cell>
          <cell r="C78">
            <v>1013</v>
          </cell>
          <cell r="I78">
            <v>1381</v>
          </cell>
          <cell r="K78">
            <v>1179</v>
          </cell>
          <cell r="M78">
            <v>719</v>
          </cell>
          <cell r="N78">
            <v>-0.39016115351993219</v>
          </cell>
          <cell r="O78">
            <v>-0.29022704837117475</v>
          </cell>
        </row>
        <row r="79">
          <cell r="B79" t="str">
            <v>Mayo</v>
          </cell>
          <cell r="C79">
            <v>1329</v>
          </cell>
          <cell r="I79">
            <v>1034</v>
          </cell>
          <cell r="K79">
            <v>1357</v>
          </cell>
          <cell r="M79">
            <v>1433</v>
          </cell>
          <cell r="N79">
            <v>5.6005895357406077E-2</v>
          </cell>
          <cell r="O79">
            <v>7.825432656132425E-2</v>
          </cell>
        </row>
        <row r="80">
          <cell r="B80" t="str">
            <v>Junio</v>
          </cell>
          <cell r="C80">
            <v>1482</v>
          </cell>
          <cell r="I80">
            <v>1851</v>
          </cell>
          <cell r="K80">
            <v>818</v>
          </cell>
          <cell r="M80">
            <v>716</v>
          </cell>
          <cell r="N80">
            <v>-0.12469437652811732</v>
          </cell>
          <cell r="O80">
            <v>-0.51686909581646423</v>
          </cell>
        </row>
        <row r="81">
          <cell r="B81" t="str">
            <v>Julio</v>
          </cell>
          <cell r="C81">
            <v>1775</v>
          </cell>
          <cell r="I81">
            <v>1707</v>
          </cell>
          <cell r="K81">
            <v>1209</v>
          </cell>
          <cell r="M81">
            <v>1616</v>
          </cell>
          <cell r="N81">
            <v>0.33664185277088499</v>
          </cell>
          <cell r="O81">
            <v>-8.9577464788732408E-2</v>
          </cell>
        </row>
        <row r="82">
          <cell r="B82" t="str">
            <v>Agosto</v>
          </cell>
          <cell r="C82">
            <v>1663</v>
          </cell>
          <cell r="I82">
            <v>1007</v>
          </cell>
          <cell r="K82">
            <v>1439</v>
          </cell>
          <cell r="M82">
            <v>176</v>
          </cell>
          <cell r="N82">
            <v>-0.87769284225156363</v>
          </cell>
          <cell r="O82">
            <v>-0.894167167769092</v>
          </cell>
        </row>
        <row r="83">
          <cell r="B83" t="str">
            <v>Septiembre</v>
          </cell>
          <cell r="C83">
            <v>1415</v>
          </cell>
          <cell r="I83">
            <v>1677</v>
          </cell>
          <cell r="K83">
            <v>932</v>
          </cell>
          <cell r="M83">
            <v>1746</v>
          </cell>
          <cell r="N83">
            <v>0.87339055793991416</v>
          </cell>
          <cell r="O83">
            <v>0.233922261484099</v>
          </cell>
        </row>
        <row r="84">
          <cell r="B84" t="str">
            <v>Octubre</v>
          </cell>
          <cell r="C84">
            <v>1667</v>
          </cell>
          <cell r="I84">
            <v>1024</v>
          </cell>
          <cell r="K84">
            <v>661</v>
          </cell>
          <cell r="M84">
            <v>965</v>
          </cell>
          <cell r="N84">
            <v>0.45990922844175497</v>
          </cell>
          <cell r="O84">
            <v>-0.42111577684463108</v>
          </cell>
        </row>
        <row r="85">
          <cell r="B85" t="str">
            <v>Noviembre</v>
          </cell>
          <cell r="C85">
            <v>2000</v>
          </cell>
          <cell r="I85">
            <v>1560</v>
          </cell>
          <cell r="K85">
            <v>671</v>
          </cell>
          <cell r="M85">
            <v>1240</v>
          </cell>
          <cell r="N85">
            <v>0.84798807749627425</v>
          </cell>
          <cell r="O85">
            <v>-0.38</v>
          </cell>
        </row>
        <row r="86">
          <cell r="B86" t="str">
            <v>Diciembre</v>
          </cell>
          <cell r="C86">
            <v>2576</v>
          </cell>
          <cell r="I86">
            <v>1814</v>
          </cell>
          <cell r="K86">
            <v>1157</v>
          </cell>
        </row>
        <row r="87">
          <cell r="C87">
            <v>19153</v>
          </cell>
          <cell r="I87">
            <v>16289</v>
          </cell>
          <cell r="K87">
            <v>12024</v>
          </cell>
          <cell r="M87">
            <v>10407</v>
          </cell>
          <cell r="N87">
            <v>-4.2329989877611163E-2</v>
          </cell>
          <cell r="O87">
            <v>-0.37220244917656997</v>
          </cell>
        </row>
        <row r="95">
          <cell r="C95">
            <v>2019</v>
          </cell>
          <cell r="I95">
            <v>2022</v>
          </cell>
          <cell r="K95">
            <v>2023</v>
          </cell>
          <cell r="M95">
            <v>2024</v>
          </cell>
        </row>
        <row r="96">
          <cell r="N96" t="str">
            <v>var 24/23</v>
          </cell>
          <cell r="O96" t="str">
            <v>var 24/19</v>
          </cell>
        </row>
        <row r="97">
          <cell r="B97" t="str">
            <v>Enero</v>
          </cell>
          <cell r="C97">
            <v>2011</v>
          </cell>
          <cell r="I97">
            <v>1754</v>
          </cell>
          <cell r="K97">
            <v>2348</v>
          </cell>
          <cell r="M97">
            <v>3040</v>
          </cell>
          <cell r="N97">
            <v>0.29471890971039172</v>
          </cell>
          <cell r="O97">
            <v>0.51168572849328697</v>
          </cell>
        </row>
        <row r="98">
          <cell r="B98" t="str">
            <v>Febrero</v>
          </cell>
          <cell r="C98">
            <v>2034</v>
          </cell>
          <cell r="I98">
            <v>1924</v>
          </cell>
          <cell r="K98">
            <v>2169</v>
          </cell>
          <cell r="M98">
            <v>2636</v>
          </cell>
          <cell r="N98">
            <v>0.2153065928999538</v>
          </cell>
          <cell r="O98">
            <v>0.29596853490658792</v>
          </cell>
        </row>
        <row r="99">
          <cell r="B99" t="str">
            <v>Marzo</v>
          </cell>
          <cell r="C99">
            <v>2173</v>
          </cell>
          <cell r="I99">
            <v>2063</v>
          </cell>
          <cell r="K99">
            <v>2238</v>
          </cell>
          <cell r="M99">
            <v>2536</v>
          </cell>
          <cell r="N99">
            <v>0.13315460232350307</v>
          </cell>
          <cell r="O99">
            <v>0.16705016106764847</v>
          </cell>
        </row>
        <row r="100">
          <cell r="B100" t="str">
            <v>Abril</v>
          </cell>
          <cell r="C100">
            <v>1644</v>
          </cell>
          <cell r="I100">
            <v>1446</v>
          </cell>
          <cell r="K100">
            <v>1649</v>
          </cell>
          <cell r="M100">
            <v>1778</v>
          </cell>
          <cell r="N100">
            <v>7.8229229836264347E-2</v>
          </cell>
          <cell r="O100">
            <v>8.1508515815085225E-2</v>
          </cell>
        </row>
        <row r="101">
          <cell r="B101" t="str">
            <v>Mayo</v>
          </cell>
          <cell r="C101">
            <v>1141</v>
          </cell>
          <cell r="I101">
            <v>1161</v>
          </cell>
          <cell r="K101">
            <v>1462</v>
          </cell>
          <cell r="M101">
            <v>1356</v>
          </cell>
          <cell r="N101">
            <v>-7.2503419972640204E-2</v>
          </cell>
          <cell r="O101">
            <v>0.18843120070113928</v>
          </cell>
        </row>
        <row r="102">
          <cell r="B102" t="str">
            <v>Junio</v>
          </cell>
          <cell r="C102">
            <v>985</v>
          </cell>
          <cell r="I102">
            <v>940</v>
          </cell>
          <cell r="K102">
            <v>897</v>
          </cell>
          <cell r="M102">
            <v>956</v>
          </cell>
          <cell r="N102">
            <v>6.5774804905239792E-2</v>
          </cell>
          <cell r="O102">
            <v>-2.9441624365482255E-2</v>
          </cell>
        </row>
        <row r="103">
          <cell r="B103" t="str">
            <v>Julio</v>
          </cell>
          <cell r="C103">
            <v>1001</v>
          </cell>
          <cell r="I103">
            <v>975</v>
          </cell>
          <cell r="K103">
            <v>1154</v>
          </cell>
          <cell r="M103">
            <v>1146</v>
          </cell>
          <cell r="N103">
            <v>-6.9324090121317683E-3</v>
          </cell>
          <cell r="O103">
            <v>0.14485514485514495</v>
          </cell>
        </row>
        <row r="104">
          <cell r="B104" t="str">
            <v>Agosto</v>
          </cell>
          <cell r="C104">
            <v>1148</v>
          </cell>
          <cell r="I104">
            <v>1338</v>
          </cell>
          <cell r="K104">
            <v>1273</v>
          </cell>
          <cell r="M104">
            <v>1181</v>
          </cell>
          <cell r="N104">
            <v>-7.2270227808326815E-2</v>
          </cell>
          <cell r="O104">
            <v>2.8745644599303066E-2</v>
          </cell>
        </row>
        <row r="105">
          <cell r="B105" t="str">
            <v>Septiembre</v>
          </cell>
          <cell r="C105">
            <v>1028</v>
          </cell>
          <cell r="I105">
            <v>1069</v>
          </cell>
          <cell r="K105">
            <v>1139</v>
          </cell>
          <cell r="M105">
            <v>995</v>
          </cell>
          <cell r="N105">
            <v>-0.12642669007901663</v>
          </cell>
          <cell r="O105">
            <v>-3.2101167315175094E-2</v>
          </cell>
        </row>
        <row r="106">
          <cell r="B106" t="str">
            <v>Octubre</v>
          </cell>
          <cell r="C106">
            <v>1537</v>
          </cell>
          <cell r="I106">
            <v>1517</v>
          </cell>
          <cell r="K106">
            <v>1594</v>
          </cell>
          <cell r="M106">
            <v>1757</v>
          </cell>
          <cell r="N106">
            <v>0.10225846925972393</v>
          </cell>
          <cell r="O106">
            <v>0.14313597918022114</v>
          </cell>
        </row>
        <row r="107">
          <cell r="B107" t="str">
            <v>Noviembre</v>
          </cell>
          <cell r="C107">
            <v>2277</v>
          </cell>
          <cell r="I107">
            <v>1682</v>
          </cell>
          <cell r="K107">
            <v>2509</v>
          </cell>
          <cell r="M107">
            <v>2180</v>
          </cell>
          <cell r="N107">
            <v>-0.13112793941809486</v>
          </cell>
          <cell r="O107">
            <v>-4.2599912165129594E-2</v>
          </cell>
        </row>
        <row r="108">
          <cell r="B108" t="str">
            <v>Diciembre</v>
          </cell>
          <cell r="C108">
            <v>1789</v>
          </cell>
          <cell r="I108">
            <v>1807</v>
          </cell>
          <cell r="K108">
            <v>2003</v>
          </cell>
        </row>
        <row r="109">
          <cell r="C109">
            <v>18768</v>
          </cell>
          <cell r="I109">
            <v>17676</v>
          </cell>
          <cell r="K109">
            <v>20435</v>
          </cell>
          <cell r="M109">
            <v>19561</v>
          </cell>
          <cell r="N109">
            <v>6.125217013888884E-2</v>
          </cell>
          <cell r="O109">
            <v>0.15207020437010432</v>
          </cell>
        </row>
        <row r="117">
          <cell r="C117">
            <v>2019</v>
          </cell>
          <cell r="I117">
            <v>2022</v>
          </cell>
          <cell r="K117">
            <v>2023</v>
          </cell>
          <cell r="M117">
            <v>2024</v>
          </cell>
        </row>
        <row r="118">
          <cell r="N118" t="str">
            <v>var 24/23</v>
          </cell>
          <cell r="O118" t="str">
            <v>var 24/19</v>
          </cell>
        </row>
        <row r="119">
          <cell r="B119" t="str">
            <v>Enero</v>
          </cell>
          <cell r="C119">
            <v>336</v>
          </cell>
          <cell r="I119">
            <v>277</v>
          </cell>
          <cell r="K119">
            <v>378</v>
          </cell>
          <cell r="M119">
            <v>447</v>
          </cell>
          <cell r="N119">
            <v>0.18253968253968256</v>
          </cell>
          <cell r="O119">
            <v>0.33035714285714279</v>
          </cell>
        </row>
        <row r="120">
          <cell r="B120" t="str">
            <v>Febrero</v>
          </cell>
          <cell r="C120">
            <v>382</v>
          </cell>
          <cell r="I120">
            <v>330</v>
          </cell>
          <cell r="K120">
            <v>411</v>
          </cell>
          <cell r="M120">
            <v>472</v>
          </cell>
          <cell r="N120">
            <v>0.14841849148418484</v>
          </cell>
          <cell r="O120">
            <v>0.23560209424083767</v>
          </cell>
        </row>
        <row r="121">
          <cell r="B121" t="str">
            <v>Marzo</v>
          </cell>
          <cell r="C121">
            <v>296</v>
          </cell>
          <cell r="I121">
            <v>308</v>
          </cell>
          <cell r="K121">
            <v>344</v>
          </cell>
          <cell r="M121">
            <v>445</v>
          </cell>
          <cell r="N121">
            <v>0.29360465116279078</v>
          </cell>
          <cell r="O121">
            <v>0.50337837837837829</v>
          </cell>
        </row>
        <row r="122">
          <cell r="B122" t="str">
            <v>Abril</v>
          </cell>
          <cell r="C122">
            <v>145</v>
          </cell>
          <cell r="I122">
            <v>129</v>
          </cell>
          <cell r="K122">
            <v>155</v>
          </cell>
          <cell r="M122">
            <v>248</v>
          </cell>
          <cell r="N122">
            <v>0.60000000000000009</v>
          </cell>
          <cell r="O122">
            <v>0.71034482758620698</v>
          </cell>
        </row>
        <row r="123">
          <cell r="B123" t="str">
            <v>Mayo</v>
          </cell>
          <cell r="C123">
            <v>167</v>
          </cell>
          <cell r="I123">
            <v>143</v>
          </cell>
          <cell r="K123">
            <v>149</v>
          </cell>
          <cell r="M123">
            <v>133</v>
          </cell>
          <cell r="N123">
            <v>-0.10738255033557043</v>
          </cell>
          <cell r="O123">
            <v>-0.20359281437125754</v>
          </cell>
        </row>
        <row r="124">
          <cell r="B124" t="str">
            <v>Junio</v>
          </cell>
          <cell r="C124">
            <v>87</v>
          </cell>
          <cell r="I124">
            <v>120</v>
          </cell>
          <cell r="K124">
            <v>124</v>
          </cell>
          <cell r="M124">
            <v>100</v>
          </cell>
          <cell r="N124">
            <v>-0.19354838709677424</v>
          </cell>
          <cell r="O124">
            <v>0.14942528735632177</v>
          </cell>
        </row>
        <row r="125">
          <cell r="B125" t="str">
            <v>Julio</v>
          </cell>
          <cell r="C125">
            <v>128</v>
          </cell>
          <cell r="I125">
            <v>82</v>
          </cell>
          <cell r="K125">
            <v>160</v>
          </cell>
          <cell r="M125">
            <v>156</v>
          </cell>
          <cell r="N125">
            <v>-2.5000000000000022E-2</v>
          </cell>
          <cell r="O125">
            <v>0.21875</v>
          </cell>
        </row>
        <row r="126">
          <cell r="B126" t="str">
            <v>Agosto</v>
          </cell>
          <cell r="C126">
            <v>86</v>
          </cell>
          <cell r="I126">
            <v>109</v>
          </cell>
          <cell r="K126">
            <v>153</v>
          </cell>
          <cell r="M126">
            <v>122</v>
          </cell>
          <cell r="N126">
            <v>-0.20261437908496727</v>
          </cell>
          <cell r="O126">
            <v>0.41860465116279078</v>
          </cell>
        </row>
        <row r="127">
          <cell r="B127" t="str">
            <v>Septiembre</v>
          </cell>
          <cell r="C127">
            <v>141</v>
          </cell>
          <cell r="I127">
            <v>163</v>
          </cell>
          <cell r="K127">
            <v>144</v>
          </cell>
          <cell r="M127">
            <v>123</v>
          </cell>
          <cell r="N127">
            <v>-0.14583333333333337</v>
          </cell>
          <cell r="O127">
            <v>-0.12765957446808507</v>
          </cell>
        </row>
        <row r="128">
          <cell r="B128" t="str">
            <v>Octubre</v>
          </cell>
          <cell r="C128">
            <v>143</v>
          </cell>
          <cell r="I128">
            <v>175</v>
          </cell>
          <cell r="K128">
            <v>180</v>
          </cell>
          <cell r="M128">
            <v>204</v>
          </cell>
          <cell r="N128">
            <v>0.1333333333333333</v>
          </cell>
          <cell r="O128">
            <v>0.42657342657342667</v>
          </cell>
        </row>
        <row r="129">
          <cell r="B129" t="str">
            <v>Noviembre</v>
          </cell>
          <cell r="C129">
            <v>282</v>
          </cell>
          <cell r="I129">
            <v>264</v>
          </cell>
          <cell r="K129">
            <v>278</v>
          </cell>
          <cell r="M129">
            <v>320</v>
          </cell>
          <cell r="N129">
            <v>0.15107913669064743</v>
          </cell>
          <cell r="O129">
            <v>0.13475177304964547</v>
          </cell>
        </row>
        <row r="130">
          <cell r="B130" t="str">
            <v>Diciembre</v>
          </cell>
          <cell r="C130">
            <v>228</v>
          </cell>
          <cell r="I130">
            <v>303</v>
          </cell>
          <cell r="K130">
            <v>319</v>
          </cell>
        </row>
        <row r="131">
          <cell r="C131">
            <v>2421</v>
          </cell>
          <cell r="I131">
            <v>2403</v>
          </cell>
          <cell r="K131">
            <v>2795</v>
          </cell>
          <cell r="M131">
            <v>2770</v>
          </cell>
          <cell r="N131">
            <v>0.11873990306946691</v>
          </cell>
          <cell r="O131">
            <v>0.26310989512083904</v>
          </cell>
        </row>
        <row r="139">
          <cell r="C139">
            <v>2019</v>
          </cell>
          <cell r="G139">
            <v>2021</v>
          </cell>
          <cell r="I139">
            <v>2022</v>
          </cell>
          <cell r="K139">
            <v>2023</v>
          </cell>
          <cell r="M139">
            <v>2024</v>
          </cell>
        </row>
        <row r="140">
          <cell r="N140" t="str">
            <v>var 24/23</v>
          </cell>
          <cell r="O140" t="str">
            <v>var 24/19</v>
          </cell>
        </row>
        <row r="141">
          <cell r="B141" t="str">
            <v>Enero</v>
          </cell>
          <cell r="C141">
            <v>380</v>
          </cell>
          <cell r="G141">
            <v>89</v>
          </cell>
          <cell r="I141">
            <v>309</v>
          </cell>
          <cell r="K141">
            <v>460</v>
          </cell>
          <cell r="M141">
            <v>643</v>
          </cell>
          <cell r="N141">
            <v>0.39782608695652177</v>
          </cell>
          <cell r="O141">
            <v>0.69210526315789478</v>
          </cell>
        </row>
        <row r="142">
          <cell r="B142" t="str">
            <v>Febrero</v>
          </cell>
          <cell r="C142">
            <v>477</v>
          </cell>
          <cell r="G142">
            <v>92</v>
          </cell>
          <cell r="I142">
            <v>390</v>
          </cell>
          <cell r="K142">
            <v>440</v>
          </cell>
          <cell r="M142">
            <v>537</v>
          </cell>
          <cell r="N142">
            <v>0.22045454545454546</v>
          </cell>
          <cell r="O142">
            <v>0.12578616352201255</v>
          </cell>
        </row>
        <row r="143">
          <cell r="B143" t="str">
            <v>Marzo</v>
          </cell>
          <cell r="C143">
            <v>628</v>
          </cell>
          <cell r="G143">
            <v>167</v>
          </cell>
          <cell r="I143">
            <v>431</v>
          </cell>
          <cell r="K143">
            <v>450</v>
          </cell>
          <cell r="M143">
            <v>565</v>
          </cell>
          <cell r="N143">
            <v>0.25555555555555554</v>
          </cell>
          <cell r="O143">
            <v>-0.10031847133757965</v>
          </cell>
        </row>
        <row r="144">
          <cell r="B144" t="str">
            <v>Abril</v>
          </cell>
          <cell r="C144">
            <v>410</v>
          </cell>
          <cell r="G144">
            <v>83</v>
          </cell>
          <cell r="I144">
            <v>352</v>
          </cell>
          <cell r="K144">
            <v>358</v>
          </cell>
          <cell r="M144">
            <v>348</v>
          </cell>
          <cell r="N144">
            <v>-2.7932960893854775E-2</v>
          </cell>
          <cell r="O144">
            <v>-0.15121951219512197</v>
          </cell>
        </row>
        <row r="145">
          <cell r="B145" t="str">
            <v>Mayo</v>
          </cell>
          <cell r="C145">
            <v>195</v>
          </cell>
          <cell r="G145">
            <v>122</v>
          </cell>
          <cell r="I145">
            <v>190</v>
          </cell>
          <cell r="K145">
            <v>188</v>
          </cell>
          <cell r="M145">
            <v>242</v>
          </cell>
          <cell r="N145">
            <v>0.2872340425531914</v>
          </cell>
          <cell r="O145">
            <v>0.24102564102564106</v>
          </cell>
        </row>
        <row r="146">
          <cell r="B146" t="str">
            <v>Junio</v>
          </cell>
          <cell r="C146">
            <v>96</v>
          </cell>
          <cell r="G146">
            <v>106</v>
          </cell>
          <cell r="I146">
            <v>171</v>
          </cell>
          <cell r="K146">
            <v>128</v>
          </cell>
          <cell r="M146">
            <v>154</v>
          </cell>
          <cell r="N146">
            <v>0.203125</v>
          </cell>
          <cell r="O146">
            <v>0.60416666666666674</v>
          </cell>
        </row>
        <row r="147">
          <cell r="B147" t="str">
            <v>Julio</v>
          </cell>
          <cell r="C147">
            <v>88</v>
          </cell>
          <cell r="G147">
            <v>120</v>
          </cell>
          <cell r="I147">
            <v>136</v>
          </cell>
          <cell r="K147">
            <v>108</v>
          </cell>
          <cell r="M147">
            <v>124</v>
          </cell>
          <cell r="N147">
            <v>0.14814814814814814</v>
          </cell>
          <cell r="O147">
            <v>0.40909090909090917</v>
          </cell>
        </row>
        <row r="148">
          <cell r="B148" t="str">
            <v>Agosto</v>
          </cell>
          <cell r="C148">
            <v>140</v>
          </cell>
          <cell r="G148">
            <v>203</v>
          </cell>
          <cell r="I148">
            <v>193</v>
          </cell>
          <cell r="K148">
            <v>235</v>
          </cell>
          <cell r="M148">
            <v>173</v>
          </cell>
          <cell r="N148">
            <v>-0.2638297872340426</v>
          </cell>
          <cell r="O148">
            <v>0.23571428571428577</v>
          </cell>
        </row>
        <row r="149">
          <cell r="B149" t="str">
            <v>Septiembre</v>
          </cell>
          <cell r="C149">
            <v>179</v>
          </cell>
          <cell r="G149">
            <v>194</v>
          </cell>
          <cell r="I149">
            <v>224</v>
          </cell>
          <cell r="K149">
            <v>222</v>
          </cell>
          <cell r="M149">
            <v>224</v>
          </cell>
          <cell r="N149">
            <v>9.009009009008917E-3</v>
          </cell>
          <cell r="O149">
            <v>0.25139664804469275</v>
          </cell>
        </row>
        <row r="150">
          <cell r="B150" t="str">
            <v>Octubre</v>
          </cell>
          <cell r="C150">
            <v>397</v>
          </cell>
          <cell r="G150">
            <v>402</v>
          </cell>
          <cell r="I150">
            <v>318</v>
          </cell>
          <cell r="K150">
            <v>304</v>
          </cell>
          <cell r="M150">
            <v>305</v>
          </cell>
          <cell r="N150">
            <v>3.2894736842106198E-3</v>
          </cell>
          <cell r="O150">
            <v>-0.23173803526448367</v>
          </cell>
        </row>
        <row r="151">
          <cell r="B151" t="str">
            <v>Noviembre</v>
          </cell>
          <cell r="C151">
            <v>536</v>
          </cell>
          <cell r="G151">
            <v>469</v>
          </cell>
          <cell r="I151">
            <v>407</v>
          </cell>
          <cell r="K151">
            <v>499</v>
          </cell>
          <cell r="M151">
            <v>459</v>
          </cell>
          <cell r="N151">
            <v>-8.0160320641282534E-2</v>
          </cell>
          <cell r="O151">
            <v>-0.14365671641791045</v>
          </cell>
        </row>
        <row r="152">
          <cell r="B152" t="str">
            <v>Diciembre</v>
          </cell>
          <cell r="C152">
            <v>379</v>
          </cell>
          <cell r="G152">
            <v>348</v>
          </cell>
          <cell r="I152">
            <v>361</v>
          </cell>
          <cell r="K152">
            <v>422</v>
          </cell>
        </row>
        <row r="153">
          <cell r="C153">
            <v>3905</v>
          </cell>
          <cell r="G153">
            <v>2395</v>
          </cell>
          <cell r="I153">
            <v>3482</v>
          </cell>
          <cell r="K153">
            <v>3814</v>
          </cell>
          <cell r="M153">
            <v>3774</v>
          </cell>
          <cell r="N153">
            <v>0.11261792452830188</v>
          </cell>
          <cell r="O153">
            <v>7.0334656834940334E-2</v>
          </cell>
        </row>
        <row r="161">
          <cell r="C161">
            <v>2019</v>
          </cell>
          <cell r="I161">
            <v>2022</v>
          </cell>
          <cell r="K161">
            <v>2023</v>
          </cell>
          <cell r="M161">
            <v>2024</v>
          </cell>
        </row>
        <row r="162">
          <cell r="N162" t="str">
            <v>var 24/23</v>
          </cell>
          <cell r="O162" t="str">
            <v>var 24/19</v>
          </cell>
        </row>
        <row r="163">
          <cell r="B163" t="str">
            <v>Enero</v>
          </cell>
          <cell r="C163">
            <v>369</v>
          </cell>
          <cell r="I163">
            <v>325</v>
          </cell>
          <cell r="K163">
            <v>488</v>
          </cell>
          <cell r="M163">
            <v>385</v>
          </cell>
          <cell r="N163">
            <v>-0.21106557377049184</v>
          </cell>
          <cell r="O163">
            <v>4.3360433604336057E-2</v>
          </cell>
        </row>
        <row r="164">
          <cell r="B164" t="str">
            <v>Febrero</v>
          </cell>
          <cell r="C164">
            <v>333</v>
          </cell>
          <cell r="I164">
            <v>388</v>
          </cell>
          <cell r="K164">
            <v>402</v>
          </cell>
          <cell r="M164">
            <v>456</v>
          </cell>
          <cell r="N164">
            <v>0.13432835820895517</v>
          </cell>
          <cell r="O164">
            <v>0.36936936936936937</v>
          </cell>
        </row>
        <row r="165">
          <cell r="B165" t="str">
            <v>Marzo</v>
          </cell>
          <cell r="C165">
            <v>444</v>
          </cell>
          <cell r="I165">
            <v>383</v>
          </cell>
          <cell r="K165">
            <v>468</v>
          </cell>
          <cell r="M165">
            <v>490</v>
          </cell>
          <cell r="N165">
            <v>4.7008547008547064E-2</v>
          </cell>
          <cell r="O165">
            <v>0.10360360360360366</v>
          </cell>
        </row>
        <row r="166">
          <cell r="B166" t="str">
            <v>Abril</v>
          </cell>
          <cell r="C166">
            <v>365</v>
          </cell>
          <cell r="I166">
            <v>282</v>
          </cell>
          <cell r="K166">
            <v>300</v>
          </cell>
          <cell r="M166">
            <v>339</v>
          </cell>
          <cell r="N166">
            <v>0.12999999999999989</v>
          </cell>
          <cell r="O166">
            <v>-7.1232876712328808E-2</v>
          </cell>
        </row>
        <row r="167">
          <cell r="B167" t="str">
            <v>Mayo</v>
          </cell>
          <cell r="C167">
            <v>321</v>
          </cell>
          <cell r="I167">
            <v>279</v>
          </cell>
          <cell r="K167">
            <v>309</v>
          </cell>
          <cell r="M167">
            <v>294</v>
          </cell>
          <cell r="N167">
            <v>-4.8543689320388328E-2</v>
          </cell>
          <cell r="O167">
            <v>-8.411214953271029E-2</v>
          </cell>
        </row>
        <row r="168">
          <cell r="B168" t="str">
            <v>Junio</v>
          </cell>
          <cell r="C168">
            <v>183</v>
          </cell>
          <cell r="I168">
            <v>122</v>
          </cell>
          <cell r="K168">
            <v>150</v>
          </cell>
          <cell r="M168">
            <v>118</v>
          </cell>
          <cell r="N168">
            <v>-0.21333333333333337</v>
          </cell>
          <cell r="O168">
            <v>-0.35519125683060104</v>
          </cell>
        </row>
        <row r="169">
          <cell r="B169" t="str">
            <v>Julio</v>
          </cell>
          <cell r="C169">
            <v>203</v>
          </cell>
          <cell r="I169">
            <v>200</v>
          </cell>
          <cell r="K169">
            <v>186</v>
          </cell>
          <cell r="M169">
            <v>184</v>
          </cell>
          <cell r="N169">
            <v>-1.0752688172043001E-2</v>
          </cell>
          <cell r="O169">
            <v>-9.3596059113300489E-2</v>
          </cell>
        </row>
        <row r="170">
          <cell r="B170" t="str">
            <v>Agosto</v>
          </cell>
          <cell r="C170">
            <v>380</v>
          </cell>
          <cell r="I170">
            <v>410</v>
          </cell>
          <cell r="K170">
            <v>328</v>
          </cell>
          <cell r="M170">
            <v>334</v>
          </cell>
          <cell r="N170">
            <v>1.8292682926829285E-2</v>
          </cell>
          <cell r="O170">
            <v>-0.12105263157894741</v>
          </cell>
        </row>
        <row r="171">
          <cell r="B171" t="str">
            <v>Septiembre</v>
          </cell>
          <cell r="C171">
            <v>211</v>
          </cell>
          <cell r="I171">
            <v>154</v>
          </cell>
          <cell r="K171">
            <v>208</v>
          </cell>
          <cell r="M171">
            <v>152</v>
          </cell>
          <cell r="N171">
            <v>-0.26923076923076927</v>
          </cell>
          <cell r="O171">
            <v>-0.27962085308056872</v>
          </cell>
        </row>
        <row r="172">
          <cell r="B172" t="str">
            <v>Octubre</v>
          </cell>
          <cell r="C172">
            <v>329</v>
          </cell>
          <cell r="I172">
            <v>223</v>
          </cell>
          <cell r="K172">
            <v>290</v>
          </cell>
          <cell r="M172">
            <v>286</v>
          </cell>
          <cell r="N172">
            <v>-1.379310344827589E-2</v>
          </cell>
          <cell r="O172">
            <v>-0.1306990881458967</v>
          </cell>
        </row>
        <row r="173">
          <cell r="B173" t="str">
            <v>Noviembre</v>
          </cell>
          <cell r="C173">
            <v>378</v>
          </cell>
          <cell r="I173">
            <v>289</v>
          </cell>
          <cell r="K173">
            <v>452</v>
          </cell>
          <cell r="M173">
            <v>367</v>
          </cell>
          <cell r="N173">
            <v>-0.18805309734513276</v>
          </cell>
          <cell r="O173">
            <v>-2.9100529100529071E-2</v>
          </cell>
        </row>
        <row r="174">
          <cell r="B174" t="str">
            <v>Diciembre</v>
          </cell>
          <cell r="C174">
            <v>338</v>
          </cell>
          <cell r="I174">
            <v>357</v>
          </cell>
          <cell r="K174">
            <v>304</v>
          </cell>
        </row>
        <row r="175">
          <cell r="C175">
            <v>3854</v>
          </cell>
          <cell r="I175">
            <v>3412</v>
          </cell>
          <cell r="K175">
            <v>3885</v>
          </cell>
          <cell r="M175">
            <v>3405</v>
          </cell>
          <cell r="N175">
            <v>-4.9148282602624938E-2</v>
          </cell>
          <cell r="O175">
            <v>-3.1569965870307137E-2</v>
          </cell>
        </row>
        <row r="183">
          <cell r="C183">
            <v>2019</v>
          </cell>
          <cell r="I183">
            <v>2022</v>
          </cell>
          <cell r="K183">
            <v>2023</v>
          </cell>
          <cell r="M183">
            <v>2024</v>
          </cell>
        </row>
        <row r="184">
          <cell r="N184" t="str">
            <v>var 24/23</v>
          </cell>
          <cell r="O184" t="str">
            <v>var 24/19</v>
          </cell>
        </row>
        <row r="185">
          <cell r="B185" t="str">
            <v>Enero</v>
          </cell>
          <cell r="C185">
            <v>74</v>
          </cell>
          <cell r="I185">
            <v>89</v>
          </cell>
          <cell r="K185">
            <v>81</v>
          </cell>
          <cell r="M185">
            <v>171</v>
          </cell>
          <cell r="N185">
            <v>1.1111111111111112</v>
          </cell>
          <cell r="O185">
            <v>1.310810810810811</v>
          </cell>
        </row>
        <row r="186">
          <cell r="B186" t="str">
            <v>Febrero</v>
          </cell>
          <cell r="C186">
            <v>64</v>
          </cell>
          <cell r="I186">
            <v>81</v>
          </cell>
          <cell r="K186">
            <v>33</v>
          </cell>
          <cell r="M186">
            <v>95</v>
          </cell>
          <cell r="N186">
            <v>1.8787878787878789</v>
          </cell>
          <cell r="O186">
            <v>0.484375</v>
          </cell>
        </row>
        <row r="187">
          <cell r="B187" t="str">
            <v>Marzo</v>
          </cell>
          <cell r="C187">
            <v>61</v>
          </cell>
          <cell r="I187">
            <v>80</v>
          </cell>
          <cell r="K187">
            <v>71</v>
          </cell>
          <cell r="M187">
            <v>93</v>
          </cell>
          <cell r="N187">
            <v>0.3098591549295775</v>
          </cell>
          <cell r="O187">
            <v>0.52459016393442615</v>
          </cell>
        </row>
        <row r="188">
          <cell r="B188" t="str">
            <v>Abril</v>
          </cell>
          <cell r="C188">
            <v>47</v>
          </cell>
          <cell r="I188">
            <v>60</v>
          </cell>
          <cell r="K188">
            <v>44</v>
          </cell>
          <cell r="M188">
            <v>87</v>
          </cell>
          <cell r="N188">
            <v>0.97727272727272729</v>
          </cell>
          <cell r="O188">
            <v>0.85106382978723394</v>
          </cell>
        </row>
        <row r="189">
          <cell r="B189" t="str">
            <v>Mayo</v>
          </cell>
          <cell r="C189">
            <v>19</v>
          </cell>
          <cell r="I189">
            <v>32</v>
          </cell>
          <cell r="K189">
            <v>32</v>
          </cell>
          <cell r="M189">
            <v>49</v>
          </cell>
          <cell r="N189">
            <v>0.53125</v>
          </cell>
          <cell r="O189">
            <v>1.5789473684210527</v>
          </cell>
        </row>
        <row r="190">
          <cell r="B190" t="str">
            <v>junio</v>
          </cell>
          <cell r="C190">
            <v>44</v>
          </cell>
          <cell r="I190">
            <v>31</v>
          </cell>
          <cell r="K190">
            <v>32</v>
          </cell>
          <cell r="M190">
            <v>19</v>
          </cell>
          <cell r="N190">
            <v>-0.40625</v>
          </cell>
          <cell r="O190">
            <v>-0.56818181818181812</v>
          </cell>
        </row>
        <row r="191">
          <cell r="B191" t="str">
            <v>Julio</v>
          </cell>
          <cell r="C191">
            <v>26</v>
          </cell>
          <cell r="I191">
            <v>61</v>
          </cell>
          <cell r="K191">
            <v>43</v>
          </cell>
          <cell r="M191">
            <v>25</v>
          </cell>
          <cell r="N191">
            <v>-0.41860465116279066</v>
          </cell>
          <cell r="O191">
            <v>-3.8461538461538436E-2</v>
          </cell>
        </row>
        <row r="192">
          <cell r="B192" t="str">
            <v>Agosto</v>
          </cell>
          <cell r="C192">
            <v>22</v>
          </cell>
          <cell r="I192">
            <v>59</v>
          </cell>
          <cell r="K192">
            <v>49</v>
          </cell>
          <cell r="M192">
            <v>59</v>
          </cell>
          <cell r="N192">
            <v>0.20408163265306123</v>
          </cell>
          <cell r="O192">
            <v>1.6818181818181817</v>
          </cell>
        </row>
        <row r="193">
          <cell r="B193" t="str">
            <v>Septiembre</v>
          </cell>
          <cell r="C193">
            <v>16</v>
          </cell>
          <cell r="I193">
            <v>30</v>
          </cell>
          <cell r="K193">
            <v>41</v>
          </cell>
          <cell r="M193">
            <v>41</v>
          </cell>
          <cell r="N193">
            <v>0</v>
          </cell>
          <cell r="O193">
            <v>1.5625</v>
          </cell>
        </row>
        <row r="194">
          <cell r="B194" t="str">
            <v>Octubre</v>
          </cell>
          <cell r="C194">
            <v>27</v>
          </cell>
          <cell r="I194">
            <v>37</v>
          </cell>
          <cell r="K194">
            <v>40</v>
          </cell>
          <cell r="M194">
            <v>57</v>
          </cell>
          <cell r="N194">
            <v>0.42500000000000004</v>
          </cell>
          <cell r="O194">
            <v>1.1111111111111112</v>
          </cell>
        </row>
        <row r="195">
          <cell r="B195" t="str">
            <v>Noviembre</v>
          </cell>
          <cell r="C195">
            <v>79</v>
          </cell>
          <cell r="I195">
            <v>70</v>
          </cell>
          <cell r="K195">
            <v>105</v>
          </cell>
          <cell r="M195">
            <v>64</v>
          </cell>
          <cell r="N195">
            <v>-0.39047619047619042</v>
          </cell>
          <cell r="O195">
            <v>-0.189873417721519</v>
          </cell>
        </row>
        <row r="196">
          <cell r="B196" t="str">
            <v>Diciembre</v>
          </cell>
          <cell r="C196">
            <v>40</v>
          </cell>
          <cell r="I196">
            <v>52</v>
          </cell>
          <cell r="K196">
            <v>79</v>
          </cell>
        </row>
        <row r="197">
          <cell r="C197">
            <v>519</v>
          </cell>
          <cell r="I197">
            <v>682</v>
          </cell>
          <cell r="K197">
            <v>650</v>
          </cell>
          <cell r="M197">
            <v>760</v>
          </cell>
          <cell r="N197">
            <v>0.33099824868651484</v>
          </cell>
          <cell r="O197">
            <v>0.58663883089770352</v>
          </cell>
        </row>
        <row r="205">
          <cell r="C205">
            <v>2019</v>
          </cell>
          <cell r="I205">
            <v>2022</v>
          </cell>
          <cell r="K205">
            <v>2023</v>
          </cell>
          <cell r="M205">
            <v>2024</v>
          </cell>
        </row>
        <row r="206">
          <cell r="N206" t="str">
            <v>var 24/23</v>
          </cell>
          <cell r="O206" t="str">
            <v>var 24/19</v>
          </cell>
        </row>
        <row r="207">
          <cell r="B207" t="str">
            <v>Enero</v>
          </cell>
          <cell r="C207">
            <v>80</v>
          </cell>
          <cell r="I207">
            <v>129</v>
          </cell>
          <cell r="K207">
            <v>137</v>
          </cell>
          <cell r="M207">
            <v>154</v>
          </cell>
          <cell r="N207">
            <v>0.12408759124087587</v>
          </cell>
          <cell r="O207">
            <v>0.92500000000000004</v>
          </cell>
        </row>
        <row r="208">
          <cell r="B208" t="str">
            <v>Febrero</v>
          </cell>
          <cell r="C208">
            <v>48</v>
          </cell>
          <cell r="I208">
            <v>117</v>
          </cell>
          <cell r="K208">
            <v>88</v>
          </cell>
          <cell r="M208">
            <v>146</v>
          </cell>
          <cell r="N208">
            <v>0.65909090909090917</v>
          </cell>
          <cell r="O208">
            <v>2.0416666666666665</v>
          </cell>
        </row>
        <row r="209">
          <cell r="B209" t="str">
            <v>Marzo</v>
          </cell>
          <cell r="C209">
            <v>102</v>
          </cell>
          <cell r="I209">
            <v>156</v>
          </cell>
          <cell r="K209">
            <v>155</v>
          </cell>
          <cell r="M209">
            <v>158</v>
          </cell>
          <cell r="N209">
            <v>1.9354838709677358E-2</v>
          </cell>
          <cell r="O209">
            <v>0.5490196078431373</v>
          </cell>
        </row>
        <row r="210">
          <cell r="B210" t="str">
            <v>Abril</v>
          </cell>
          <cell r="C210">
            <v>32</v>
          </cell>
          <cell r="I210">
            <v>104</v>
          </cell>
          <cell r="K210">
            <v>80</v>
          </cell>
          <cell r="M210">
            <v>62</v>
          </cell>
          <cell r="N210">
            <v>-0.22499999999999998</v>
          </cell>
          <cell r="O210">
            <v>0.9375</v>
          </cell>
        </row>
        <row r="211">
          <cell r="B211" t="str">
            <v>Mayo</v>
          </cell>
          <cell r="C211">
            <v>31</v>
          </cell>
          <cell r="I211">
            <v>81</v>
          </cell>
          <cell r="K211">
            <v>41</v>
          </cell>
          <cell r="M211">
            <v>42</v>
          </cell>
          <cell r="N211">
            <v>2.4390243902439046E-2</v>
          </cell>
          <cell r="O211">
            <v>0.35483870967741926</v>
          </cell>
        </row>
        <row r="212">
          <cell r="B212" t="str">
            <v>Junio</v>
          </cell>
          <cell r="C212">
            <v>32</v>
          </cell>
          <cell r="I212">
            <v>85</v>
          </cell>
          <cell r="K212">
            <v>30</v>
          </cell>
          <cell r="M212">
            <v>36</v>
          </cell>
          <cell r="N212">
            <v>0.19999999999999996</v>
          </cell>
          <cell r="O212">
            <v>0.125</v>
          </cell>
        </row>
        <row r="213">
          <cell r="B213" t="str">
            <v>Julio</v>
          </cell>
          <cell r="C213">
            <v>50</v>
          </cell>
          <cell r="I213">
            <v>42</v>
          </cell>
          <cell r="K213">
            <v>38</v>
          </cell>
          <cell r="M213">
            <v>29</v>
          </cell>
          <cell r="N213">
            <v>-0.23684210526315785</v>
          </cell>
          <cell r="O213">
            <v>-0.42000000000000004</v>
          </cell>
        </row>
        <row r="214">
          <cell r="B214" t="str">
            <v>Agosto</v>
          </cell>
          <cell r="C214">
            <v>38</v>
          </cell>
          <cell r="I214">
            <v>106</v>
          </cell>
          <cell r="K214">
            <v>46</v>
          </cell>
          <cell r="M214">
            <v>43</v>
          </cell>
          <cell r="N214">
            <v>-6.5217391304347783E-2</v>
          </cell>
          <cell r="O214">
            <v>0.13157894736842102</v>
          </cell>
        </row>
        <row r="215">
          <cell r="B215" t="str">
            <v>Septiembre</v>
          </cell>
          <cell r="C215">
            <v>29</v>
          </cell>
          <cell r="I215">
            <v>66</v>
          </cell>
          <cell r="K215">
            <v>31</v>
          </cell>
          <cell r="M215">
            <v>31</v>
          </cell>
          <cell r="N215">
            <v>0</v>
          </cell>
          <cell r="O215">
            <v>6.8965517241379226E-2</v>
          </cell>
        </row>
        <row r="216">
          <cell r="B216" t="str">
            <v>Octubre</v>
          </cell>
          <cell r="C216">
            <v>71</v>
          </cell>
          <cell r="I216">
            <v>72</v>
          </cell>
          <cell r="K216">
            <v>65</v>
          </cell>
          <cell r="M216">
            <v>79</v>
          </cell>
          <cell r="N216">
            <v>0.21538461538461529</v>
          </cell>
          <cell r="O216">
            <v>0.11267605633802824</v>
          </cell>
        </row>
        <row r="217">
          <cell r="B217" t="str">
            <v>Noviembre</v>
          </cell>
          <cell r="C217">
            <v>106</v>
          </cell>
          <cell r="I217">
            <v>93</v>
          </cell>
          <cell r="K217">
            <v>114</v>
          </cell>
          <cell r="M217">
            <v>78</v>
          </cell>
          <cell r="N217">
            <v>-0.31578947368421051</v>
          </cell>
          <cell r="O217">
            <v>-0.26415094339622647</v>
          </cell>
        </row>
        <row r="218">
          <cell r="B218" t="str">
            <v>Diciembre</v>
          </cell>
          <cell r="C218">
            <v>80</v>
          </cell>
          <cell r="I218">
            <v>121</v>
          </cell>
          <cell r="K218">
            <v>113</v>
          </cell>
        </row>
        <row r="219">
          <cell r="C219">
            <v>699</v>
          </cell>
          <cell r="I219">
            <v>1172</v>
          </cell>
          <cell r="K219">
            <v>938</v>
          </cell>
          <cell r="M219">
            <v>858</v>
          </cell>
          <cell r="N219">
            <v>4.0000000000000036E-2</v>
          </cell>
          <cell r="O219">
            <v>0.38610662358642966</v>
          </cell>
        </row>
        <row r="227">
          <cell r="C227">
            <v>2019</v>
          </cell>
          <cell r="I227">
            <v>2022</v>
          </cell>
          <cell r="K227">
            <v>2023</v>
          </cell>
          <cell r="M227">
            <v>2024</v>
          </cell>
        </row>
        <row r="228">
          <cell r="N228" t="str">
            <v>var 24/23</v>
          </cell>
          <cell r="O228" t="str">
            <v>var 24/19</v>
          </cell>
        </row>
        <row r="229">
          <cell r="B229" t="str">
            <v>Enero</v>
          </cell>
          <cell r="C229">
            <v>74</v>
          </cell>
          <cell r="I229">
            <v>89</v>
          </cell>
          <cell r="K229">
            <v>81</v>
          </cell>
          <cell r="M229">
            <v>171</v>
          </cell>
          <cell r="N229">
            <v>1.1111111111111112</v>
          </cell>
          <cell r="O229">
            <v>1.310810810810811</v>
          </cell>
        </row>
        <row r="230">
          <cell r="B230" t="str">
            <v>Febrero</v>
          </cell>
          <cell r="C230">
            <v>64</v>
          </cell>
          <cell r="I230">
            <v>81</v>
          </cell>
          <cell r="K230">
            <v>33</v>
          </cell>
          <cell r="M230">
            <v>95</v>
          </cell>
          <cell r="N230">
            <v>1.8787878787878789</v>
          </cell>
          <cell r="O230">
            <v>0.484375</v>
          </cell>
        </row>
        <row r="231">
          <cell r="B231" t="str">
            <v>Marzo</v>
          </cell>
          <cell r="C231">
            <v>61</v>
          </cell>
          <cell r="I231">
            <v>80</v>
          </cell>
          <cell r="K231">
            <v>71</v>
          </cell>
          <cell r="M231">
            <v>93</v>
          </cell>
          <cell r="N231">
            <v>0.3098591549295775</v>
          </cell>
          <cell r="O231">
            <v>0.52459016393442615</v>
          </cell>
        </row>
        <row r="232">
          <cell r="B232" t="str">
            <v>Abril</v>
          </cell>
          <cell r="C232">
            <v>47</v>
          </cell>
          <cell r="I232">
            <v>60</v>
          </cell>
          <cell r="K232">
            <v>44</v>
          </cell>
          <cell r="M232">
            <v>87</v>
          </cell>
          <cell r="N232">
            <v>0.97727272727272729</v>
          </cell>
          <cell r="O232">
            <v>0.85106382978723394</v>
          </cell>
        </row>
        <row r="233">
          <cell r="B233" t="str">
            <v>Mayo</v>
          </cell>
          <cell r="C233">
            <v>19</v>
          </cell>
          <cell r="I233">
            <v>32</v>
          </cell>
          <cell r="K233">
            <v>32</v>
          </cell>
          <cell r="M233">
            <v>49</v>
          </cell>
          <cell r="N233">
            <v>0.53125</v>
          </cell>
          <cell r="O233">
            <v>1.5789473684210527</v>
          </cell>
        </row>
        <row r="234">
          <cell r="B234" t="str">
            <v>Junio</v>
          </cell>
          <cell r="C234">
            <v>44</v>
          </cell>
          <cell r="I234">
            <v>31</v>
          </cell>
          <cell r="K234">
            <v>32</v>
          </cell>
          <cell r="M234">
            <v>19</v>
          </cell>
          <cell r="N234">
            <v>-0.40625</v>
          </cell>
          <cell r="O234">
            <v>-0.56818181818181812</v>
          </cell>
        </row>
        <row r="235">
          <cell r="B235" t="str">
            <v>Julio</v>
          </cell>
          <cell r="C235">
            <v>26</v>
          </cell>
          <cell r="I235">
            <v>61</v>
          </cell>
          <cell r="K235">
            <v>43</v>
          </cell>
          <cell r="M235">
            <v>25</v>
          </cell>
          <cell r="N235">
            <v>-0.41860465116279066</v>
          </cell>
          <cell r="O235">
            <v>-3.8461538461538436E-2</v>
          </cell>
        </row>
        <row r="236">
          <cell r="B236" t="str">
            <v>Agosto</v>
          </cell>
          <cell r="C236">
            <v>22</v>
          </cell>
          <cell r="I236">
            <v>59</v>
          </cell>
          <cell r="K236">
            <v>49</v>
          </cell>
          <cell r="M236">
            <v>59</v>
          </cell>
          <cell r="N236">
            <v>0.20408163265306123</v>
          </cell>
          <cell r="O236">
            <v>1.6818181818181817</v>
          </cell>
        </row>
        <row r="237">
          <cell r="B237" t="str">
            <v>Septiembre</v>
          </cell>
          <cell r="C237">
            <v>16</v>
          </cell>
          <cell r="I237">
            <v>30</v>
          </cell>
          <cell r="K237">
            <v>41</v>
          </cell>
          <cell r="M237">
            <v>41</v>
          </cell>
          <cell r="N237">
            <v>0</v>
          </cell>
          <cell r="O237">
            <v>1.5625</v>
          </cell>
        </row>
        <row r="238">
          <cell r="B238" t="str">
            <v>Octubre</v>
          </cell>
          <cell r="C238">
            <v>27</v>
          </cell>
          <cell r="I238">
            <v>37</v>
          </cell>
          <cell r="K238">
            <v>40</v>
          </cell>
          <cell r="M238">
            <v>57</v>
          </cell>
          <cell r="N238">
            <v>0.42500000000000004</v>
          </cell>
          <cell r="O238">
            <v>1.1111111111111112</v>
          </cell>
        </row>
        <row r="239">
          <cell r="B239" t="str">
            <v>Noviembre</v>
          </cell>
          <cell r="C239">
            <v>79</v>
          </cell>
          <cell r="I239">
            <v>70</v>
          </cell>
          <cell r="K239">
            <v>105</v>
          </cell>
          <cell r="M239">
            <v>64</v>
          </cell>
          <cell r="N239">
            <v>-0.39047619047619042</v>
          </cell>
          <cell r="O239">
            <v>-0.189873417721519</v>
          </cell>
        </row>
        <row r="240">
          <cell r="B240" t="str">
            <v>Diciembre</v>
          </cell>
          <cell r="C240">
            <v>40</v>
          </cell>
          <cell r="I240">
            <v>52</v>
          </cell>
          <cell r="K240">
            <v>79</v>
          </cell>
        </row>
        <row r="241">
          <cell r="C241">
            <v>519</v>
          </cell>
          <cell r="I241">
            <v>682</v>
          </cell>
          <cell r="K241">
            <v>650</v>
          </cell>
          <cell r="M241">
            <v>760</v>
          </cell>
          <cell r="N241">
            <v>0.33099824868651484</v>
          </cell>
          <cell r="O241">
            <v>0.58663883089770352</v>
          </cell>
        </row>
        <row r="249">
          <cell r="C249">
            <v>2019</v>
          </cell>
          <cell r="I249">
            <v>2022</v>
          </cell>
          <cell r="K249">
            <v>2023</v>
          </cell>
          <cell r="M249">
            <v>2024</v>
          </cell>
        </row>
        <row r="250">
          <cell r="N250" t="str">
            <v>var 24/23</v>
          </cell>
          <cell r="O250" t="str">
            <v>var 24/19</v>
          </cell>
        </row>
        <row r="251">
          <cell r="B251" t="str">
            <v>Enero</v>
          </cell>
          <cell r="C251">
            <v>36</v>
          </cell>
          <cell r="I251">
            <v>50</v>
          </cell>
          <cell r="K251">
            <v>36</v>
          </cell>
          <cell r="M251">
            <v>58</v>
          </cell>
          <cell r="N251">
            <v>0.61111111111111116</v>
          </cell>
          <cell r="O251">
            <v>0.61111111111111116</v>
          </cell>
        </row>
        <row r="252">
          <cell r="B252" t="str">
            <v>Febrero</v>
          </cell>
          <cell r="C252">
            <v>34</v>
          </cell>
          <cell r="I252">
            <v>65</v>
          </cell>
          <cell r="K252">
            <v>17</v>
          </cell>
          <cell r="M252">
            <v>33</v>
          </cell>
          <cell r="N252">
            <v>0.94117647058823528</v>
          </cell>
          <cell r="O252">
            <v>-2.9411764705882359E-2</v>
          </cell>
        </row>
        <row r="253">
          <cell r="B253" t="str">
            <v>Marzo</v>
          </cell>
          <cell r="C253">
            <v>15</v>
          </cell>
          <cell r="I253">
            <v>44</v>
          </cell>
          <cell r="K253">
            <v>14</v>
          </cell>
          <cell r="M253">
            <v>13</v>
          </cell>
          <cell r="N253">
            <v>-7.1428571428571397E-2</v>
          </cell>
          <cell r="O253">
            <v>-0.1333333333333333</v>
          </cell>
        </row>
        <row r="254">
          <cell r="B254" t="str">
            <v>Abril</v>
          </cell>
          <cell r="C254">
            <v>6</v>
          </cell>
          <cell r="I254">
            <v>10</v>
          </cell>
          <cell r="K254">
            <v>16</v>
          </cell>
          <cell r="M254">
            <v>0</v>
          </cell>
        </row>
        <row r="255">
          <cell r="B255" t="str">
            <v>Mayo</v>
          </cell>
          <cell r="C255">
            <v>4</v>
          </cell>
          <cell r="I255">
            <v>6</v>
          </cell>
          <cell r="K255">
            <v>2</v>
          </cell>
          <cell r="M255">
            <v>0</v>
          </cell>
        </row>
        <row r="256">
          <cell r="B256" t="str">
            <v>Junio</v>
          </cell>
          <cell r="C256">
            <v>6</v>
          </cell>
          <cell r="I256">
            <v>7</v>
          </cell>
          <cell r="K256">
            <v>2</v>
          </cell>
          <cell r="M256">
            <v>47</v>
          </cell>
          <cell r="N256">
            <v>22.5</v>
          </cell>
          <cell r="O256">
            <v>6.833333333333333</v>
          </cell>
        </row>
        <row r="257">
          <cell r="B257" t="str">
            <v>Julio</v>
          </cell>
          <cell r="C257">
            <v>3</v>
          </cell>
          <cell r="I257">
            <v>8</v>
          </cell>
          <cell r="K257">
            <v>9</v>
          </cell>
          <cell r="M257">
            <v>10</v>
          </cell>
          <cell r="N257">
            <v>0.11111111111111116</v>
          </cell>
          <cell r="O257">
            <v>2.3333333333333335</v>
          </cell>
        </row>
        <row r="258">
          <cell r="B258" t="str">
            <v>Agosto</v>
          </cell>
          <cell r="C258">
            <v>1</v>
          </cell>
          <cell r="I258">
            <v>27</v>
          </cell>
          <cell r="K258">
            <v>6</v>
          </cell>
          <cell r="M258">
            <v>4</v>
          </cell>
          <cell r="N258">
            <v>-0.33333333333333337</v>
          </cell>
          <cell r="O258">
            <v>3</v>
          </cell>
        </row>
        <row r="259">
          <cell r="B259" t="str">
            <v>Septiembre</v>
          </cell>
          <cell r="C259">
            <v>2</v>
          </cell>
          <cell r="I259">
            <v>5</v>
          </cell>
          <cell r="K259">
            <v>4</v>
          </cell>
          <cell r="M259">
            <v>13</v>
          </cell>
          <cell r="N259">
            <v>2.25</v>
          </cell>
          <cell r="O259">
            <v>5.5</v>
          </cell>
        </row>
        <row r="260">
          <cell r="B260" t="str">
            <v>Octubre</v>
          </cell>
          <cell r="C260">
            <v>12</v>
          </cell>
          <cell r="I260">
            <v>14</v>
          </cell>
          <cell r="K260">
            <v>6</v>
          </cell>
          <cell r="M260">
            <v>10</v>
          </cell>
          <cell r="N260">
            <v>0.66666666666666674</v>
          </cell>
          <cell r="O260">
            <v>-0.16666666666666663</v>
          </cell>
        </row>
        <row r="261">
          <cell r="B261" t="str">
            <v>Noviembre</v>
          </cell>
          <cell r="C261">
            <v>16</v>
          </cell>
          <cell r="I261">
            <v>12</v>
          </cell>
          <cell r="K261">
            <v>24</v>
          </cell>
          <cell r="M261">
            <v>38</v>
          </cell>
          <cell r="N261">
            <v>0.58333333333333326</v>
          </cell>
          <cell r="O261">
            <v>1.375</v>
          </cell>
        </row>
        <row r="262">
          <cell r="B262" t="str">
            <v>Diciembre</v>
          </cell>
          <cell r="C262">
            <v>20</v>
          </cell>
          <cell r="I262">
            <v>22</v>
          </cell>
          <cell r="K262">
            <v>17</v>
          </cell>
        </row>
        <row r="263">
          <cell r="C263">
            <v>155</v>
          </cell>
          <cell r="I263">
            <v>270</v>
          </cell>
          <cell r="K263">
            <v>153</v>
          </cell>
          <cell r="M263">
            <v>226</v>
          </cell>
          <cell r="N263">
            <v>0.66176470588235303</v>
          </cell>
          <cell r="O263">
            <v>0.67407407407407405</v>
          </cell>
        </row>
        <row r="271">
          <cell r="C271">
            <v>2019</v>
          </cell>
          <cell r="I271">
            <v>2022</v>
          </cell>
          <cell r="K271">
            <v>2023</v>
          </cell>
          <cell r="M271">
            <v>2024</v>
          </cell>
        </row>
        <row r="272">
          <cell r="N272" t="str">
            <v>var 24/23</v>
          </cell>
          <cell r="O272" t="str">
            <v>var 24/19</v>
          </cell>
        </row>
        <row r="273">
          <cell r="B273" t="str">
            <v>Enero</v>
          </cell>
          <cell r="C273">
            <v>16</v>
          </cell>
          <cell r="I273">
            <v>37</v>
          </cell>
          <cell r="K273">
            <v>64</v>
          </cell>
          <cell r="M273">
            <v>161</v>
          </cell>
          <cell r="N273">
            <v>1.515625</v>
          </cell>
          <cell r="O273">
            <v>9.0625</v>
          </cell>
        </row>
        <row r="274">
          <cell r="B274" t="str">
            <v>Febrero</v>
          </cell>
          <cell r="C274">
            <v>33</v>
          </cell>
          <cell r="I274">
            <v>10</v>
          </cell>
          <cell r="K274">
            <v>16</v>
          </cell>
          <cell r="M274">
            <v>45</v>
          </cell>
          <cell r="N274">
            <v>1.8125</v>
          </cell>
          <cell r="O274">
            <v>0.36363636363636354</v>
          </cell>
        </row>
        <row r="275">
          <cell r="B275" t="str">
            <v>Marzo</v>
          </cell>
          <cell r="C275">
            <v>38</v>
          </cell>
          <cell r="I275">
            <v>22</v>
          </cell>
          <cell r="K275">
            <v>38</v>
          </cell>
          <cell r="M275">
            <v>35</v>
          </cell>
          <cell r="N275">
            <v>-7.8947368421052655E-2</v>
          </cell>
          <cell r="O275">
            <v>-7.8947368421052655E-2</v>
          </cell>
        </row>
        <row r="276">
          <cell r="B276" t="str">
            <v>Abril</v>
          </cell>
          <cell r="C276">
            <v>15</v>
          </cell>
          <cell r="I276">
            <v>2</v>
          </cell>
          <cell r="K276">
            <v>22</v>
          </cell>
          <cell r="M276">
            <v>20</v>
          </cell>
          <cell r="N276">
            <v>-9.0909090909090939E-2</v>
          </cell>
          <cell r="O276">
            <v>0.33333333333333326</v>
          </cell>
        </row>
        <row r="277">
          <cell r="B277" t="str">
            <v>Mayo</v>
          </cell>
          <cell r="C277">
            <v>3</v>
          </cell>
          <cell r="I277">
            <v>6</v>
          </cell>
          <cell r="K277">
            <v>6</v>
          </cell>
          <cell r="M277">
            <v>4</v>
          </cell>
          <cell r="N277">
            <v>-0.33333333333333337</v>
          </cell>
          <cell r="O277">
            <v>0.33333333333333326</v>
          </cell>
        </row>
        <row r="278">
          <cell r="B278" t="str">
            <v>Junio</v>
          </cell>
          <cell r="C278">
            <v>21</v>
          </cell>
          <cell r="I278">
            <v>22</v>
          </cell>
          <cell r="K278">
            <v>9</v>
          </cell>
          <cell r="M278">
            <v>0</v>
          </cell>
        </row>
        <row r="279">
          <cell r="B279" t="str">
            <v>Julio</v>
          </cell>
          <cell r="C279">
            <v>13</v>
          </cell>
          <cell r="I279">
            <v>4</v>
          </cell>
          <cell r="K279">
            <v>9</v>
          </cell>
          <cell r="M279">
            <v>2</v>
          </cell>
          <cell r="N279">
            <v>-0.77777777777777779</v>
          </cell>
          <cell r="O279">
            <v>-0.84615384615384615</v>
          </cell>
        </row>
        <row r="280">
          <cell r="B280" t="str">
            <v>Agosto</v>
          </cell>
          <cell r="C280">
            <v>7</v>
          </cell>
          <cell r="I280">
            <v>5</v>
          </cell>
          <cell r="K280">
            <v>14</v>
          </cell>
          <cell r="M280">
            <v>5</v>
          </cell>
          <cell r="N280">
            <v>-0.64285714285714279</v>
          </cell>
          <cell r="O280">
            <v>-0.2857142857142857</v>
          </cell>
        </row>
        <row r="281">
          <cell r="B281" t="str">
            <v>Septiembre</v>
          </cell>
          <cell r="C281">
            <v>0</v>
          </cell>
          <cell r="I281">
            <v>6</v>
          </cell>
          <cell r="K281">
            <v>12</v>
          </cell>
          <cell r="M281">
            <v>10</v>
          </cell>
          <cell r="N281">
            <v>-0.16666666666666663</v>
          </cell>
          <cell r="O281" t="str">
            <v>-</v>
          </cell>
        </row>
        <row r="282">
          <cell r="B282" t="str">
            <v>Octubre</v>
          </cell>
          <cell r="C282">
            <v>22</v>
          </cell>
          <cell r="I282">
            <v>11</v>
          </cell>
          <cell r="K282">
            <v>16</v>
          </cell>
          <cell r="M282">
            <v>26</v>
          </cell>
          <cell r="N282">
            <v>0.625</v>
          </cell>
          <cell r="O282">
            <v>0.18181818181818188</v>
          </cell>
        </row>
        <row r="283">
          <cell r="B283" t="str">
            <v>Noviembre</v>
          </cell>
          <cell r="C283">
            <v>62</v>
          </cell>
          <cell r="I283">
            <v>8</v>
          </cell>
          <cell r="K283">
            <v>32</v>
          </cell>
          <cell r="M283">
            <v>34</v>
          </cell>
          <cell r="N283">
            <v>6.25E-2</v>
          </cell>
          <cell r="O283">
            <v>-0.45161290322580649</v>
          </cell>
        </row>
        <row r="284">
          <cell r="B284" t="str">
            <v>Diciembre</v>
          </cell>
          <cell r="C284">
            <v>41</v>
          </cell>
          <cell r="I284">
            <v>35</v>
          </cell>
          <cell r="K284">
            <v>32</v>
          </cell>
        </row>
        <row r="285">
          <cell r="C285">
            <v>271</v>
          </cell>
          <cell r="I285">
            <v>168</v>
          </cell>
          <cell r="K285">
            <v>270</v>
          </cell>
          <cell r="M285">
            <v>342</v>
          </cell>
          <cell r="N285">
            <v>0.43697478991596639</v>
          </cell>
          <cell r="O285">
            <v>0.48695652173913051</v>
          </cell>
        </row>
      </sheetData>
      <sheetData sheetId="8" refreshError="1"/>
      <sheetData sheetId="9">
        <row r="7">
          <cell r="C7">
            <v>2019</v>
          </cell>
          <cell r="I7">
            <v>2022</v>
          </cell>
          <cell r="K7">
            <v>2023</v>
          </cell>
          <cell r="M7">
            <v>2024</v>
          </cell>
        </row>
        <row r="8">
          <cell r="N8" t="str">
            <v>var 24/23</v>
          </cell>
          <cell r="O8" t="str">
            <v>var 24/19</v>
          </cell>
        </row>
        <row r="9">
          <cell r="A9" t="str">
            <v>ene</v>
          </cell>
          <cell r="B9" t="str">
            <v>Enero</v>
          </cell>
          <cell r="C9">
            <v>4716</v>
          </cell>
          <cell r="I9">
            <v>3527</v>
          </cell>
          <cell r="K9">
            <v>5390</v>
          </cell>
          <cell r="M9">
            <v>5217</v>
          </cell>
          <cell r="N9">
            <v>-3.2096474953617782E-2</v>
          </cell>
          <cell r="O9">
            <v>0.10623409669211203</v>
          </cell>
        </row>
        <row r="10">
          <cell r="A10" t="str">
            <v>feb</v>
          </cell>
          <cell r="B10" t="str">
            <v>Febrero</v>
          </cell>
          <cell r="C10">
            <v>4935</v>
          </cell>
          <cell r="I10">
            <v>4177</v>
          </cell>
          <cell r="K10">
            <v>5270</v>
          </cell>
          <cell r="M10">
            <v>4803</v>
          </cell>
          <cell r="N10">
            <v>-8.861480075901329E-2</v>
          </cell>
          <cell r="O10">
            <v>-2.6747720364741601E-2</v>
          </cell>
        </row>
        <row r="11">
          <cell r="A11" t="str">
            <v>mar</v>
          </cell>
          <cell r="B11" t="str">
            <v>Marzo</v>
          </cell>
          <cell r="C11">
            <v>5148</v>
          </cell>
          <cell r="I11">
            <v>4740</v>
          </cell>
          <cell r="K11">
            <v>5659</v>
          </cell>
          <cell r="M11">
            <v>5168</v>
          </cell>
          <cell r="N11">
            <v>-8.6764446015197061E-2</v>
          </cell>
          <cell r="O11">
            <v>3.8850038850037905E-3</v>
          </cell>
        </row>
        <row r="12">
          <cell r="A12" t="str">
            <v>abr</v>
          </cell>
          <cell r="B12" t="str">
            <v>Abril</v>
          </cell>
          <cell r="C12">
            <v>4194</v>
          </cell>
          <cell r="I12">
            <v>4075</v>
          </cell>
          <cell r="K12">
            <v>5170</v>
          </cell>
          <cell r="M12">
            <v>5054</v>
          </cell>
          <cell r="N12">
            <v>-2.2437137330754364E-2</v>
          </cell>
          <cell r="O12">
            <v>0.20505484024797327</v>
          </cell>
        </row>
        <row r="13">
          <cell r="A13" t="str">
            <v>may</v>
          </cell>
          <cell r="B13" t="str">
            <v>Mayo</v>
          </cell>
          <cell r="C13">
            <v>4065</v>
          </cell>
          <cell r="I13">
            <v>3632</v>
          </cell>
          <cell r="K13">
            <v>5013</v>
          </cell>
          <cell r="M13">
            <v>4992</v>
          </cell>
          <cell r="N13">
            <v>-4.1891083183722699E-3</v>
          </cell>
          <cell r="O13">
            <v>0.22804428044280445</v>
          </cell>
        </row>
        <row r="14">
          <cell r="A14" t="str">
            <v>jun</v>
          </cell>
          <cell r="B14" t="str">
            <v>Junio</v>
          </cell>
          <cell r="C14">
            <v>3920</v>
          </cell>
          <cell r="I14">
            <v>4520</v>
          </cell>
          <cell r="K14">
            <v>4181</v>
          </cell>
          <cell r="M14">
            <v>3964</v>
          </cell>
          <cell r="N14">
            <v>-5.1901458981104986E-2</v>
          </cell>
          <cell r="O14">
            <v>1.1224489795918391E-2</v>
          </cell>
        </row>
        <row r="15">
          <cell r="A15" t="str">
            <v>jul</v>
          </cell>
          <cell r="B15" t="str">
            <v>Julio</v>
          </cell>
          <cell r="C15">
            <v>4387</v>
          </cell>
          <cell r="I15">
            <v>4275</v>
          </cell>
          <cell r="K15">
            <v>4340</v>
          </cell>
          <cell r="M15">
            <v>4593</v>
          </cell>
          <cell r="N15">
            <v>5.8294930875576023E-2</v>
          </cell>
          <cell r="O15">
            <v>4.6956918167312622E-2</v>
          </cell>
        </row>
        <row r="16">
          <cell r="A16" t="str">
            <v>ago</v>
          </cell>
          <cell r="B16" t="str">
            <v>Agosto</v>
          </cell>
          <cell r="C16">
            <v>4223</v>
          </cell>
          <cell r="I16">
            <v>3932</v>
          </cell>
          <cell r="K16">
            <v>4645</v>
          </cell>
          <cell r="M16">
            <v>2899</v>
          </cell>
          <cell r="N16">
            <v>-0.37588805166846073</v>
          </cell>
          <cell r="O16">
            <v>-0.3135211934643618</v>
          </cell>
        </row>
        <row r="17">
          <cell r="A17" t="str">
            <v>sep</v>
          </cell>
          <cell r="B17" t="str">
            <v>Septiembre</v>
          </cell>
          <cell r="C17">
            <v>3835</v>
          </cell>
          <cell r="I17">
            <v>4578</v>
          </cell>
          <cell r="K17">
            <v>4521</v>
          </cell>
          <cell r="M17">
            <v>5087</v>
          </cell>
          <cell r="N17">
            <v>0.12519354125193538</v>
          </cell>
          <cell r="O17">
            <v>0.32646675358539756</v>
          </cell>
        </row>
        <row r="18">
          <cell r="A18" t="str">
            <v>oct</v>
          </cell>
          <cell r="B18" t="str">
            <v>Octubre</v>
          </cell>
          <cell r="C18">
            <v>4677</v>
          </cell>
          <cell r="I18">
            <v>4025</v>
          </cell>
          <cell r="K18">
            <v>4419</v>
          </cell>
          <cell r="M18">
            <v>4919</v>
          </cell>
          <cell r="N18">
            <v>0.11314777098891149</v>
          </cell>
          <cell r="O18">
            <v>5.1742570023519452E-2</v>
          </cell>
        </row>
        <row r="19">
          <cell r="A19" t="str">
            <v>nov</v>
          </cell>
          <cell r="B19" t="str">
            <v>Noviembre</v>
          </cell>
          <cell r="C19">
            <v>6020</v>
          </cell>
          <cell r="I19">
            <v>4838</v>
          </cell>
          <cell r="K19">
            <v>4964</v>
          </cell>
          <cell r="M19">
            <v>5464</v>
          </cell>
          <cell r="N19">
            <v>0.10072522159548747</v>
          </cell>
          <cell r="O19">
            <v>-9.2358803986710925E-2</v>
          </cell>
        </row>
        <row r="20">
          <cell r="A20" t="str">
            <v>dic</v>
          </cell>
          <cell r="B20" t="str">
            <v>Diciembre</v>
          </cell>
          <cell r="C20">
            <v>5767</v>
          </cell>
          <cell r="I20">
            <v>5166</v>
          </cell>
          <cell r="K20">
            <v>4585</v>
          </cell>
        </row>
        <row r="21">
          <cell r="A21" t="str">
            <v>Total</v>
          </cell>
          <cell r="C21">
            <v>55887</v>
          </cell>
          <cell r="I21">
            <v>51485</v>
          </cell>
          <cell r="K21">
            <v>58157</v>
          </cell>
          <cell r="M21">
            <v>52160</v>
          </cell>
          <cell r="N21">
            <v>-2.6357052191443242E-2</v>
          </cell>
          <cell r="O21">
            <v>4.0702314445331123E-2</v>
          </cell>
        </row>
        <row r="29">
          <cell r="C29">
            <v>2019</v>
          </cell>
          <cell r="I29">
            <v>2022</v>
          </cell>
          <cell r="K29">
            <v>2023</v>
          </cell>
          <cell r="M29">
            <v>2024</v>
          </cell>
        </row>
        <row r="30">
          <cell r="N30" t="str">
            <v>var 24/23</v>
          </cell>
          <cell r="O30" t="str">
            <v>var 24/19</v>
          </cell>
        </row>
        <row r="31">
          <cell r="B31" t="str">
            <v>Enero</v>
          </cell>
          <cell r="C31">
            <v>4716</v>
          </cell>
          <cell r="I31">
            <v>3527</v>
          </cell>
          <cell r="K31">
            <v>5390</v>
          </cell>
          <cell r="M31">
            <v>5217</v>
          </cell>
          <cell r="N31">
            <v>-3.2096474953617782E-2</v>
          </cell>
          <cell r="O31">
            <v>0.10623409669211203</v>
          </cell>
        </row>
        <row r="32">
          <cell r="B32" t="str">
            <v>Febrero</v>
          </cell>
          <cell r="C32">
            <v>4935</v>
          </cell>
          <cell r="I32">
            <v>4177</v>
          </cell>
          <cell r="K32">
            <v>5270</v>
          </cell>
          <cell r="M32">
            <v>4803</v>
          </cell>
          <cell r="N32">
            <v>-8.861480075901329E-2</v>
          </cell>
          <cell r="O32">
            <v>-2.6747720364741601E-2</v>
          </cell>
        </row>
        <row r="33">
          <cell r="B33" t="str">
            <v>Marzo</v>
          </cell>
          <cell r="C33">
            <v>5148</v>
          </cell>
          <cell r="I33">
            <v>4740</v>
          </cell>
          <cell r="K33">
            <v>5659</v>
          </cell>
          <cell r="M33">
            <v>5168</v>
          </cell>
          <cell r="N33">
            <v>-8.6764446015197061E-2</v>
          </cell>
          <cell r="O33">
            <v>3.8850038850037905E-3</v>
          </cell>
        </row>
        <row r="34">
          <cell r="B34" t="str">
            <v>Abril</v>
          </cell>
          <cell r="C34">
            <v>4194</v>
          </cell>
          <cell r="I34">
            <v>4075</v>
          </cell>
          <cell r="K34">
            <v>5170</v>
          </cell>
          <cell r="M34">
            <v>5054</v>
          </cell>
          <cell r="N34">
            <v>-2.2437137330754364E-2</v>
          </cell>
          <cell r="O34">
            <v>0.20505484024797327</v>
          </cell>
        </row>
        <row r="35">
          <cell r="B35" t="str">
            <v>Mayo</v>
          </cell>
          <cell r="C35">
            <v>4065</v>
          </cell>
          <cell r="I35">
            <v>3632</v>
          </cell>
          <cell r="K35">
            <v>5013</v>
          </cell>
          <cell r="M35">
            <v>4992</v>
          </cell>
          <cell r="N35">
            <v>-4.1891083183722699E-3</v>
          </cell>
          <cell r="O35">
            <v>0.22804428044280445</v>
          </cell>
        </row>
        <row r="36">
          <cell r="B36" t="str">
            <v>Junio</v>
          </cell>
          <cell r="C36">
            <v>3920</v>
          </cell>
          <cell r="I36">
            <v>4520</v>
          </cell>
          <cell r="K36">
            <v>4181</v>
          </cell>
          <cell r="M36">
            <v>3964</v>
          </cell>
          <cell r="N36">
            <v>-5.1901458981104986E-2</v>
          </cell>
          <cell r="O36">
            <v>1.1224489795918391E-2</v>
          </cell>
        </row>
        <row r="37">
          <cell r="B37" t="str">
            <v>Julio</v>
          </cell>
          <cell r="C37">
            <v>4387</v>
          </cell>
          <cell r="I37">
            <v>4275</v>
          </cell>
          <cell r="K37">
            <v>4340</v>
          </cell>
          <cell r="M37">
            <v>4593</v>
          </cell>
          <cell r="N37">
            <v>5.8294930875576023E-2</v>
          </cell>
          <cell r="O37">
            <v>4.6956918167312622E-2</v>
          </cell>
        </row>
        <row r="38">
          <cell r="B38" t="str">
            <v>Agosto</v>
          </cell>
          <cell r="C38">
            <v>4223</v>
          </cell>
          <cell r="I38">
            <v>3932</v>
          </cell>
          <cell r="K38">
            <v>4645</v>
          </cell>
          <cell r="M38">
            <v>2899</v>
          </cell>
          <cell r="N38">
            <v>-0.37588805166846073</v>
          </cell>
          <cell r="O38">
            <v>-0.3135211934643618</v>
          </cell>
        </row>
        <row r="39">
          <cell r="B39" t="str">
            <v>Septiembre</v>
          </cell>
          <cell r="C39">
            <v>3835</v>
          </cell>
          <cell r="I39">
            <v>4578</v>
          </cell>
          <cell r="K39">
            <v>4521</v>
          </cell>
          <cell r="M39">
            <v>5087</v>
          </cell>
          <cell r="N39">
            <v>0.12519354125193538</v>
          </cell>
          <cell r="O39">
            <v>0.32646675358539756</v>
          </cell>
        </row>
        <row r="40">
          <cell r="B40" t="str">
            <v>Octubre</v>
          </cell>
          <cell r="C40">
            <v>4677</v>
          </cell>
          <cell r="I40">
            <v>4025</v>
          </cell>
          <cell r="K40">
            <v>4419</v>
          </cell>
          <cell r="M40">
            <v>4919</v>
          </cell>
          <cell r="N40">
            <v>0.11314777098891149</v>
          </cell>
          <cell r="O40">
            <v>5.1742570023519452E-2</v>
          </cell>
        </row>
        <row r="41">
          <cell r="B41" t="str">
            <v>Noviembre</v>
          </cell>
          <cell r="C41">
            <v>6020</v>
          </cell>
          <cell r="I41">
            <v>4838</v>
          </cell>
          <cell r="K41">
            <v>4964</v>
          </cell>
          <cell r="M41">
            <v>5464</v>
          </cell>
          <cell r="N41">
            <v>0.10072522159548747</v>
          </cell>
          <cell r="O41">
            <v>-9.2358803986710925E-2</v>
          </cell>
        </row>
        <row r="42">
          <cell r="B42" t="str">
            <v>Diciembre</v>
          </cell>
          <cell r="C42">
            <v>5767</v>
          </cell>
          <cell r="I42">
            <v>5166</v>
          </cell>
          <cell r="K42">
            <v>4585</v>
          </cell>
        </row>
        <row r="43">
          <cell r="C43">
            <v>55887</v>
          </cell>
          <cell r="I43">
            <v>51485</v>
          </cell>
          <cell r="K43">
            <v>58157</v>
          </cell>
          <cell r="M43">
            <v>52160</v>
          </cell>
          <cell r="N43">
            <v>-2.6357052191443242E-2</v>
          </cell>
          <cell r="O43">
            <v>4.0702314445331123E-2</v>
          </cell>
        </row>
        <row r="51">
          <cell r="C51">
            <v>2019</v>
          </cell>
          <cell r="I51">
            <v>2022</v>
          </cell>
          <cell r="K51">
            <v>2023</v>
          </cell>
          <cell r="M51">
            <v>2024</v>
          </cell>
        </row>
        <row r="52">
          <cell r="N52" t="str">
            <v>var 24/23</v>
          </cell>
          <cell r="O52" t="str">
            <v>var 24/19</v>
          </cell>
        </row>
        <row r="53">
          <cell r="B53" t="str">
            <v>Enero</v>
          </cell>
          <cell r="C53">
            <v>3665</v>
          </cell>
          <cell r="I53">
            <v>0</v>
          </cell>
          <cell r="K53">
            <v>4641</v>
          </cell>
          <cell r="M53">
            <v>4486</v>
          </cell>
          <cell r="N53">
            <v>-3.3397974574445155E-2</v>
          </cell>
          <cell r="O53">
            <v>0.22401091405184181</v>
          </cell>
        </row>
        <row r="54">
          <cell r="B54" t="str">
            <v>Febrero</v>
          </cell>
          <cell r="C54">
            <v>3809</v>
          </cell>
          <cell r="I54">
            <v>0</v>
          </cell>
          <cell r="K54">
            <v>4493</v>
          </cell>
          <cell r="M54">
            <v>4023</v>
          </cell>
          <cell r="N54">
            <v>-0.10460716670376136</v>
          </cell>
          <cell r="O54">
            <v>5.618272512470468E-2</v>
          </cell>
        </row>
        <row r="55">
          <cell r="B55" t="str">
            <v>Marzo</v>
          </cell>
          <cell r="C55">
            <v>3736</v>
          </cell>
          <cell r="I55">
            <v>0</v>
          </cell>
          <cell r="K55">
            <v>4830</v>
          </cell>
          <cell r="M55">
            <v>4388</v>
          </cell>
          <cell r="N55">
            <v>-9.1511387163561109E-2</v>
          </cell>
          <cell r="O55">
            <v>0.17451820128479656</v>
          </cell>
        </row>
        <row r="56">
          <cell r="B56" t="str">
            <v>Abril</v>
          </cell>
          <cell r="C56">
            <v>3146</v>
          </cell>
          <cell r="I56">
            <v>3637</v>
          </cell>
          <cell r="K56">
            <v>4467</v>
          </cell>
          <cell r="M56">
            <v>4407</v>
          </cell>
          <cell r="N56">
            <v>-1.3431833445265329E-2</v>
          </cell>
          <cell r="O56">
            <v>0.40082644628099184</v>
          </cell>
        </row>
        <row r="57">
          <cell r="B57" t="str">
            <v>Mayo</v>
          </cell>
          <cell r="C57">
            <v>3108</v>
          </cell>
          <cell r="I57">
            <v>3101</v>
          </cell>
          <cell r="K57">
            <v>4524</v>
          </cell>
          <cell r="M57">
            <v>4496</v>
          </cell>
          <cell r="N57">
            <v>-6.1892130857648109E-3</v>
          </cell>
          <cell r="O57">
            <v>0.44658944658944666</v>
          </cell>
        </row>
        <row r="58">
          <cell r="B58" t="str">
            <v>Junio</v>
          </cell>
          <cell r="C58">
            <v>3051</v>
          </cell>
          <cell r="I58">
            <v>4107</v>
          </cell>
          <cell r="K58">
            <v>3719</v>
          </cell>
          <cell r="M58">
            <v>3480</v>
          </cell>
          <cell r="N58">
            <v>-6.426458725463835E-2</v>
          </cell>
          <cell r="O58">
            <v>0.14060963618485744</v>
          </cell>
        </row>
        <row r="59">
          <cell r="B59" t="str">
            <v>Julio</v>
          </cell>
          <cell r="C59">
            <v>3441</v>
          </cell>
          <cell r="I59">
            <v>3890</v>
          </cell>
          <cell r="K59">
            <v>0</v>
          </cell>
          <cell r="M59">
            <v>3932</v>
          </cell>
          <cell r="N59" t="str">
            <v>-</v>
          </cell>
          <cell r="O59">
            <v>0.14269107817494908</v>
          </cell>
        </row>
        <row r="60">
          <cell r="B60" t="str">
            <v>Agosto</v>
          </cell>
          <cell r="C60">
            <v>3268</v>
          </cell>
          <cell r="I60">
            <v>3368</v>
          </cell>
          <cell r="K60">
            <v>0</v>
          </cell>
          <cell r="M60">
            <v>2669</v>
          </cell>
          <cell r="N60" t="str">
            <v>-</v>
          </cell>
          <cell r="O60">
            <v>-0.18329253365973075</v>
          </cell>
        </row>
        <row r="61">
          <cell r="B61" t="str">
            <v>Septiembre</v>
          </cell>
          <cell r="C61">
            <v>2711</v>
          </cell>
          <cell r="I61">
            <v>4017</v>
          </cell>
          <cell r="K61">
            <v>4039</v>
          </cell>
          <cell r="M61">
            <v>4491</v>
          </cell>
          <cell r="N61">
            <v>0.11190888833869761</v>
          </cell>
          <cell r="O61">
            <v>0.65658428624123943</v>
          </cell>
        </row>
        <row r="62">
          <cell r="B62" t="str">
            <v>Octubre</v>
          </cell>
          <cell r="C62">
            <v>3774</v>
          </cell>
          <cell r="I62">
            <v>3524</v>
          </cell>
          <cell r="K62">
            <v>3716</v>
          </cell>
          <cell r="M62">
            <v>4146</v>
          </cell>
          <cell r="N62">
            <v>0.11571582346609266</v>
          </cell>
          <cell r="O62">
            <v>9.856915739268679E-2</v>
          </cell>
        </row>
        <row r="63">
          <cell r="B63" t="str">
            <v>Noviembre</v>
          </cell>
          <cell r="C63">
            <v>4578</v>
          </cell>
          <cell r="I63">
            <v>4148</v>
          </cell>
          <cell r="K63">
            <v>4138</v>
          </cell>
          <cell r="M63">
            <v>4532</v>
          </cell>
          <cell r="N63">
            <v>9.5215079748670828E-2</v>
          </cell>
          <cell r="O63">
            <v>-1.0048055919615551E-2</v>
          </cell>
        </row>
        <row r="64">
          <cell r="B64" t="str">
            <v>Diciembre</v>
          </cell>
          <cell r="C64">
            <v>4201</v>
          </cell>
          <cell r="I64">
            <v>4483</v>
          </cell>
          <cell r="K64">
            <v>3751</v>
          </cell>
        </row>
        <row r="65">
          <cell r="C65">
            <v>42488</v>
          </cell>
          <cell r="I65">
            <v>46354</v>
          </cell>
          <cell r="K65">
            <v>50550</v>
          </cell>
          <cell r="M65">
            <v>45050</v>
          </cell>
          <cell r="N65">
            <v>0.16809707781263783</v>
          </cell>
          <cell r="O65">
            <v>0.17663959046151434</v>
          </cell>
        </row>
        <row r="73">
          <cell r="C73">
            <v>2019</v>
          </cell>
          <cell r="I73">
            <v>2022</v>
          </cell>
          <cell r="K73">
            <v>2023</v>
          </cell>
          <cell r="M73">
            <v>2024</v>
          </cell>
        </row>
        <row r="74">
          <cell r="N74" t="str">
            <v>var 24/23</v>
          </cell>
          <cell r="O74" t="str">
            <v>var 24/19</v>
          </cell>
        </row>
        <row r="75">
          <cell r="B75" t="str">
            <v>Enero</v>
          </cell>
          <cell r="C75">
            <v>1051</v>
          </cell>
          <cell r="I75">
            <v>0</v>
          </cell>
          <cell r="K75">
            <v>749</v>
          </cell>
          <cell r="M75">
            <v>731</v>
          </cell>
          <cell r="N75">
            <v>-2.4032042723631464E-2</v>
          </cell>
          <cell r="O75">
            <v>-0.30447193149381546</v>
          </cell>
        </row>
        <row r="76">
          <cell r="B76" t="str">
            <v>Febrero</v>
          </cell>
          <cell r="C76">
            <v>1126</v>
          </cell>
          <cell r="I76">
            <v>0</v>
          </cell>
          <cell r="K76">
            <v>777</v>
          </cell>
          <cell r="M76">
            <v>780</v>
          </cell>
          <cell r="N76">
            <v>3.8610038610038533E-3</v>
          </cell>
          <cell r="O76">
            <v>-0.30728241563055059</v>
          </cell>
        </row>
        <row r="77">
          <cell r="B77" t="str">
            <v>Marzo</v>
          </cell>
          <cell r="C77">
            <v>1412</v>
          </cell>
          <cell r="I77">
            <v>0</v>
          </cell>
          <cell r="K77">
            <v>829</v>
          </cell>
          <cell r="M77">
            <v>780</v>
          </cell>
          <cell r="N77">
            <v>-5.9107358262967424E-2</v>
          </cell>
          <cell r="O77">
            <v>-0.44759206798866857</v>
          </cell>
        </row>
        <row r="78">
          <cell r="B78" t="str">
            <v>Abril</v>
          </cell>
          <cell r="C78">
            <v>1048</v>
          </cell>
          <cell r="I78">
            <v>438</v>
          </cell>
          <cell r="K78">
            <v>703</v>
          </cell>
          <cell r="M78">
            <v>647</v>
          </cell>
          <cell r="N78">
            <v>-7.9658605974395447E-2</v>
          </cell>
          <cell r="O78">
            <v>-0.38263358778625955</v>
          </cell>
        </row>
        <row r="79">
          <cell r="B79" t="str">
            <v>Mayo</v>
          </cell>
          <cell r="C79">
            <v>957</v>
          </cell>
          <cell r="I79">
            <v>531</v>
          </cell>
          <cell r="K79">
            <v>489</v>
          </cell>
          <cell r="M79">
            <v>496</v>
          </cell>
          <cell r="N79">
            <v>1.4314928425357865E-2</v>
          </cell>
          <cell r="O79">
            <v>-0.48171368861024033</v>
          </cell>
        </row>
        <row r="80">
          <cell r="B80" t="str">
            <v>Junio</v>
          </cell>
          <cell r="C80">
            <v>869</v>
          </cell>
          <cell r="I80">
            <v>413</v>
          </cell>
          <cell r="K80">
            <v>462</v>
          </cell>
          <cell r="M80">
            <v>484</v>
          </cell>
          <cell r="N80">
            <v>4.7619047619047672E-2</v>
          </cell>
          <cell r="O80">
            <v>-0.44303797468354433</v>
          </cell>
        </row>
        <row r="81">
          <cell r="B81" t="str">
            <v>Julio</v>
          </cell>
          <cell r="C81">
            <v>946</v>
          </cell>
          <cell r="I81">
            <v>385</v>
          </cell>
          <cell r="K81">
            <v>0</v>
          </cell>
          <cell r="M81">
            <v>661</v>
          </cell>
          <cell r="N81" t="str">
            <v>-</v>
          </cell>
          <cell r="O81">
            <v>-0.30126849894291752</v>
          </cell>
        </row>
        <row r="82">
          <cell r="B82" t="str">
            <v>Agosto</v>
          </cell>
          <cell r="C82">
            <v>955</v>
          </cell>
          <cell r="I82">
            <v>564</v>
          </cell>
          <cell r="K82">
            <v>0</v>
          </cell>
          <cell r="M82">
            <v>230</v>
          </cell>
          <cell r="N82" t="str">
            <v>-</v>
          </cell>
          <cell r="O82">
            <v>-0.75916230366492143</v>
          </cell>
        </row>
        <row r="83">
          <cell r="B83" t="str">
            <v>Septiembre</v>
          </cell>
          <cell r="C83">
            <v>1124</v>
          </cell>
          <cell r="I83">
            <v>561</v>
          </cell>
          <cell r="K83">
            <v>482</v>
          </cell>
          <cell r="M83">
            <v>596</v>
          </cell>
          <cell r="N83">
            <v>0.23651452282157681</v>
          </cell>
          <cell r="O83">
            <v>-0.46975088967971534</v>
          </cell>
        </row>
        <row r="84">
          <cell r="B84" t="str">
            <v>Octubre</v>
          </cell>
          <cell r="C84">
            <v>903</v>
          </cell>
          <cell r="I84">
            <v>501</v>
          </cell>
          <cell r="K84">
            <v>703</v>
          </cell>
          <cell r="M84">
            <v>773</v>
          </cell>
          <cell r="N84">
            <v>9.9573257467994392E-2</v>
          </cell>
          <cell r="O84">
            <v>-0.14396456256921375</v>
          </cell>
        </row>
        <row r="85">
          <cell r="B85" t="str">
            <v>Noviembre</v>
          </cell>
          <cell r="C85">
            <v>1442</v>
          </cell>
          <cell r="I85">
            <v>690</v>
          </cell>
          <cell r="K85">
            <v>826</v>
          </cell>
          <cell r="M85">
            <v>932</v>
          </cell>
          <cell r="N85">
            <v>0.12832929782082325</v>
          </cell>
          <cell r="O85">
            <v>-0.35367545076282936</v>
          </cell>
        </row>
        <row r="86">
          <cell r="B86" t="str">
            <v>Diciembre</v>
          </cell>
          <cell r="C86">
            <v>1566</v>
          </cell>
          <cell r="I86">
            <v>683</v>
          </cell>
          <cell r="K86">
            <v>834</v>
          </cell>
        </row>
        <row r="87">
          <cell r="C87">
            <v>13399</v>
          </cell>
          <cell r="I87">
            <v>5131</v>
          </cell>
          <cell r="K87">
            <v>7607</v>
          </cell>
          <cell r="M87">
            <v>7110</v>
          </cell>
          <cell r="N87">
            <v>0.18106312292358795</v>
          </cell>
          <cell r="O87">
            <v>-0.39913800388743348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C7">
            <v>2019</v>
          </cell>
          <cell r="I7">
            <v>2022</v>
          </cell>
          <cell r="K7">
            <v>2023</v>
          </cell>
          <cell r="M7">
            <v>2024</v>
          </cell>
        </row>
        <row r="8">
          <cell r="N8" t="str">
            <v>var 24/23</v>
          </cell>
          <cell r="O8" t="str">
            <v>var 24/19</v>
          </cell>
        </row>
        <row r="9">
          <cell r="A9" t="str">
            <v>ene</v>
          </cell>
          <cell r="B9" t="str">
            <v>Enero</v>
          </cell>
          <cell r="C9">
            <v>12429</v>
          </cell>
          <cell r="I9">
            <v>11400</v>
          </cell>
          <cell r="K9">
            <v>14353</v>
          </cell>
          <cell r="M9">
            <v>14581</v>
          </cell>
          <cell r="N9">
            <v>1.5885180798439258E-2</v>
          </cell>
          <cell r="O9">
            <v>0.17314345482339699</v>
          </cell>
        </row>
        <row r="10">
          <cell r="A10" t="str">
            <v>feb</v>
          </cell>
          <cell r="B10" t="str">
            <v>Febrero</v>
          </cell>
          <cell r="C10">
            <v>13453</v>
          </cell>
          <cell r="I10">
            <v>11383</v>
          </cell>
          <cell r="K10">
            <v>14251</v>
          </cell>
          <cell r="M10">
            <v>15138</v>
          </cell>
          <cell r="N10">
            <v>6.2241246228334823E-2</v>
          </cell>
          <cell r="O10">
            <v>0.12525087341113506</v>
          </cell>
        </row>
        <row r="11">
          <cell r="A11" t="str">
            <v>mar</v>
          </cell>
          <cell r="B11" t="str">
            <v>Marzo</v>
          </cell>
          <cell r="C11">
            <v>13930</v>
          </cell>
          <cell r="I11">
            <v>12710</v>
          </cell>
          <cell r="K11">
            <v>15603</v>
          </cell>
          <cell r="M11">
            <v>15292</v>
          </cell>
          <cell r="N11">
            <v>-1.9932064346599998E-2</v>
          </cell>
          <cell r="O11">
            <v>9.7774587221823417E-2</v>
          </cell>
        </row>
        <row r="12">
          <cell r="A12" t="str">
            <v>abr</v>
          </cell>
          <cell r="B12" t="str">
            <v>Abril</v>
          </cell>
          <cell r="C12">
            <v>12265</v>
          </cell>
          <cell r="I12">
            <v>12193</v>
          </cell>
          <cell r="K12">
            <v>12703</v>
          </cell>
          <cell r="M12">
            <v>13439</v>
          </cell>
          <cell r="N12">
            <v>5.793906951113903E-2</v>
          </cell>
          <cell r="O12">
            <v>9.5719527109661584E-2</v>
          </cell>
        </row>
        <row r="13">
          <cell r="A13" t="str">
            <v>may</v>
          </cell>
          <cell r="B13" t="str">
            <v>Mayo</v>
          </cell>
          <cell r="C13">
            <v>11342</v>
          </cell>
          <cell r="I13">
            <v>10085</v>
          </cell>
          <cell r="K13">
            <v>12793</v>
          </cell>
          <cell r="M13">
            <v>12513</v>
          </cell>
          <cell r="N13">
            <v>-2.1886969436410553E-2</v>
          </cell>
          <cell r="O13">
            <v>0.10324457767589501</v>
          </cell>
        </row>
        <row r="14">
          <cell r="A14" t="str">
            <v>jun</v>
          </cell>
          <cell r="B14" t="str">
            <v>Junio</v>
          </cell>
          <cell r="C14">
            <v>8525</v>
          </cell>
          <cell r="I14">
            <v>11277</v>
          </cell>
          <cell r="K14">
            <v>10373</v>
          </cell>
          <cell r="M14">
            <v>10115</v>
          </cell>
          <cell r="N14">
            <v>-2.4872264532922017E-2</v>
          </cell>
          <cell r="O14">
            <v>0.18651026392961878</v>
          </cell>
        </row>
        <row r="15">
          <cell r="A15" t="str">
            <v>jul</v>
          </cell>
          <cell r="B15" t="str">
            <v>Julio</v>
          </cell>
          <cell r="C15">
            <v>9185</v>
          </cell>
          <cell r="I15">
            <v>10710</v>
          </cell>
          <cell r="K15">
            <v>9594</v>
          </cell>
          <cell r="M15">
            <v>10140</v>
          </cell>
          <cell r="N15">
            <v>5.6910569105691033E-2</v>
          </cell>
          <cell r="O15">
            <v>0.10397387044093631</v>
          </cell>
        </row>
        <row r="16">
          <cell r="A16" t="str">
            <v>ago</v>
          </cell>
          <cell r="B16" t="str">
            <v>Agosto</v>
          </cell>
          <cell r="C16">
            <v>9176</v>
          </cell>
          <cell r="I16">
            <v>10270</v>
          </cell>
          <cell r="K16">
            <v>11871</v>
          </cell>
          <cell r="M16">
            <v>9259</v>
          </cell>
          <cell r="N16">
            <v>-0.22003201078257939</v>
          </cell>
          <cell r="O16">
            <v>9.045335658238951E-3</v>
          </cell>
        </row>
        <row r="17">
          <cell r="A17" t="str">
            <v>sep</v>
          </cell>
          <cell r="B17" t="str">
            <v>Septiembre</v>
          </cell>
          <cell r="C17">
            <v>8003</v>
          </cell>
          <cell r="I17">
            <v>10967</v>
          </cell>
          <cell r="K17">
            <v>10606</v>
          </cell>
          <cell r="M17">
            <v>11345</v>
          </cell>
          <cell r="N17">
            <v>6.9677541014520061E-2</v>
          </cell>
          <cell r="O17">
            <v>0.41759340247407217</v>
          </cell>
        </row>
        <row r="18">
          <cell r="A18" t="str">
            <v>oct</v>
          </cell>
          <cell r="B18" t="str">
            <v>Octubre</v>
          </cell>
          <cell r="C18">
            <v>10636</v>
          </cell>
          <cell r="I18">
            <v>11595</v>
          </cell>
          <cell r="K18">
            <v>11107</v>
          </cell>
          <cell r="M18">
            <v>12187</v>
          </cell>
          <cell r="N18">
            <v>9.7235977311605382E-2</v>
          </cell>
          <cell r="O18">
            <v>0.14582549830763436</v>
          </cell>
        </row>
        <row r="19">
          <cell r="A19" t="str">
            <v>nov</v>
          </cell>
          <cell r="B19" t="str">
            <v>Noviembre</v>
          </cell>
          <cell r="C19">
            <v>14162</v>
          </cell>
          <cell r="I19">
            <v>13053</v>
          </cell>
          <cell r="K19">
            <v>13216</v>
          </cell>
          <cell r="M19">
            <v>14972</v>
          </cell>
          <cell r="N19">
            <v>0.13286924939467304</v>
          </cell>
          <cell r="O19">
            <v>5.7195311396695425E-2</v>
          </cell>
        </row>
        <row r="20">
          <cell r="A20" t="str">
            <v>dic</v>
          </cell>
          <cell r="B20" t="str">
            <v>Diciembre</v>
          </cell>
          <cell r="C20">
            <v>13020</v>
          </cell>
          <cell r="I20">
            <v>12114</v>
          </cell>
          <cell r="K20">
            <v>11864</v>
          </cell>
        </row>
        <row r="21">
          <cell r="A21" t="str">
            <v>Total</v>
          </cell>
          <cell r="C21">
            <v>136126</v>
          </cell>
          <cell r="I21">
            <v>137757</v>
          </cell>
          <cell r="K21">
            <v>148334</v>
          </cell>
          <cell r="M21">
            <v>138981</v>
          </cell>
          <cell r="N21">
            <v>1.8399648274346037E-2</v>
          </cell>
          <cell r="O21">
            <v>0.1289539096388479</v>
          </cell>
        </row>
        <row r="29">
          <cell r="C29">
            <v>2019</v>
          </cell>
          <cell r="I29">
            <v>2022</v>
          </cell>
          <cell r="K29">
            <v>2023</v>
          </cell>
          <cell r="M29">
            <v>2024</v>
          </cell>
        </row>
        <row r="30">
          <cell r="N30" t="str">
            <v>var 24/23</v>
          </cell>
          <cell r="O30" t="str">
            <v>var 24/19</v>
          </cell>
        </row>
        <row r="31">
          <cell r="B31" t="str">
            <v>Enero</v>
          </cell>
          <cell r="C31">
            <v>5236</v>
          </cell>
          <cell r="I31">
            <v>4881</v>
          </cell>
          <cell r="K31">
            <v>5640</v>
          </cell>
          <cell r="M31">
            <v>3830</v>
          </cell>
          <cell r="N31">
            <v>-0.32092198581560283</v>
          </cell>
          <cell r="O31">
            <v>-0.26852559205500381</v>
          </cell>
        </row>
        <row r="32">
          <cell r="B32" t="str">
            <v>Febrero</v>
          </cell>
          <cell r="C32">
            <v>5498</v>
          </cell>
          <cell r="I32">
            <v>4475</v>
          </cell>
          <cell r="K32">
            <v>5737</v>
          </cell>
          <cell r="M32">
            <v>4983</v>
          </cell>
          <cell r="N32">
            <v>-0.13142757538783334</v>
          </cell>
          <cell r="O32">
            <v>-9.3670425609312491E-2</v>
          </cell>
        </row>
        <row r="33">
          <cell r="B33" t="str">
            <v>Marzo</v>
          </cell>
          <cell r="C33">
            <v>5600</v>
          </cell>
          <cell r="I33">
            <v>5439</v>
          </cell>
          <cell r="K33">
            <v>6448</v>
          </cell>
          <cell r="M33">
            <v>5213</v>
          </cell>
          <cell r="N33">
            <v>-0.19153225806451613</v>
          </cell>
          <cell r="O33">
            <v>-6.9107142857142811E-2</v>
          </cell>
        </row>
        <row r="34">
          <cell r="B34" t="str">
            <v>Abril</v>
          </cell>
          <cell r="C34">
            <v>6291</v>
          </cell>
          <cell r="I34">
            <v>5937</v>
          </cell>
          <cell r="K34">
            <v>6231</v>
          </cell>
          <cell r="M34">
            <v>5955</v>
          </cell>
          <cell r="N34">
            <v>-4.4294655753490564E-2</v>
          </cell>
          <cell r="O34">
            <v>-5.3409632808774421E-2</v>
          </cell>
        </row>
        <row r="35">
          <cell r="B35" t="str">
            <v>Mayo</v>
          </cell>
          <cell r="C35">
            <v>6968</v>
          </cell>
          <cell r="I35">
            <v>5218</v>
          </cell>
          <cell r="K35">
            <v>7187</v>
          </cell>
          <cell r="M35">
            <v>6735</v>
          </cell>
          <cell r="N35">
            <v>-6.2891331570891884E-2</v>
          </cell>
          <cell r="O35">
            <v>-3.3438576349024141E-2</v>
          </cell>
        </row>
        <row r="36">
          <cell r="B36" t="str">
            <v>Junio</v>
          </cell>
          <cell r="C36">
            <v>6053</v>
          </cell>
          <cell r="I36">
            <v>7954</v>
          </cell>
          <cell r="K36">
            <v>6546</v>
          </cell>
          <cell r="M36">
            <v>6147</v>
          </cell>
          <cell r="N36">
            <v>-6.0953253895508652E-2</v>
          </cell>
          <cell r="O36">
            <v>1.5529489509334304E-2</v>
          </cell>
        </row>
        <row r="37">
          <cell r="B37" t="str">
            <v>Julio</v>
          </cell>
          <cell r="C37">
            <v>6343</v>
          </cell>
          <cell r="I37">
            <v>6763</v>
          </cell>
          <cell r="K37">
            <v>6308</v>
          </cell>
          <cell r="M37">
            <v>6741</v>
          </cell>
          <cell r="N37">
            <v>6.8642993024730536E-2</v>
          </cell>
          <cell r="O37">
            <v>6.2746334542014726E-2</v>
          </cell>
        </row>
        <row r="38">
          <cell r="B38" t="str">
            <v>Agosto</v>
          </cell>
          <cell r="C38">
            <v>6302</v>
          </cell>
          <cell r="I38">
            <v>6043</v>
          </cell>
          <cell r="K38">
            <v>7150</v>
          </cell>
          <cell r="M38">
            <v>4695</v>
          </cell>
          <cell r="N38">
            <v>-0.3433566433566434</v>
          </cell>
          <cell r="O38">
            <v>-0.25499841320215799</v>
          </cell>
        </row>
        <row r="39">
          <cell r="B39" t="str">
            <v>Septiembre</v>
          </cell>
          <cell r="C39">
            <v>5204</v>
          </cell>
          <cell r="I39">
            <v>6733</v>
          </cell>
          <cell r="K39">
            <v>6420</v>
          </cell>
          <cell r="M39">
            <v>7407</v>
          </cell>
          <cell r="N39">
            <v>0.1537383177570093</v>
          </cell>
          <cell r="O39">
            <v>0.42332820906994617</v>
          </cell>
        </row>
        <row r="40">
          <cell r="B40" t="str">
            <v>Octubre</v>
          </cell>
          <cell r="C40">
            <v>5938</v>
          </cell>
          <cell r="I40">
            <v>5470</v>
          </cell>
          <cell r="K40">
            <v>5517</v>
          </cell>
          <cell r="M40">
            <v>5734</v>
          </cell>
          <cell r="N40">
            <v>3.9332970817473223E-2</v>
          </cell>
          <cell r="O40">
            <v>-3.4355001684068687E-2</v>
          </cell>
        </row>
        <row r="41">
          <cell r="B41" t="str">
            <v>Noviembre</v>
          </cell>
          <cell r="C41">
            <v>6593</v>
          </cell>
          <cell r="I41">
            <v>5918</v>
          </cell>
          <cell r="K41">
            <v>4448</v>
          </cell>
          <cell r="M41">
            <v>7338</v>
          </cell>
          <cell r="N41">
            <v>0.64973021582733814</v>
          </cell>
          <cell r="O41">
            <v>0.11299863491581985</v>
          </cell>
        </row>
        <row r="42">
          <cell r="B42" t="str">
            <v>Diciembre</v>
          </cell>
          <cell r="C42">
            <v>6906</v>
          </cell>
          <cell r="I42">
            <v>6120</v>
          </cell>
          <cell r="K42">
            <v>4800</v>
          </cell>
        </row>
        <row r="43">
          <cell r="C43">
            <v>72932</v>
          </cell>
          <cell r="I43">
            <v>70951</v>
          </cell>
          <cell r="K43">
            <v>72432</v>
          </cell>
          <cell r="M43">
            <v>64778</v>
          </cell>
          <cell r="N43">
            <v>-4.2198959072628384E-2</v>
          </cell>
          <cell r="O43">
            <v>-1.8901644806591289E-2</v>
          </cell>
        </row>
        <row r="51">
          <cell r="C51">
            <v>2019</v>
          </cell>
          <cell r="I51">
            <v>2022</v>
          </cell>
          <cell r="K51">
            <v>2023</v>
          </cell>
          <cell r="M51">
            <v>2024</v>
          </cell>
        </row>
        <row r="52">
          <cell r="N52" t="str">
            <v>var 24/23</v>
          </cell>
          <cell r="O52" t="str">
            <v>var 24/19</v>
          </cell>
        </row>
        <row r="53">
          <cell r="B53" t="str">
            <v>Enero</v>
          </cell>
          <cell r="C53">
            <v>2840</v>
          </cell>
          <cell r="I53">
            <v>2810</v>
          </cell>
          <cell r="K53">
            <v>3391</v>
          </cell>
          <cell r="M53">
            <v>2615</v>
          </cell>
          <cell r="N53">
            <v>-0.22884104983780595</v>
          </cell>
          <cell r="O53">
            <v>-7.9225352112676006E-2</v>
          </cell>
        </row>
        <row r="54">
          <cell r="B54" t="str">
            <v>Febrero</v>
          </cell>
          <cell r="C54">
            <v>3192</v>
          </cell>
          <cell r="I54">
            <v>2634</v>
          </cell>
          <cell r="K54">
            <v>4989</v>
          </cell>
          <cell r="M54">
            <v>3734</v>
          </cell>
          <cell r="N54">
            <v>-0.25155341751854077</v>
          </cell>
          <cell r="O54">
            <v>0.16979949874686717</v>
          </cell>
        </row>
        <row r="55">
          <cell r="B55" t="str">
            <v>Marzo</v>
          </cell>
          <cell r="C55">
            <v>3298</v>
          </cell>
          <cell r="I55">
            <v>2645</v>
          </cell>
          <cell r="K55">
            <v>5342</v>
          </cell>
          <cell r="M55">
            <v>3989</v>
          </cell>
          <cell r="N55">
            <v>-0.2532759266192437</v>
          </cell>
          <cell r="O55">
            <v>0.20952092177077009</v>
          </cell>
        </row>
        <row r="56">
          <cell r="B56" t="str">
            <v>Abril</v>
          </cell>
          <cell r="C56">
            <v>4148</v>
          </cell>
          <cell r="I56">
            <v>3480</v>
          </cell>
          <cell r="K56">
            <v>4282</v>
          </cell>
          <cell r="M56">
            <v>4847</v>
          </cell>
          <cell r="N56">
            <v>0.13194768799626333</v>
          </cell>
          <cell r="O56">
            <v>0.16851494696239144</v>
          </cell>
        </row>
        <row r="57">
          <cell r="B57" t="str">
            <v>Mayo</v>
          </cell>
          <cell r="C57">
            <v>4380</v>
          </cell>
          <cell r="I57">
            <v>3533</v>
          </cell>
          <cell r="K57">
            <v>5072</v>
          </cell>
          <cell r="M57">
            <v>4477</v>
          </cell>
          <cell r="N57">
            <v>-0.11731072555205047</v>
          </cell>
          <cell r="O57">
            <v>2.2146118721461105E-2</v>
          </cell>
        </row>
        <row r="58">
          <cell r="B58" t="str">
            <v>Junio</v>
          </cell>
          <cell r="C58">
            <v>3283</v>
          </cell>
          <cell r="I58">
            <v>3726</v>
          </cell>
          <cell r="K58">
            <v>5380</v>
          </cell>
          <cell r="M58">
            <v>4983</v>
          </cell>
          <cell r="N58">
            <v>-7.3791821561338344E-2</v>
          </cell>
          <cell r="O58">
            <v>0.51781906792567778</v>
          </cell>
        </row>
        <row r="59">
          <cell r="B59" t="str">
            <v>Julio</v>
          </cell>
          <cell r="C59">
            <v>3523</v>
          </cell>
          <cell r="I59">
            <v>3912</v>
          </cell>
          <cell r="K59">
            <v>4305</v>
          </cell>
          <cell r="M59">
            <v>4074</v>
          </cell>
          <cell r="N59">
            <v>-5.3658536585365901E-2</v>
          </cell>
          <cell r="O59">
            <v>0.15640079477717861</v>
          </cell>
        </row>
        <row r="60">
          <cell r="B60" t="str">
            <v>Agosto</v>
          </cell>
          <cell r="C60">
            <v>3416</v>
          </cell>
          <cell r="I60">
            <v>3999</v>
          </cell>
          <cell r="K60">
            <v>4444</v>
          </cell>
          <cell r="M60">
            <v>3603</v>
          </cell>
          <cell r="N60">
            <v>-0.1892439243924392</v>
          </cell>
          <cell r="O60">
            <v>5.4742388758782123E-2</v>
          </cell>
        </row>
        <row r="61">
          <cell r="B61" t="str">
            <v>Septiembre</v>
          </cell>
          <cell r="C61">
            <v>2893</v>
          </cell>
          <cell r="I61">
            <v>3921</v>
          </cell>
          <cell r="K61">
            <v>4892</v>
          </cell>
          <cell r="M61">
            <v>4736</v>
          </cell>
          <cell r="N61">
            <v>-3.1888798037612465E-2</v>
          </cell>
          <cell r="O61">
            <v>0.63705496024887664</v>
          </cell>
        </row>
        <row r="62">
          <cell r="B62" t="str">
            <v>Octubre</v>
          </cell>
          <cell r="C62">
            <v>2880</v>
          </cell>
          <cell r="I62">
            <v>3593</v>
          </cell>
          <cell r="K62">
            <v>4470</v>
          </cell>
          <cell r="M62">
            <v>4427</v>
          </cell>
          <cell r="N62">
            <v>-9.6196868008948666E-3</v>
          </cell>
          <cell r="O62">
            <v>0.53715277777777781</v>
          </cell>
        </row>
        <row r="63">
          <cell r="B63" t="str">
            <v>Noviembre</v>
          </cell>
          <cell r="C63">
            <v>3283</v>
          </cell>
          <cell r="I63">
            <v>3349</v>
          </cell>
          <cell r="K63">
            <v>3373</v>
          </cell>
          <cell r="M63">
            <v>4221</v>
          </cell>
          <cell r="N63">
            <v>0.25140824192113853</v>
          </cell>
          <cell r="O63">
            <v>0.28571428571428581</v>
          </cell>
        </row>
        <row r="64">
          <cell r="B64" t="str">
            <v>Diciembre</v>
          </cell>
          <cell r="C64">
            <v>2793</v>
          </cell>
          <cell r="I64">
            <v>3121</v>
          </cell>
          <cell r="K64">
            <v>2886</v>
          </cell>
        </row>
        <row r="65">
          <cell r="C65">
            <v>39929</v>
          </cell>
          <cell r="I65">
            <v>40723</v>
          </cell>
          <cell r="K65">
            <v>52826</v>
          </cell>
          <cell r="M65">
            <v>45706</v>
          </cell>
          <cell r="N65">
            <v>-8.4781738085702885E-2</v>
          </cell>
          <cell r="O65">
            <v>0.23077337354588545</v>
          </cell>
        </row>
        <row r="73">
          <cell r="C73">
            <v>2019</v>
          </cell>
          <cell r="I73">
            <v>2022</v>
          </cell>
          <cell r="K73">
            <v>2023</v>
          </cell>
          <cell r="M73">
            <v>2024</v>
          </cell>
        </row>
        <row r="74">
          <cell r="N74" t="str">
            <v>var 24/23</v>
          </cell>
          <cell r="O74" t="str">
            <v>var 24/19</v>
          </cell>
        </row>
        <row r="75">
          <cell r="B75" t="str">
            <v>Enero</v>
          </cell>
          <cell r="C75">
            <v>2396</v>
          </cell>
          <cell r="I75">
            <v>2071</v>
          </cell>
          <cell r="K75">
            <v>2249</v>
          </cell>
          <cell r="M75">
            <v>1215</v>
          </cell>
          <cell r="N75">
            <v>-0.45975989328590483</v>
          </cell>
          <cell r="O75">
            <v>-0.49290484140233726</v>
          </cell>
        </row>
        <row r="76">
          <cell r="B76" t="str">
            <v>Febrero</v>
          </cell>
          <cell r="C76">
            <v>2306</v>
          </cell>
          <cell r="I76">
            <v>1841</v>
          </cell>
          <cell r="K76">
            <v>748</v>
          </cell>
          <cell r="M76">
            <v>1249</v>
          </cell>
          <cell r="N76">
            <v>0.66978609625668439</v>
          </cell>
          <cell r="O76">
            <v>-0.45836947094535996</v>
          </cell>
        </row>
        <row r="77">
          <cell r="B77" t="str">
            <v>Marzo</v>
          </cell>
          <cell r="C77">
            <v>2302</v>
          </cell>
          <cell r="I77">
            <v>2794</v>
          </cell>
          <cell r="K77">
            <v>1106</v>
          </cell>
          <cell r="M77">
            <v>1224</v>
          </cell>
          <cell r="N77">
            <v>0.10669077757685352</v>
          </cell>
          <cell r="O77">
            <v>-0.46828844483058207</v>
          </cell>
        </row>
        <row r="78">
          <cell r="B78" t="str">
            <v>Abril</v>
          </cell>
          <cell r="C78">
            <v>2143</v>
          </cell>
          <cell r="I78">
            <v>2457</v>
          </cell>
          <cell r="K78">
            <v>1949</v>
          </cell>
          <cell r="M78">
            <v>1108</v>
          </cell>
          <cell r="N78">
            <v>-0.43150333504361216</v>
          </cell>
          <cell r="O78">
            <v>-0.48296780214652357</v>
          </cell>
        </row>
        <row r="79">
          <cell r="B79" t="str">
            <v>Mayo</v>
          </cell>
          <cell r="C79">
            <v>2588</v>
          </cell>
          <cell r="I79">
            <v>1685</v>
          </cell>
          <cell r="K79">
            <v>2115</v>
          </cell>
          <cell r="M79">
            <v>2258</v>
          </cell>
          <cell r="N79">
            <v>6.7612293144208024E-2</v>
          </cell>
          <cell r="O79">
            <v>-0.12751159196290573</v>
          </cell>
        </row>
        <row r="80">
          <cell r="B80" t="str">
            <v>Junio</v>
          </cell>
          <cell r="C80">
            <v>2770</v>
          </cell>
          <cell r="I80">
            <v>4228</v>
          </cell>
          <cell r="K80">
            <v>1166</v>
          </cell>
          <cell r="M80">
            <v>1164</v>
          </cell>
          <cell r="N80">
            <v>-1.7152658662092923E-3</v>
          </cell>
          <cell r="O80">
            <v>-0.57978339350180508</v>
          </cell>
        </row>
        <row r="81">
          <cell r="B81" t="str">
            <v>Julio</v>
          </cell>
          <cell r="C81">
            <v>2820</v>
          </cell>
          <cell r="I81">
            <v>2851</v>
          </cell>
          <cell r="K81">
            <v>2003</v>
          </cell>
          <cell r="M81">
            <v>2667</v>
          </cell>
          <cell r="N81">
            <v>0.33150274588117834</v>
          </cell>
          <cell r="O81">
            <v>-5.4255319148936221E-2</v>
          </cell>
        </row>
        <row r="82">
          <cell r="B82" t="str">
            <v>Agosto</v>
          </cell>
          <cell r="C82">
            <v>2886</v>
          </cell>
          <cell r="I82">
            <v>2044</v>
          </cell>
          <cell r="K82">
            <v>2706</v>
          </cell>
          <cell r="M82">
            <v>1092</v>
          </cell>
          <cell r="N82">
            <v>-0.59645232815964522</v>
          </cell>
          <cell r="O82">
            <v>-0.6216216216216216</v>
          </cell>
        </row>
        <row r="83">
          <cell r="B83" t="str">
            <v>Septiembre</v>
          </cell>
          <cell r="C83">
            <v>2311</v>
          </cell>
          <cell r="I83">
            <v>2812</v>
          </cell>
          <cell r="K83">
            <v>1528</v>
          </cell>
          <cell r="M83">
            <v>2671</v>
          </cell>
          <cell r="N83">
            <v>0.74803664921465973</v>
          </cell>
          <cell r="O83">
            <v>0.15577672003461696</v>
          </cell>
        </row>
        <row r="84">
          <cell r="B84" t="str">
            <v>Octubre</v>
          </cell>
          <cell r="C84">
            <v>3058</v>
          </cell>
          <cell r="I84">
            <v>1877</v>
          </cell>
          <cell r="K84">
            <v>1047</v>
          </cell>
          <cell r="M84">
            <v>1307</v>
          </cell>
          <cell r="N84">
            <v>0.2483285577841452</v>
          </cell>
          <cell r="O84">
            <v>-0.5725964682799215</v>
          </cell>
        </row>
        <row r="85">
          <cell r="B85" t="str">
            <v>Noviembre</v>
          </cell>
          <cell r="C85">
            <v>3310</v>
          </cell>
          <cell r="I85">
            <v>2569</v>
          </cell>
          <cell r="K85">
            <v>1075</v>
          </cell>
          <cell r="M85">
            <v>3117</v>
          </cell>
          <cell r="N85">
            <v>1.8995348837209303</v>
          </cell>
          <cell r="O85">
            <v>-5.8308157099697833E-2</v>
          </cell>
        </row>
        <row r="86">
          <cell r="B86" t="str">
            <v>Diciembre</v>
          </cell>
          <cell r="C86">
            <v>4113</v>
          </cell>
          <cell r="I86">
            <v>2999</v>
          </cell>
          <cell r="K86">
            <v>1914</v>
          </cell>
        </row>
        <row r="87">
          <cell r="C87">
            <v>33003</v>
          </cell>
          <cell r="I87">
            <v>30228</v>
          </cell>
          <cell r="K87">
            <v>19606</v>
          </cell>
          <cell r="M87">
            <v>19072</v>
          </cell>
          <cell r="N87">
            <v>7.8001356545331246E-2</v>
          </cell>
          <cell r="O87">
            <v>-0.33984077535479407</v>
          </cell>
        </row>
        <row r="95">
          <cell r="C95">
            <v>2019</v>
          </cell>
          <cell r="I95">
            <v>2022</v>
          </cell>
          <cell r="K95">
            <v>2023</v>
          </cell>
          <cell r="M95">
            <v>2024</v>
          </cell>
        </row>
        <row r="96">
          <cell r="N96" t="str">
            <v>var 24/23</v>
          </cell>
          <cell r="O96" t="str">
            <v>var 24/19</v>
          </cell>
        </row>
        <row r="97">
          <cell r="B97" t="str">
            <v>Enero</v>
          </cell>
          <cell r="C97">
            <v>7193</v>
          </cell>
          <cell r="I97">
            <v>6519</v>
          </cell>
          <cell r="K97">
            <v>8713</v>
          </cell>
          <cell r="M97">
            <v>10751</v>
          </cell>
          <cell r="N97">
            <v>0.23390336279123147</v>
          </cell>
          <cell r="O97">
            <v>0.49464757403030735</v>
          </cell>
        </row>
        <row r="98">
          <cell r="B98" t="str">
            <v>Febrero</v>
          </cell>
          <cell r="C98">
            <v>7955</v>
          </cell>
          <cell r="I98">
            <v>6908</v>
          </cell>
          <cell r="K98">
            <v>8514</v>
          </cell>
          <cell r="M98">
            <v>10155</v>
          </cell>
          <cell r="N98">
            <v>0.19274136715997181</v>
          </cell>
          <cell r="O98">
            <v>0.27655562539283474</v>
          </cell>
        </row>
        <row r="99">
          <cell r="B99" t="str">
            <v>Marzo</v>
          </cell>
          <cell r="C99">
            <v>8330</v>
          </cell>
          <cell r="I99">
            <v>7271</v>
          </cell>
          <cell r="K99">
            <v>9155</v>
          </cell>
          <cell r="M99">
            <v>10079</v>
          </cell>
          <cell r="N99">
            <v>0.10092845439650455</v>
          </cell>
          <cell r="O99">
            <v>0.20996398559423768</v>
          </cell>
        </row>
        <row r="100">
          <cell r="B100" t="str">
            <v>Abril</v>
          </cell>
          <cell r="C100">
            <v>5974</v>
          </cell>
          <cell r="I100">
            <v>6256</v>
          </cell>
          <cell r="K100">
            <v>6472</v>
          </cell>
          <cell r="M100">
            <v>7484</v>
          </cell>
          <cell r="N100">
            <v>0.15636588380716931</v>
          </cell>
          <cell r="O100">
            <v>0.25276196853029798</v>
          </cell>
        </row>
        <row r="101">
          <cell r="B101" t="str">
            <v>Mayo</v>
          </cell>
          <cell r="C101">
            <v>4374</v>
          </cell>
          <cell r="I101">
            <v>4867</v>
          </cell>
          <cell r="K101">
            <v>5606</v>
          </cell>
          <cell r="M101">
            <v>5778</v>
          </cell>
          <cell r="N101">
            <v>3.068141277203007E-2</v>
          </cell>
          <cell r="O101">
            <v>0.32098765432098775</v>
          </cell>
        </row>
        <row r="102">
          <cell r="B102" t="str">
            <v>Junio</v>
          </cell>
          <cell r="C102">
            <v>2472</v>
          </cell>
          <cell r="I102">
            <v>3323</v>
          </cell>
          <cell r="K102">
            <v>3827</v>
          </cell>
          <cell r="M102">
            <v>3968</v>
          </cell>
          <cell r="N102">
            <v>3.684348053305464E-2</v>
          </cell>
          <cell r="O102">
            <v>0.60517799352750812</v>
          </cell>
        </row>
        <row r="103">
          <cell r="B103" t="str">
            <v>Julio</v>
          </cell>
          <cell r="C103">
            <v>2842</v>
          </cell>
          <cell r="I103">
            <v>3947</v>
          </cell>
          <cell r="K103">
            <v>3286</v>
          </cell>
          <cell r="M103">
            <v>3399</v>
          </cell>
          <cell r="N103">
            <v>3.438831405964704E-2</v>
          </cell>
          <cell r="O103">
            <v>0.19598874032371572</v>
          </cell>
        </row>
        <row r="104">
          <cell r="B104" t="str">
            <v>Agosto</v>
          </cell>
          <cell r="C104">
            <v>2874</v>
          </cell>
          <cell r="I104">
            <v>4227</v>
          </cell>
          <cell r="K104">
            <v>4721</v>
          </cell>
          <cell r="M104">
            <v>4564</v>
          </cell>
          <cell r="N104">
            <v>-3.325566617242115E-2</v>
          </cell>
          <cell r="O104">
            <v>0.58803061934585954</v>
          </cell>
        </row>
        <row r="105">
          <cell r="B105" t="str">
            <v>Septiembre</v>
          </cell>
          <cell r="C105">
            <v>2799</v>
          </cell>
          <cell r="I105">
            <v>4234</v>
          </cell>
          <cell r="K105">
            <v>4186</v>
          </cell>
          <cell r="M105">
            <v>3938</v>
          </cell>
          <cell r="N105">
            <v>-5.9245102723363585E-2</v>
          </cell>
          <cell r="O105">
            <v>0.40693104680242942</v>
          </cell>
        </row>
        <row r="106">
          <cell r="B106" t="str">
            <v>Octubre</v>
          </cell>
          <cell r="C106">
            <v>4698</v>
          </cell>
          <cell r="I106">
            <v>6125</v>
          </cell>
          <cell r="K106">
            <v>5590</v>
          </cell>
          <cell r="M106">
            <v>6453</v>
          </cell>
          <cell r="N106">
            <v>0.15438282647584978</v>
          </cell>
          <cell r="O106">
            <v>0.37356321839080464</v>
          </cell>
        </row>
        <row r="107">
          <cell r="B107" t="str">
            <v>Noviembre</v>
          </cell>
          <cell r="C107">
            <v>7569</v>
          </cell>
          <cell r="I107">
            <v>7135</v>
          </cell>
          <cell r="K107">
            <v>8768</v>
          </cell>
          <cell r="M107">
            <v>7634</v>
          </cell>
          <cell r="N107">
            <v>-0.12933394160583944</v>
          </cell>
          <cell r="O107">
            <v>8.5876601928920326E-3</v>
          </cell>
        </row>
        <row r="108">
          <cell r="B108" t="str">
            <v>Diciembre</v>
          </cell>
          <cell r="C108">
            <v>6114</v>
          </cell>
          <cell r="I108">
            <v>5994</v>
          </cell>
          <cell r="K108">
            <v>7064</v>
          </cell>
        </row>
        <row r="109">
          <cell r="C109">
            <v>63194</v>
          </cell>
          <cell r="I109">
            <v>66806</v>
          </cell>
          <cell r="K109">
            <v>75902</v>
          </cell>
          <cell r="M109">
            <v>74203</v>
          </cell>
          <cell r="N109">
            <v>7.7936604782242291E-2</v>
          </cell>
          <cell r="O109">
            <v>0.29998248072880163</v>
          </cell>
        </row>
        <row r="117">
          <cell r="C117">
            <v>2019</v>
          </cell>
          <cell r="I117">
            <v>2022</v>
          </cell>
          <cell r="K117">
            <v>2023</v>
          </cell>
          <cell r="M117">
            <v>2024</v>
          </cell>
        </row>
        <row r="118">
          <cell r="N118" t="str">
            <v>var 24/23</v>
          </cell>
          <cell r="O118" t="str">
            <v>var 24/19</v>
          </cell>
        </row>
        <row r="119">
          <cell r="B119" t="str">
            <v>Enero</v>
          </cell>
          <cell r="C119">
            <v>1359</v>
          </cell>
          <cell r="I119">
            <v>1082</v>
          </cell>
          <cell r="K119">
            <v>1714</v>
          </cell>
          <cell r="M119">
            <v>1480</v>
          </cell>
          <cell r="N119">
            <v>-0.13652275379229872</v>
          </cell>
          <cell r="O119">
            <v>8.9036055923473079E-2</v>
          </cell>
        </row>
        <row r="120">
          <cell r="B120" t="str">
            <v>Febrero</v>
          </cell>
          <cell r="C120">
            <v>1613</v>
          </cell>
          <cell r="I120">
            <v>1253</v>
          </cell>
          <cell r="K120">
            <v>1744</v>
          </cell>
          <cell r="M120">
            <v>2068</v>
          </cell>
          <cell r="N120">
            <v>0.18577981651376141</v>
          </cell>
          <cell r="O120">
            <v>0.28208307501549901</v>
          </cell>
        </row>
        <row r="121">
          <cell r="B121" t="str">
            <v>Marzo</v>
          </cell>
          <cell r="C121">
            <v>1121</v>
          </cell>
          <cell r="I121">
            <v>1088</v>
          </cell>
          <cell r="K121">
            <v>1558</v>
          </cell>
          <cell r="M121">
            <v>1890</v>
          </cell>
          <cell r="N121">
            <v>0.21309370988446719</v>
          </cell>
          <cell r="O121">
            <v>0.68599464763603923</v>
          </cell>
        </row>
        <row r="122">
          <cell r="B122" t="str">
            <v>Abril</v>
          </cell>
          <cell r="C122">
            <v>616</v>
          </cell>
          <cell r="I122">
            <v>541</v>
          </cell>
          <cell r="K122">
            <v>682</v>
          </cell>
          <cell r="M122">
            <v>1379</v>
          </cell>
          <cell r="N122">
            <v>1.0219941348973607</v>
          </cell>
          <cell r="O122">
            <v>1.2386363636363638</v>
          </cell>
        </row>
        <row r="123">
          <cell r="B123" t="str">
            <v>Mayo</v>
          </cell>
          <cell r="C123">
            <v>420</v>
          </cell>
          <cell r="I123">
            <v>524</v>
          </cell>
          <cell r="K123">
            <v>550</v>
          </cell>
          <cell r="M123">
            <v>732</v>
          </cell>
          <cell r="N123">
            <v>0.33090909090909082</v>
          </cell>
          <cell r="O123">
            <v>0.74285714285714288</v>
          </cell>
        </row>
        <row r="124">
          <cell r="B124" t="str">
            <v>Junio</v>
          </cell>
          <cell r="C124">
            <v>198</v>
          </cell>
          <cell r="I124">
            <v>530</v>
          </cell>
          <cell r="K124">
            <v>510</v>
          </cell>
          <cell r="M124">
            <v>471</v>
          </cell>
          <cell r="N124">
            <v>-7.6470588235294068E-2</v>
          </cell>
          <cell r="O124">
            <v>1.3787878787878789</v>
          </cell>
        </row>
        <row r="125">
          <cell r="B125" t="str">
            <v>Julio</v>
          </cell>
          <cell r="C125">
            <v>319</v>
          </cell>
          <cell r="I125">
            <v>456</v>
          </cell>
          <cell r="K125">
            <v>444</v>
          </cell>
          <cell r="M125">
            <v>401</v>
          </cell>
          <cell r="N125">
            <v>-9.6846846846846857E-2</v>
          </cell>
          <cell r="O125">
            <v>0.25705329153605017</v>
          </cell>
        </row>
        <row r="126">
          <cell r="B126" t="str">
            <v>Agosto</v>
          </cell>
          <cell r="C126">
            <v>223</v>
          </cell>
          <cell r="I126">
            <v>482</v>
          </cell>
          <cell r="K126">
            <v>571</v>
          </cell>
          <cell r="M126">
            <v>572</v>
          </cell>
          <cell r="N126">
            <v>1.7513134851139256E-3</v>
          </cell>
          <cell r="O126">
            <v>1.5650224215246635</v>
          </cell>
        </row>
        <row r="127">
          <cell r="B127" t="str">
            <v>Septiembre</v>
          </cell>
          <cell r="C127">
            <v>369</v>
          </cell>
          <cell r="I127">
            <v>722</v>
          </cell>
          <cell r="K127">
            <v>664</v>
          </cell>
          <cell r="M127">
            <v>519</v>
          </cell>
          <cell r="N127">
            <v>-0.21837349397590367</v>
          </cell>
          <cell r="O127">
            <v>0.4065040650406504</v>
          </cell>
        </row>
        <row r="128">
          <cell r="B128" t="str">
            <v>Octubre</v>
          </cell>
          <cell r="C128">
            <v>312</v>
          </cell>
          <cell r="I128">
            <v>676</v>
          </cell>
          <cell r="K128">
            <v>658</v>
          </cell>
          <cell r="M128">
            <v>850</v>
          </cell>
          <cell r="N128">
            <v>0.29179331306990886</v>
          </cell>
          <cell r="O128">
            <v>1.7243589743589745</v>
          </cell>
        </row>
        <row r="129">
          <cell r="B129" t="str">
            <v>Noviembre</v>
          </cell>
          <cell r="C129">
            <v>765</v>
          </cell>
          <cell r="I129">
            <v>947</v>
          </cell>
          <cell r="K129">
            <v>849</v>
          </cell>
          <cell r="M129">
            <v>1075</v>
          </cell>
          <cell r="N129">
            <v>0.26619552414605407</v>
          </cell>
          <cell r="O129">
            <v>0.40522875816993453</v>
          </cell>
        </row>
        <row r="130">
          <cell r="B130" t="str">
            <v>Diciembre</v>
          </cell>
          <cell r="C130">
            <v>767</v>
          </cell>
          <cell r="I130">
            <v>948</v>
          </cell>
          <cell r="K130">
            <v>1233</v>
          </cell>
        </row>
        <row r="131">
          <cell r="C131">
            <v>8082</v>
          </cell>
          <cell r="I131">
            <v>9249</v>
          </cell>
          <cell r="K131">
            <v>11177</v>
          </cell>
          <cell r="M131">
            <v>11437</v>
          </cell>
          <cell r="N131">
            <v>0.15014078841512468</v>
          </cell>
          <cell r="O131">
            <v>0.56349965823650039</v>
          </cell>
        </row>
        <row r="139">
          <cell r="C139">
            <v>2019</v>
          </cell>
          <cell r="I139">
            <v>2022</v>
          </cell>
          <cell r="K139">
            <v>2023</v>
          </cell>
          <cell r="M139">
            <v>2024</v>
          </cell>
        </row>
        <row r="140">
          <cell r="N140" t="str">
            <v>var 24/23</v>
          </cell>
          <cell r="O140" t="str">
            <v>var 24/19</v>
          </cell>
        </row>
        <row r="141">
          <cell r="B141" t="str">
            <v>Enero</v>
          </cell>
          <cell r="C141">
            <v>2478</v>
          </cell>
          <cell r="I141">
            <v>1768</v>
          </cell>
          <cell r="K141">
            <v>2687</v>
          </cell>
          <cell r="M141">
            <v>3551</v>
          </cell>
          <cell r="N141">
            <v>0.32154819501302567</v>
          </cell>
          <cell r="O141">
            <v>0.4330104923325262</v>
          </cell>
        </row>
        <row r="142">
          <cell r="B142" t="str">
            <v>Febrero</v>
          </cell>
          <cell r="C142">
            <v>2866</v>
          </cell>
          <cell r="I142">
            <v>2351</v>
          </cell>
          <cell r="K142">
            <v>2836</v>
          </cell>
          <cell r="M142">
            <v>3116</v>
          </cell>
          <cell r="N142">
            <v>9.8730606488011352E-2</v>
          </cell>
          <cell r="O142">
            <v>8.7229588276343417E-2</v>
          </cell>
        </row>
        <row r="143">
          <cell r="B143" t="str">
            <v>Marzo</v>
          </cell>
          <cell r="C143">
            <v>3115</v>
          </cell>
          <cell r="I143">
            <v>2524</v>
          </cell>
          <cell r="K143">
            <v>2988</v>
          </cell>
          <cell r="M143">
            <v>3366</v>
          </cell>
          <cell r="N143">
            <v>0.12650602409638556</v>
          </cell>
          <cell r="O143">
            <v>8.0577849117174916E-2</v>
          </cell>
        </row>
        <row r="144">
          <cell r="B144" t="str">
            <v>Abril</v>
          </cell>
          <cell r="C144">
            <v>2355</v>
          </cell>
          <cell r="I144">
            <v>2322</v>
          </cell>
          <cell r="K144">
            <v>2380</v>
          </cell>
          <cell r="M144">
            <v>2313</v>
          </cell>
          <cell r="N144">
            <v>-2.8151260504201692E-2</v>
          </cell>
          <cell r="O144">
            <v>-1.7834394904458595E-2</v>
          </cell>
        </row>
        <row r="145">
          <cell r="B145" t="str">
            <v>Mayo</v>
          </cell>
          <cell r="C145">
            <v>1669</v>
          </cell>
          <cell r="I145">
            <v>1417</v>
          </cell>
          <cell r="K145">
            <v>1273</v>
          </cell>
          <cell r="M145">
            <v>1592</v>
          </cell>
          <cell r="N145">
            <v>0.25058915946582871</v>
          </cell>
          <cell r="O145">
            <v>-4.6135410425404477E-2</v>
          </cell>
        </row>
        <row r="146">
          <cell r="B146" t="str">
            <v>Junio</v>
          </cell>
          <cell r="C146">
            <v>365</v>
          </cell>
          <cell r="I146">
            <v>894</v>
          </cell>
          <cell r="K146">
            <v>831</v>
          </cell>
          <cell r="M146">
            <v>1011</v>
          </cell>
          <cell r="N146">
            <v>0.21660649819494582</v>
          </cell>
          <cell r="O146">
            <v>1.7698630136986302</v>
          </cell>
        </row>
        <row r="147">
          <cell r="B147" t="str">
            <v>Julio</v>
          </cell>
          <cell r="C147">
            <v>235</v>
          </cell>
          <cell r="I147">
            <v>945</v>
          </cell>
          <cell r="K147">
            <v>427</v>
          </cell>
          <cell r="M147">
            <v>454</v>
          </cell>
          <cell r="N147">
            <v>6.3231850117096089E-2</v>
          </cell>
          <cell r="O147">
            <v>0.93191489361702118</v>
          </cell>
        </row>
        <row r="148">
          <cell r="B148" t="str">
            <v>Agosto</v>
          </cell>
          <cell r="C148">
            <v>549</v>
          </cell>
          <cell r="I148">
            <v>1073</v>
          </cell>
          <cell r="K148">
            <v>1227</v>
          </cell>
          <cell r="M148">
            <v>1129</v>
          </cell>
          <cell r="N148">
            <v>-7.9869600651996775E-2</v>
          </cell>
          <cell r="O148">
            <v>1.0564663023679417</v>
          </cell>
        </row>
        <row r="149">
          <cell r="B149" t="str">
            <v>Septiembre</v>
          </cell>
          <cell r="C149">
            <v>592</v>
          </cell>
          <cell r="I149">
            <v>1386</v>
          </cell>
          <cell r="K149">
            <v>1288</v>
          </cell>
          <cell r="M149">
            <v>1311</v>
          </cell>
          <cell r="N149">
            <v>1.7857142857142794E-2</v>
          </cell>
          <cell r="O149">
            <v>1.2145270270270272</v>
          </cell>
        </row>
        <row r="150">
          <cell r="B150" t="str">
            <v>Octubre</v>
          </cell>
          <cell r="C150">
            <v>1681</v>
          </cell>
          <cell r="I150">
            <v>2114</v>
          </cell>
          <cell r="K150">
            <v>1758</v>
          </cell>
          <cell r="M150">
            <v>1824</v>
          </cell>
          <cell r="N150">
            <v>3.7542662116040848E-2</v>
          </cell>
          <cell r="O150">
            <v>8.5068411659726451E-2</v>
          </cell>
        </row>
        <row r="151">
          <cell r="B151" t="str">
            <v>Noviembre</v>
          </cell>
          <cell r="C151">
            <v>3204</v>
          </cell>
          <cell r="I151">
            <v>2423</v>
          </cell>
          <cell r="K151">
            <v>2908</v>
          </cell>
          <cell r="M151">
            <v>2912</v>
          </cell>
          <cell r="N151">
            <v>1.3755158184318717E-3</v>
          </cell>
          <cell r="O151">
            <v>-9.1136079900124844E-2</v>
          </cell>
        </row>
        <row r="152">
          <cell r="B152" t="str">
            <v>Diciembre</v>
          </cell>
          <cell r="C152">
            <v>2257</v>
          </cell>
          <cell r="I152">
            <v>1833</v>
          </cell>
          <cell r="K152">
            <v>2036</v>
          </cell>
        </row>
        <row r="153">
          <cell r="C153">
            <v>21366</v>
          </cell>
          <cell r="I153">
            <v>21050</v>
          </cell>
          <cell r="K153">
            <v>22639</v>
          </cell>
          <cell r="M153">
            <v>22579</v>
          </cell>
          <cell r="N153">
            <v>9.5908362859777663E-2</v>
          </cell>
          <cell r="O153">
            <v>0.18158982678319124</v>
          </cell>
        </row>
        <row r="161">
          <cell r="C161">
            <v>2019</v>
          </cell>
          <cell r="I161">
            <v>2022</v>
          </cell>
          <cell r="K161">
            <v>2023</v>
          </cell>
          <cell r="M161">
            <v>2024</v>
          </cell>
        </row>
        <row r="162">
          <cell r="N162" t="str">
            <v>var 24/23</v>
          </cell>
          <cell r="O162" t="str">
            <v>var 24/19</v>
          </cell>
        </row>
        <row r="163">
          <cell r="B163" t="str">
            <v>Enero</v>
          </cell>
          <cell r="C163">
            <v>720</v>
          </cell>
          <cell r="I163">
            <v>771</v>
          </cell>
          <cell r="K163">
            <v>1006</v>
          </cell>
          <cell r="M163">
            <v>991</v>
          </cell>
          <cell r="N163">
            <v>-1.491053677932408E-2</v>
          </cell>
          <cell r="O163">
            <v>0.37638888888888888</v>
          </cell>
        </row>
        <row r="164">
          <cell r="B164" t="str">
            <v>Febrero</v>
          </cell>
          <cell r="C164">
            <v>948</v>
          </cell>
          <cell r="I164">
            <v>863</v>
          </cell>
          <cell r="K164">
            <v>1019</v>
          </cell>
          <cell r="M164">
            <v>1220</v>
          </cell>
          <cell r="N164">
            <v>0.19725220804710508</v>
          </cell>
          <cell r="O164">
            <v>0.28691983122362874</v>
          </cell>
        </row>
        <row r="165">
          <cell r="B165" t="str">
            <v>Marzo</v>
          </cell>
          <cell r="C165">
            <v>1044</v>
          </cell>
          <cell r="I165">
            <v>945</v>
          </cell>
          <cell r="K165">
            <v>1138</v>
          </cell>
          <cell r="M165">
            <v>1305</v>
          </cell>
          <cell r="N165">
            <v>0.14674868189806678</v>
          </cell>
          <cell r="O165">
            <v>0.25</v>
          </cell>
        </row>
        <row r="166">
          <cell r="B166" t="str">
            <v>Abril</v>
          </cell>
          <cell r="C166">
            <v>826</v>
          </cell>
          <cell r="I166">
            <v>745</v>
          </cell>
          <cell r="K166">
            <v>650</v>
          </cell>
          <cell r="M166">
            <v>832</v>
          </cell>
          <cell r="N166">
            <v>0.28000000000000003</v>
          </cell>
          <cell r="O166">
            <v>7.2639225181598821E-3</v>
          </cell>
        </row>
        <row r="167">
          <cell r="B167" t="str">
            <v>Mayo</v>
          </cell>
          <cell r="C167">
            <v>715</v>
          </cell>
          <cell r="I167">
            <v>572</v>
          </cell>
          <cell r="K167">
            <v>732</v>
          </cell>
          <cell r="M167">
            <v>862</v>
          </cell>
          <cell r="N167">
            <v>0.17759562841530063</v>
          </cell>
          <cell r="O167">
            <v>0.20559440559440567</v>
          </cell>
        </row>
        <row r="168">
          <cell r="B168" t="str">
            <v>Junio</v>
          </cell>
          <cell r="C168">
            <v>429</v>
          </cell>
          <cell r="I168">
            <v>278</v>
          </cell>
          <cell r="K168">
            <v>374</v>
          </cell>
          <cell r="M168">
            <v>426</v>
          </cell>
          <cell r="N168">
            <v>0.1390374331550801</v>
          </cell>
          <cell r="O168">
            <v>-6.9930069930069783E-3</v>
          </cell>
        </row>
        <row r="169">
          <cell r="B169" t="str">
            <v>Julio</v>
          </cell>
          <cell r="C169">
            <v>548</v>
          </cell>
          <cell r="I169">
            <v>580</v>
          </cell>
          <cell r="K169">
            <v>379</v>
          </cell>
          <cell r="M169">
            <v>596</v>
          </cell>
          <cell r="N169">
            <v>0.57255936675461738</v>
          </cell>
          <cell r="O169">
            <v>8.7591240875912302E-2</v>
          </cell>
        </row>
        <row r="170">
          <cell r="B170" t="str">
            <v>Agosto</v>
          </cell>
          <cell r="C170">
            <v>723</v>
          </cell>
          <cell r="I170">
            <v>860</v>
          </cell>
          <cell r="K170">
            <v>734</v>
          </cell>
          <cell r="M170">
            <v>989</v>
          </cell>
          <cell r="N170">
            <v>0.34741144414168934</v>
          </cell>
          <cell r="O170">
            <v>0.36791147994467499</v>
          </cell>
        </row>
        <row r="171">
          <cell r="B171" t="str">
            <v>Septiembre</v>
          </cell>
          <cell r="C171">
            <v>504</v>
          </cell>
          <cell r="I171">
            <v>390</v>
          </cell>
          <cell r="K171">
            <v>486</v>
          </cell>
          <cell r="M171">
            <v>421</v>
          </cell>
          <cell r="N171">
            <v>-0.13374485596707819</v>
          </cell>
          <cell r="O171">
            <v>-0.16468253968253965</v>
          </cell>
        </row>
        <row r="172">
          <cell r="B172" t="str">
            <v>Octubre</v>
          </cell>
          <cell r="C172">
            <v>638</v>
          </cell>
          <cell r="I172">
            <v>484</v>
          </cell>
          <cell r="K172">
            <v>565</v>
          </cell>
          <cell r="M172">
            <v>622</v>
          </cell>
          <cell r="N172">
            <v>0.10088495575221246</v>
          </cell>
          <cell r="O172">
            <v>-2.5078369905956133E-2</v>
          </cell>
        </row>
        <row r="173">
          <cell r="B173" t="str">
            <v>Noviembre</v>
          </cell>
          <cell r="C173">
            <v>727</v>
          </cell>
          <cell r="I173">
            <v>676</v>
          </cell>
          <cell r="K173">
            <v>1140</v>
          </cell>
          <cell r="M173">
            <v>772</v>
          </cell>
          <cell r="N173">
            <v>-0.32280701754385965</v>
          </cell>
          <cell r="O173">
            <v>6.1898211829436001E-2</v>
          </cell>
        </row>
        <row r="174">
          <cell r="B174" t="str">
            <v>Diciembre</v>
          </cell>
          <cell r="C174">
            <v>835</v>
          </cell>
          <cell r="I174">
            <v>717</v>
          </cell>
          <cell r="K174">
            <v>679</v>
          </cell>
        </row>
        <row r="175">
          <cell r="C175">
            <v>8657</v>
          </cell>
          <cell r="I175">
            <v>7881</v>
          </cell>
          <cell r="K175">
            <v>8902</v>
          </cell>
          <cell r="M175">
            <v>9036</v>
          </cell>
          <cell r="N175">
            <v>9.886902590295521E-2</v>
          </cell>
          <cell r="O175">
            <v>0.15520327282025059</v>
          </cell>
        </row>
        <row r="183">
          <cell r="C183">
            <v>2019</v>
          </cell>
          <cell r="I183">
            <v>2022</v>
          </cell>
          <cell r="K183">
            <v>2023</v>
          </cell>
          <cell r="M183">
            <v>2024</v>
          </cell>
        </row>
        <row r="184">
          <cell r="N184" t="str">
            <v>var 24/23</v>
          </cell>
          <cell r="O184" t="str">
            <v>var 24/19</v>
          </cell>
        </row>
        <row r="185">
          <cell r="B185" t="str">
            <v>Enero</v>
          </cell>
          <cell r="C185">
            <v>191</v>
          </cell>
          <cell r="I185">
            <v>235</v>
          </cell>
          <cell r="K185">
            <v>204</v>
          </cell>
          <cell r="M185">
            <v>391</v>
          </cell>
          <cell r="N185">
            <v>0.91666666666666674</v>
          </cell>
          <cell r="O185">
            <v>1.0471204188481678</v>
          </cell>
        </row>
        <row r="186">
          <cell r="B186" t="str">
            <v>Febrero</v>
          </cell>
          <cell r="C186">
            <v>192</v>
          </cell>
          <cell r="I186">
            <v>237</v>
          </cell>
          <cell r="K186">
            <v>99</v>
          </cell>
          <cell r="M186">
            <v>311</v>
          </cell>
          <cell r="N186">
            <v>2.1414141414141414</v>
          </cell>
          <cell r="O186">
            <v>0.61979166666666674</v>
          </cell>
        </row>
        <row r="187">
          <cell r="B187" t="str">
            <v>Marzo</v>
          </cell>
          <cell r="C187">
            <v>234</v>
          </cell>
          <cell r="I187">
            <v>269</v>
          </cell>
          <cell r="K187">
            <v>302</v>
          </cell>
          <cell r="M187">
            <v>283</v>
          </cell>
          <cell r="N187">
            <v>-6.29139072847682E-2</v>
          </cell>
          <cell r="O187">
            <v>0.20940170940170932</v>
          </cell>
        </row>
        <row r="188">
          <cell r="B188" t="str">
            <v>Abril</v>
          </cell>
          <cell r="C188">
            <v>119</v>
          </cell>
          <cell r="I188">
            <v>157</v>
          </cell>
          <cell r="K188">
            <v>114</v>
          </cell>
          <cell r="M188">
            <v>234</v>
          </cell>
          <cell r="N188">
            <v>1.0526315789473686</v>
          </cell>
          <cell r="O188">
            <v>0.96638655462184864</v>
          </cell>
        </row>
        <row r="189">
          <cell r="B189" t="str">
            <v>Mayo</v>
          </cell>
          <cell r="C189">
            <v>80</v>
          </cell>
          <cell r="I189">
            <v>104</v>
          </cell>
          <cell r="K189">
            <v>83</v>
          </cell>
          <cell r="M189">
            <v>66</v>
          </cell>
          <cell r="N189">
            <v>-0.20481927710843373</v>
          </cell>
          <cell r="O189">
            <v>-0.17500000000000004</v>
          </cell>
        </row>
        <row r="190">
          <cell r="B190" t="str">
            <v>junio</v>
          </cell>
          <cell r="C190">
            <v>84</v>
          </cell>
          <cell r="I190">
            <v>70</v>
          </cell>
          <cell r="K190">
            <v>73</v>
          </cell>
          <cell r="M190">
            <v>55</v>
          </cell>
          <cell r="N190">
            <v>-0.24657534246575341</v>
          </cell>
          <cell r="O190">
            <v>-0.34523809523809523</v>
          </cell>
        </row>
        <row r="191">
          <cell r="B191" t="str">
            <v>Julio</v>
          </cell>
          <cell r="C191">
            <v>43</v>
          </cell>
          <cell r="I191">
            <v>209</v>
          </cell>
          <cell r="K191">
            <v>111</v>
          </cell>
          <cell r="M191">
            <v>59</v>
          </cell>
          <cell r="N191">
            <v>-0.46846846846846846</v>
          </cell>
          <cell r="O191">
            <v>0.37209302325581395</v>
          </cell>
        </row>
        <row r="192">
          <cell r="B192" t="str">
            <v>Agosto</v>
          </cell>
          <cell r="C192">
            <v>40</v>
          </cell>
          <cell r="I192">
            <v>142</v>
          </cell>
          <cell r="K192">
            <v>117</v>
          </cell>
          <cell r="M192">
            <v>136</v>
          </cell>
          <cell r="N192">
            <v>0.16239316239316248</v>
          </cell>
          <cell r="O192">
            <v>2.4</v>
          </cell>
        </row>
        <row r="193">
          <cell r="B193" t="str">
            <v>Septiembre</v>
          </cell>
          <cell r="C193">
            <v>24</v>
          </cell>
          <cell r="I193">
            <v>117</v>
          </cell>
          <cell r="K193">
            <v>120</v>
          </cell>
          <cell r="M193">
            <v>158</v>
          </cell>
          <cell r="N193">
            <v>0.31666666666666665</v>
          </cell>
          <cell r="O193">
            <v>5.583333333333333</v>
          </cell>
        </row>
        <row r="194">
          <cell r="B194" t="str">
            <v>Octubre</v>
          </cell>
          <cell r="C194">
            <v>56</v>
          </cell>
          <cell r="I194">
            <v>83</v>
          </cell>
          <cell r="K194">
            <v>116</v>
          </cell>
          <cell r="M194">
            <v>156</v>
          </cell>
          <cell r="N194">
            <v>0.34482758620689657</v>
          </cell>
          <cell r="O194">
            <v>1.7857142857142856</v>
          </cell>
        </row>
        <row r="195">
          <cell r="B195" t="str">
            <v>Noviembre</v>
          </cell>
          <cell r="C195">
            <v>121</v>
          </cell>
          <cell r="I195">
            <v>157</v>
          </cell>
          <cell r="K195">
            <v>311</v>
          </cell>
          <cell r="M195">
            <v>161</v>
          </cell>
          <cell r="N195">
            <v>-0.48231511254019288</v>
          </cell>
          <cell r="O195">
            <v>0.33057851239669422</v>
          </cell>
        </row>
        <row r="196">
          <cell r="B196" t="str">
            <v>Diciembre</v>
          </cell>
          <cell r="C196">
            <v>114</v>
          </cell>
          <cell r="I196">
            <v>112</v>
          </cell>
          <cell r="K196">
            <v>162</v>
          </cell>
        </row>
        <row r="197">
          <cell r="C197">
            <v>1298</v>
          </cell>
          <cell r="I197">
            <v>1892</v>
          </cell>
          <cell r="K197">
            <v>1812</v>
          </cell>
          <cell r="M197">
            <v>2010</v>
          </cell>
          <cell r="N197">
            <v>0.21818181818181825</v>
          </cell>
          <cell r="O197">
            <v>0.69763513513513509</v>
          </cell>
        </row>
        <row r="205">
          <cell r="C205">
            <v>2019</v>
          </cell>
          <cell r="I205">
            <v>2022</v>
          </cell>
          <cell r="K205">
            <v>2023</v>
          </cell>
          <cell r="M205">
            <v>2024</v>
          </cell>
        </row>
        <row r="206">
          <cell r="N206" t="str">
            <v>var 24/23</v>
          </cell>
          <cell r="O206" t="str">
            <v>var 24/19</v>
          </cell>
        </row>
        <row r="207">
          <cell r="B207" t="str">
            <v>Enero</v>
          </cell>
          <cell r="C207">
            <v>273</v>
          </cell>
          <cell r="I207">
            <v>500</v>
          </cell>
          <cell r="K207">
            <v>587</v>
          </cell>
          <cell r="M207">
            <v>618</v>
          </cell>
          <cell r="N207">
            <v>5.2810902896081702E-2</v>
          </cell>
          <cell r="O207">
            <v>1.2637362637362637</v>
          </cell>
        </row>
        <row r="208">
          <cell r="B208" t="str">
            <v>Febrero</v>
          </cell>
          <cell r="C208">
            <v>211</v>
          </cell>
          <cell r="I208">
            <v>376</v>
          </cell>
          <cell r="K208">
            <v>398</v>
          </cell>
          <cell r="M208">
            <v>524</v>
          </cell>
          <cell r="N208">
            <v>0.31658291457286425</v>
          </cell>
          <cell r="O208">
            <v>1.4834123222748814</v>
          </cell>
        </row>
        <row r="209">
          <cell r="B209" t="str">
            <v>Marzo</v>
          </cell>
          <cell r="C209">
            <v>272</v>
          </cell>
          <cell r="I209">
            <v>467</v>
          </cell>
          <cell r="K209">
            <v>596</v>
          </cell>
          <cell r="M209">
            <v>525</v>
          </cell>
          <cell r="N209">
            <v>-0.11912751677852351</v>
          </cell>
          <cell r="O209">
            <v>0.93014705882352944</v>
          </cell>
        </row>
        <row r="210">
          <cell r="B210" t="str">
            <v>Abril</v>
          </cell>
          <cell r="C210">
            <v>128</v>
          </cell>
          <cell r="I210">
            <v>402</v>
          </cell>
          <cell r="K210">
            <v>239</v>
          </cell>
          <cell r="M210">
            <v>478</v>
          </cell>
          <cell r="N210">
            <v>1</v>
          </cell>
          <cell r="O210">
            <v>2.734375</v>
          </cell>
        </row>
        <row r="211">
          <cell r="B211" t="str">
            <v>Mayo</v>
          </cell>
          <cell r="C211">
            <v>98</v>
          </cell>
          <cell r="I211">
            <v>372</v>
          </cell>
          <cell r="K211">
            <v>200</v>
          </cell>
          <cell r="M211">
            <v>229</v>
          </cell>
          <cell r="N211">
            <v>0.14500000000000002</v>
          </cell>
          <cell r="O211">
            <v>1.3367346938775508</v>
          </cell>
        </row>
        <row r="212">
          <cell r="B212" t="str">
            <v>Junio</v>
          </cell>
          <cell r="C212">
            <v>161</v>
          </cell>
          <cell r="I212">
            <v>448</v>
          </cell>
          <cell r="K212">
            <v>127</v>
          </cell>
          <cell r="M212">
            <v>314</v>
          </cell>
          <cell r="N212">
            <v>1.4724409448818898</v>
          </cell>
          <cell r="O212">
            <v>0.95031055900621109</v>
          </cell>
        </row>
        <row r="213">
          <cell r="B213" t="str">
            <v>Julio</v>
          </cell>
          <cell r="C213">
            <v>180</v>
          </cell>
          <cell r="I213">
            <v>155</v>
          </cell>
          <cell r="K213">
            <v>176</v>
          </cell>
          <cell r="M213">
            <v>134</v>
          </cell>
          <cell r="N213">
            <v>-0.23863636363636365</v>
          </cell>
          <cell r="O213">
            <v>-0.25555555555555554</v>
          </cell>
        </row>
        <row r="214">
          <cell r="B214" t="str">
            <v>Agosto</v>
          </cell>
          <cell r="C214">
            <v>291</v>
          </cell>
          <cell r="I214">
            <v>383</v>
          </cell>
          <cell r="K214">
            <v>153</v>
          </cell>
          <cell r="M214">
            <v>219</v>
          </cell>
          <cell r="N214">
            <v>0.43137254901960786</v>
          </cell>
          <cell r="O214">
            <v>-0.24742268041237114</v>
          </cell>
        </row>
        <row r="215">
          <cell r="B215" t="str">
            <v>Septiembre</v>
          </cell>
          <cell r="C215">
            <v>116</v>
          </cell>
          <cell r="I215">
            <v>333</v>
          </cell>
          <cell r="K215">
            <v>194</v>
          </cell>
          <cell r="M215">
            <v>121</v>
          </cell>
          <cell r="N215">
            <v>-0.37628865979381443</v>
          </cell>
          <cell r="O215">
            <v>4.31034482758621E-2</v>
          </cell>
        </row>
        <row r="216">
          <cell r="B216" t="str">
            <v>Octubre</v>
          </cell>
          <cell r="C216">
            <v>243</v>
          </cell>
          <cell r="I216">
            <v>458</v>
          </cell>
          <cell r="K216">
            <v>266</v>
          </cell>
          <cell r="M216">
            <v>155</v>
          </cell>
          <cell r="N216">
            <v>-0.41729323308270672</v>
          </cell>
          <cell r="O216">
            <v>-0.36213991769547327</v>
          </cell>
        </row>
        <row r="217">
          <cell r="B217" t="str">
            <v>Noviembre</v>
          </cell>
          <cell r="C217">
            <v>220</v>
          </cell>
          <cell r="I217">
            <v>713</v>
          </cell>
          <cell r="K217">
            <v>322</v>
          </cell>
          <cell r="M217">
            <v>268</v>
          </cell>
          <cell r="N217">
            <v>-0.16770186335403725</v>
          </cell>
          <cell r="O217">
            <v>0.21818181818181825</v>
          </cell>
        </row>
        <row r="218">
          <cell r="B218" t="str">
            <v>Diciembre</v>
          </cell>
          <cell r="C218">
            <v>197</v>
          </cell>
          <cell r="I218">
            <v>374</v>
          </cell>
          <cell r="K218">
            <v>365</v>
          </cell>
        </row>
        <row r="219">
          <cell r="C219">
            <v>2390</v>
          </cell>
          <cell r="I219">
            <v>4981</v>
          </cell>
          <cell r="K219">
            <v>3623</v>
          </cell>
          <cell r="M219">
            <v>3585</v>
          </cell>
          <cell r="N219">
            <v>0.10036832412523022</v>
          </cell>
          <cell r="O219">
            <v>0.63474692202462379</v>
          </cell>
        </row>
        <row r="227">
          <cell r="C227">
            <v>2019</v>
          </cell>
          <cell r="I227">
            <v>2022</v>
          </cell>
          <cell r="K227">
            <v>2023</v>
          </cell>
          <cell r="M227">
            <v>2024</v>
          </cell>
        </row>
        <row r="228">
          <cell r="N228" t="str">
            <v>var 24/23</v>
          </cell>
          <cell r="O228" t="str">
            <v>var 24/19</v>
          </cell>
        </row>
        <row r="229">
          <cell r="B229" t="str">
            <v>Enero</v>
          </cell>
          <cell r="C229">
            <v>118</v>
          </cell>
          <cell r="I229">
            <v>202</v>
          </cell>
          <cell r="K229">
            <v>130</v>
          </cell>
          <cell r="M229">
            <v>167</v>
          </cell>
          <cell r="N229">
            <v>0.28461538461538471</v>
          </cell>
          <cell r="O229">
            <v>0.4152542372881356</v>
          </cell>
        </row>
        <row r="230">
          <cell r="B230" t="str">
            <v>Febrero</v>
          </cell>
          <cell r="C230">
            <v>79</v>
          </cell>
          <cell r="I230">
            <v>191</v>
          </cell>
          <cell r="K230">
            <v>31</v>
          </cell>
          <cell r="M230">
            <v>140</v>
          </cell>
          <cell r="N230">
            <v>3.5161290322580649</v>
          </cell>
          <cell r="O230">
            <v>0.77215189873417711</v>
          </cell>
        </row>
        <row r="231">
          <cell r="B231" t="str">
            <v>Marzo</v>
          </cell>
          <cell r="C231">
            <v>57</v>
          </cell>
          <cell r="I231">
            <v>85</v>
          </cell>
          <cell r="K231">
            <v>28</v>
          </cell>
          <cell r="M231">
            <v>62</v>
          </cell>
          <cell r="N231">
            <v>1.2142857142857144</v>
          </cell>
          <cell r="O231">
            <v>8.7719298245614086E-2</v>
          </cell>
        </row>
        <row r="232">
          <cell r="B232" t="str">
            <v>Abril</v>
          </cell>
          <cell r="C232">
            <v>16</v>
          </cell>
          <cell r="I232">
            <v>17</v>
          </cell>
          <cell r="K232">
            <v>42</v>
          </cell>
          <cell r="M232">
            <v>2</v>
          </cell>
          <cell r="N232">
            <v>-0.95238095238095233</v>
          </cell>
          <cell r="O232">
            <v>-0.875</v>
          </cell>
        </row>
        <row r="233">
          <cell r="B233" t="str">
            <v>Mayo</v>
          </cell>
          <cell r="C233">
            <v>10</v>
          </cell>
          <cell r="I233">
            <v>21</v>
          </cell>
          <cell r="K233">
            <v>10</v>
          </cell>
          <cell r="M233">
            <v>0</v>
          </cell>
        </row>
        <row r="234">
          <cell r="B234" t="str">
            <v>Junio</v>
          </cell>
          <cell r="C234">
            <v>23</v>
          </cell>
          <cell r="I234">
            <v>7</v>
          </cell>
          <cell r="K234">
            <v>2</v>
          </cell>
          <cell r="M234">
            <v>176</v>
          </cell>
          <cell r="N234">
            <v>87</v>
          </cell>
          <cell r="O234">
            <v>6.6521739130434785</v>
          </cell>
        </row>
        <row r="235">
          <cell r="B235" t="str">
            <v>Julio</v>
          </cell>
          <cell r="C235">
            <v>9</v>
          </cell>
          <cell r="I235">
            <v>17</v>
          </cell>
          <cell r="K235">
            <v>35</v>
          </cell>
          <cell r="M235">
            <v>45</v>
          </cell>
          <cell r="N235">
            <v>0.28571428571428581</v>
          </cell>
          <cell r="O235">
            <v>4</v>
          </cell>
        </row>
        <row r="236">
          <cell r="B236" t="str">
            <v>Agosto</v>
          </cell>
          <cell r="C236">
            <v>1</v>
          </cell>
          <cell r="I236">
            <v>63</v>
          </cell>
          <cell r="K236">
            <v>6</v>
          </cell>
          <cell r="M236">
            <v>4</v>
          </cell>
          <cell r="N236">
            <v>-0.33333333333333337</v>
          </cell>
          <cell r="O236">
            <v>3</v>
          </cell>
        </row>
        <row r="237">
          <cell r="B237" t="str">
            <v>Septiembre</v>
          </cell>
          <cell r="C237">
            <v>2</v>
          </cell>
          <cell r="I237">
            <v>27</v>
          </cell>
          <cell r="K237">
            <v>14</v>
          </cell>
          <cell r="M237">
            <v>36</v>
          </cell>
          <cell r="N237">
            <v>1.5714285714285716</v>
          </cell>
          <cell r="O237">
            <v>17</v>
          </cell>
        </row>
        <row r="238">
          <cell r="B238" t="str">
            <v>Octubre</v>
          </cell>
          <cell r="C238">
            <v>16</v>
          </cell>
          <cell r="I238">
            <v>46</v>
          </cell>
          <cell r="K238">
            <v>6</v>
          </cell>
          <cell r="M238">
            <v>24</v>
          </cell>
          <cell r="N238">
            <v>3</v>
          </cell>
          <cell r="O238">
            <v>0.5</v>
          </cell>
        </row>
        <row r="239">
          <cell r="B239" t="str">
            <v>Noviembre</v>
          </cell>
          <cell r="C239">
            <v>39</v>
          </cell>
          <cell r="I239">
            <v>40</v>
          </cell>
          <cell r="K239">
            <v>82</v>
          </cell>
          <cell r="M239">
            <v>116</v>
          </cell>
          <cell r="N239">
            <v>0.41463414634146334</v>
          </cell>
          <cell r="O239">
            <v>1.9743589743589745</v>
          </cell>
        </row>
        <row r="240">
          <cell r="B240" t="str">
            <v>Diciembre</v>
          </cell>
          <cell r="C240">
            <v>74</v>
          </cell>
          <cell r="I240">
            <v>101</v>
          </cell>
          <cell r="K240">
            <v>34</v>
          </cell>
        </row>
        <row r="241">
          <cell r="C241">
            <v>444</v>
          </cell>
          <cell r="I241">
            <v>817</v>
          </cell>
          <cell r="K241">
            <v>420</v>
          </cell>
          <cell r="M241">
            <v>772</v>
          </cell>
          <cell r="N241">
            <v>1</v>
          </cell>
          <cell r="O241">
            <v>1.0864864864864865</v>
          </cell>
        </row>
        <row r="253">
          <cell r="C253">
            <v>2019</v>
          </cell>
          <cell r="I253">
            <v>2022</v>
          </cell>
          <cell r="K253">
            <v>2023</v>
          </cell>
          <cell r="M253">
            <v>2024</v>
          </cell>
        </row>
        <row r="254">
          <cell r="N254" t="str">
            <v>var 24/23</v>
          </cell>
          <cell r="O254" t="str">
            <v>var 24/19</v>
          </cell>
        </row>
        <row r="255">
          <cell r="B255" t="str">
            <v>Enero</v>
          </cell>
          <cell r="C255">
            <v>56</v>
          </cell>
          <cell r="I255">
            <v>107</v>
          </cell>
          <cell r="K255">
            <v>236</v>
          </cell>
          <cell r="M255">
            <v>448</v>
          </cell>
          <cell r="N255">
            <v>0.89830508474576276</v>
          </cell>
          <cell r="O255">
            <v>7</v>
          </cell>
        </row>
        <row r="256">
          <cell r="B256" t="str">
            <v>Febrero</v>
          </cell>
          <cell r="C256">
            <v>130</v>
          </cell>
          <cell r="I256">
            <v>44</v>
          </cell>
          <cell r="K256">
            <v>59</v>
          </cell>
          <cell r="M256">
            <v>189</v>
          </cell>
          <cell r="N256">
            <v>2.2033898305084745</v>
          </cell>
          <cell r="O256">
            <v>0.45384615384615379</v>
          </cell>
        </row>
        <row r="257">
          <cell r="B257" t="str">
            <v>Marzo</v>
          </cell>
          <cell r="C257">
            <v>99</v>
          </cell>
          <cell r="I257">
            <v>23</v>
          </cell>
          <cell r="K257">
            <v>105</v>
          </cell>
          <cell r="M257">
            <v>115</v>
          </cell>
          <cell r="N257">
            <v>9.5238095238095344E-2</v>
          </cell>
          <cell r="O257">
            <v>0.16161616161616155</v>
          </cell>
        </row>
        <row r="258">
          <cell r="B258" t="str">
            <v>Abril</v>
          </cell>
          <cell r="C258">
            <v>16</v>
          </cell>
          <cell r="I258">
            <v>4</v>
          </cell>
          <cell r="K258">
            <v>66</v>
          </cell>
          <cell r="M258">
            <v>64</v>
          </cell>
          <cell r="N258">
            <v>-3.0303030303030276E-2</v>
          </cell>
          <cell r="O258">
            <v>3</v>
          </cell>
        </row>
        <row r="259">
          <cell r="B259" t="str">
            <v>Mayo</v>
          </cell>
          <cell r="C259">
            <v>3</v>
          </cell>
          <cell r="I259">
            <v>10</v>
          </cell>
          <cell r="K259">
            <v>63</v>
          </cell>
          <cell r="M259">
            <v>6</v>
          </cell>
          <cell r="N259">
            <v>-0.90476190476190477</v>
          </cell>
          <cell r="O259">
            <v>1</v>
          </cell>
        </row>
        <row r="260">
          <cell r="B260" t="str">
            <v>Junio</v>
          </cell>
          <cell r="C260">
            <v>37</v>
          </cell>
          <cell r="I260">
            <v>29</v>
          </cell>
          <cell r="K260">
            <v>48</v>
          </cell>
          <cell r="M260">
            <v>0</v>
          </cell>
        </row>
        <row r="261">
          <cell r="B261" t="str">
            <v>Julio</v>
          </cell>
          <cell r="C261">
            <v>15</v>
          </cell>
          <cell r="I261">
            <v>10</v>
          </cell>
          <cell r="K261">
            <v>29</v>
          </cell>
          <cell r="M261">
            <v>2</v>
          </cell>
          <cell r="N261">
            <v>-0.93103448275862066</v>
          </cell>
          <cell r="O261">
            <v>-0.8666666666666667</v>
          </cell>
        </row>
        <row r="262">
          <cell r="B262" t="str">
            <v>Agosto</v>
          </cell>
          <cell r="C262">
            <v>27</v>
          </cell>
          <cell r="I262">
            <v>12</v>
          </cell>
          <cell r="K262">
            <v>34</v>
          </cell>
          <cell r="M262">
            <v>23</v>
          </cell>
          <cell r="N262">
            <v>-0.32352941176470584</v>
          </cell>
          <cell r="O262">
            <v>-0.14814814814814814</v>
          </cell>
        </row>
        <row r="263">
          <cell r="B263" t="str">
            <v>Septiembre</v>
          </cell>
          <cell r="C263">
            <v>0</v>
          </cell>
          <cell r="I263">
            <v>8</v>
          </cell>
          <cell r="K263">
            <v>40</v>
          </cell>
          <cell r="M263">
            <v>24</v>
          </cell>
          <cell r="N263">
            <v>-0.4</v>
          </cell>
          <cell r="O263" t="str">
            <v>-</v>
          </cell>
        </row>
        <row r="264">
          <cell r="B264" t="str">
            <v>Octubre</v>
          </cell>
          <cell r="C264">
            <v>48</v>
          </cell>
          <cell r="I264">
            <v>20</v>
          </cell>
          <cell r="K264">
            <v>26</v>
          </cell>
          <cell r="M264">
            <v>122</v>
          </cell>
          <cell r="N264">
            <v>3.6923076923076925</v>
          </cell>
          <cell r="O264">
            <v>1.5416666666666665</v>
          </cell>
        </row>
        <row r="265">
          <cell r="B265" t="str">
            <v>Noviembre</v>
          </cell>
          <cell r="C265">
            <v>158</v>
          </cell>
          <cell r="I265">
            <v>24</v>
          </cell>
          <cell r="K265">
            <v>97</v>
          </cell>
          <cell r="M265">
            <v>91</v>
          </cell>
          <cell r="N265">
            <v>-6.1855670103092786E-2</v>
          </cell>
          <cell r="O265">
            <v>-0.42405063291139244</v>
          </cell>
        </row>
        <row r="266">
          <cell r="B266" t="str">
            <v>Diciembre</v>
          </cell>
          <cell r="C266">
            <v>110</v>
          </cell>
          <cell r="I266">
            <v>94</v>
          </cell>
          <cell r="K266">
            <v>147</v>
          </cell>
        </row>
        <row r="267">
          <cell r="C267">
            <v>699</v>
          </cell>
          <cell r="I267">
            <v>385</v>
          </cell>
          <cell r="K267">
            <v>950</v>
          </cell>
          <cell r="M267">
            <v>1084</v>
          </cell>
          <cell r="N267">
            <v>0.3499377334993774</v>
          </cell>
          <cell r="O267">
            <v>0.84040747028862484</v>
          </cell>
        </row>
      </sheetData>
      <sheetData sheetId="24">
        <row r="7">
          <cell r="C7">
            <v>2019</v>
          </cell>
          <cell r="I7" t="str">
            <v>2022</v>
          </cell>
          <cell r="K7">
            <v>2023</v>
          </cell>
          <cell r="M7">
            <v>2024</v>
          </cell>
        </row>
        <row r="8">
          <cell r="N8" t="str">
            <v>var 24/23</v>
          </cell>
          <cell r="O8" t="str">
            <v>var 24/19</v>
          </cell>
        </row>
        <row r="9">
          <cell r="A9" t="str">
            <v>ene</v>
          </cell>
          <cell r="B9" t="str">
            <v>Enero</v>
          </cell>
          <cell r="C9">
            <v>12429</v>
          </cell>
          <cell r="I9">
            <v>11400</v>
          </cell>
          <cell r="K9">
            <v>14353</v>
          </cell>
          <cell r="M9">
            <v>14581</v>
          </cell>
          <cell r="N9">
            <v>1.5885180798439258E-2</v>
          </cell>
          <cell r="O9">
            <v>0.17314345482339699</v>
          </cell>
        </row>
        <row r="10">
          <cell r="A10" t="str">
            <v>feb</v>
          </cell>
          <cell r="B10" t="str">
            <v>Febrero</v>
          </cell>
          <cell r="C10">
            <v>13453</v>
          </cell>
          <cell r="I10">
            <v>11383</v>
          </cell>
          <cell r="K10">
            <v>14251</v>
          </cell>
          <cell r="M10">
            <v>15138</v>
          </cell>
          <cell r="N10">
            <v>6.2241246228334823E-2</v>
          </cell>
          <cell r="O10">
            <v>0.12525087341113506</v>
          </cell>
        </row>
        <row r="11">
          <cell r="A11" t="str">
            <v>mar</v>
          </cell>
          <cell r="B11" t="str">
            <v>Marzo</v>
          </cell>
          <cell r="C11">
            <v>13930</v>
          </cell>
          <cell r="I11">
            <v>12710</v>
          </cell>
          <cell r="K11">
            <v>15603</v>
          </cell>
          <cell r="M11">
            <v>15292</v>
          </cell>
          <cell r="N11">
            <v>-1.9932064346599998E-2</v>
          </cell>
          <cell r="O11">
            <v>9.7774587221823417E-2</v>
          </cell>
        </row>
        <row r="12">
          <cell r="A12" t="str">
            <v>abr</v>
          </cell>
          <cell r="B12" t="str">
            <v>Abril</v>
          </cell>
          <cell r="C12">
            <v>12265</v>
          </cell>
          <cell r="I12">
            <v>12193</v>
          </cell>
          <cell r="K12">
            <v>12703</v>
          </cell>
          <cell r="M12">
            <v>13439</v>
          </cell>
          <cell r="N12">
            <v>5.793906951113903E-2</v>
          </cell>
          <cell r="O12">
            <v>9.5719527109661584E-2</v>
          </cell>
        </row>
        <row r="13">
          <cell r="A13" t="str">
            <v>may</v>
          </cell>
          <cell r="B13" t="str">
            <v>Mayo</v>
          </cell>
          <cell r="C13">
            <v>11342</v>
          </cell>
          <cell r="I13">
            <v>10085</v>
          </cell>
          <cell r="K13">
            <v>12793</v>
          </cell>
          <cell r="M13">
            <v>12513</v>
          </cell>
          <cell r="N13">
            <v>-2.1886969436410553E-2</v>
          </cell>
          <cell r="O13">
            <v>0.10324457767589501</v>
          </cell>
        </row>
        <row r="14">
          <cell r="A14" t="str">
            <v>jun</v>
          </cell>
          <cell r="B14" t="str">
            <v>Junio</v>
          </cell>
          <cell r="C14">
            <v>8525</v>
          </cell>
          <cell r="I14">
            <v>11277</v>
          </cell>
          <cell r="K14">
            <v>10373</v>
          </cell>
          <cell r="M14">
            <v>10115</v>
          </cell>
          <cell r="N14">
            <v>-2.4872264532922017E-2</v>
          </cell>
          <cell r="O14">
            <v>0.18651026392961878</v>
          </cell>
        </row>
        <row r="15">
          <cell r="A15" t="str">
            <v>jul</v>
          </cell>
          <cell r="B15" t="str">
            <v>Julio</v>
          </cell>
          <cell r="C15">
            <v>9185</v>
          </cell>
          <cell r="I15">
            <v>10710</v>
          </cell>
          <cell r="K15">
            <v>9594</v>
          </cell>
          <cell r="M15">
            <v>10140</v>
          </cell>
          <cell r="N15">
            <v>5.6910569105691033E-2</v>
          </cell>
          <cell r="O15">
            <v>0.10397387044093631</v>
          </cell>
        </row>
        <row r="16">
          <cell r="A16" t="str">
            <v>ago</v>
          </cell>
          <cell r="B16" t="str">
            <v>Agosto</v>
          </cell>
          <cell r="C16">
            <v>9176</v>
          </cell>
          <cell r="I16">
            <v>10270</v>
          </cell>
          <cell r="K16">
            <v>11871</v>
          </cell>
          <cell r="M16">
            <v>9259</v>
          </cell>
          <cell r="N16">
            <v>-0.22003201078257939</v>
          </cell>
          <cell r="O16">
            <v>9.045335658238951E-3</v>
          </cell>
        </row>
        <row r="17">
          <cell r="A17" t="str">
            <v>sep</v>
          </cell>
          <cell r="B17" t="str">
            <v>Septiembre</v>
          </cell>
          <cell r="C17">
            <v>8003</v>
          </cell>
          <cell r="I17">
            <v>10967</v>
          </cell>
          <cell r="K17">
            <v>10606</v>
          </cell>
          <cell r="M17">
            <v>11345</v>
          </cell>
          <cell r="N17">
            <v>6.9677541014520061E-2</v>
          </cell>
          <cell r="O17">
            <v>0.41759340247407217</v>
          </cell>
        </row>
        <row r="18">
          <cell r="A18" t="str">
            <v>oct</v>
          </cell>
          <cell r="B18" t="str">
            <v>Octubre</v>
          </cell>
          <cell r="C18">
            <v>10636</v>
          </cell>
          <cell r="I18">
            <v>11595</v>
          </cell>
          <cell r="K18">
            <v>11107</v>
          </cell>
          <cell r="M18">
            <v>12187</v>
          </cell>
          <cell r="N18">
            <v>9.7235977311605382E-2</v>
          </cell>
          <cell r="O18">
            <v>0.14582549830763436</v>
          </cell>
        </row>
        <row r="19">
          <cell r="A19" t="str">
            <v>nov</v>
          </cell>
          <cell r="B19" t="str">
            <v>Noviembre</v>
          </cell>
          <cell r="C19">
            <v>14162</v>
          </cell>
          <cell r="I19">
            <v>13053</v>
          </cell>
          <cell r="K19">
            <v>13216</v>
          </cell>
          <cell r="M19">
            <v>14972</v>
          </cell>
          <cell r="N19">
            <v>0.13286924939467304</v>
          </cell>
          <cell r="O19">
            <v>5.7195311396695425E-2</v>
          </cell>
        </row>
        <row r="20">
          <cell r="A20" t="str">
            <v>dic</v>
          </cell>
          <cell r="B20" t="str">
            <v>Diciembre</v>
          </cell>
          <cell r="C20">
            <v>13020</v>
          </cell>
          <cell r="I20">
            <v>12114</v>
          </cell>
          <cell r="K20">
            <v>11864</v>
          </cell>
        </row>
        <row r="21">
          <cell r="C21">
            <v>136126</v>
          </cell>
          <cell r="I21">
            <v>137757</v>
          </cell>
          <cell r="K21">
            <v>148334</v>
          </cell>
          <cell r="M21">
            <v>138981</v>
          </cell>
          <cell r="N21">
            <v>1.8399648274346037E-2</v>
          </cell>
          <cell r="O21">
            <v>0.1289539096388479</v>
          </cell>
        </row>
        <row r="29">
          <cell r="C29">
            <v>2019</v>
          </cell>
          <cell r="I29" t="str">
            <v>2022</v>
          </cell>
          <cell r="K29">
            <v>2023</v>
          </cell>
          <cell r="M29">
            <v>2024</v>
          </cell>
        </row>
        <row r="30">
          <cell r="N30" t="str">
            <v>var 24/23</v>
          </cell>
          <cell r="O30" t="str">
            <v>var 24/19</v>
          </cell>
        </row>
        <row r="31">
          <cell r="B31" t="str">
            <v>Enero</v>
          </cell>
          <cell r="C31">
            <v>12429</v>
          </cell>
          <cell r="I31">
            <v>11400</v>
          </cell>
          <cell r="K31">
            <v>14353</v>
          </cell>
          <cell r="M31">
            <v>14581</v>
          </cell>
          <cell r="N31">
            <v>1.5885180798439258E-2</v>
          </cell>
          <cell r="O31">
            <v>0.17314345482339699</v>
          </cell>
        </row>
        <row r="32">
          <cell r="B32" t="str">
            <v>Febrero</v>
          </cell>
          <cell r="C32">
            <v>13453</v>
          </cell>
          <cell r="I32">
            <v>11383</v>
          </cell>
          <cell r="K32">
            <v>14251</v>
          </cell>
          <cell r="M32">
            <v>15138</v>
          </cell>
          <cell r="N32">
            <v>6.2241246228334823E-2</v>
          </cell>
          <cell r="O32">
            <v>0.12525087341113506</v>
          </cell>
        </row>
        <row r="33">
          <cell r="B33" t="str">
            <v>Marzo</v>
          </cell>
          <cell r="C33">
            <v>13930</v>
          </cell>
          <cell r="I33">
            <v>12710</v>
          </cell>
          <cell r="K33">
            <v>15603</v>
          </cell>
          <cell r="M33">
            <v>15292</v>
          </cell>
          <cell r="N33">
            <v>-1.9932064346599998E-2</v>
          </cell>
          <cell r="O33">
            <v>9.7774587221823417E-2</v>
          </cell>
        </row>
        <row r="34">
          <cell r="B34" t="str">
            <v>Abril</v>
          </cell>
          <cell r="C34">
            <v>12265</v>
          </cell>
          <cell r="I34">
            <v>12193</v>
          </cell>
          <cell r="K34">
            <v>12703</v>
          </cell>
          <cell r="M34">
            <v>13439</v>
          </cell>
          <cell r="N34">
            <v>5.793906951113903E-2</v>
          </cell>
          <cell r="O34">
            <v>9.5719527109661584E-2</v>
          </cell>
        </row>
        <row r="35">
          <cell r="B35" t="str">
            <v>Mayo</v>
          </cell>
          <cell r="C35">
            <v>11342</v>
          </cell>
          <cell r="I35">
            <v>10085</v>
          </cell>
          <cell r="K35">
            <v>12793</v>
          </cell>
          <cell r="M35">
            <v>12513</v>
          </cell>
          <cell r="N35">
            <v>-2.1886969436410553E-2</v>
          </cell>
          <cell r="O35">
            <v>0.10324457767589501</v>
          </cell>
        </row>
        <row r="36">
          <cell r="B36" t="str">
            <v>Junio</v>
          </cell>
          <cell r="C36">
            <v>8525</v>
          </cell>
          <cell r="I36">
            <v>11277</v>
          </cell>
          <cell r="K36">
            <v>10373</v>
          </cell>
          <cell r="M36">
            <v>10115</v>
          </cell>
          <cell r="N36">
            <v>-2.4872264532922017E-2</v>
          </cell>
          <cell r="O36">
            <v>0.18651026392961878</v>
          </cell>
        </row>
        <row r="37">
          <cell r="B37" t="str">
            <v>Julio</v>
          </cell>
          <cell r="C37">
            <v>9185</v>
          </cell>
          <cell r="I37">
            <v>10710</v>
          </cell>
          <cell r="K37">
            <v>9594</v>
          </cell>
          <cell r="M37">
            <v>10140</v>
          </cell>
          <cell r="N37">
            <v>5.6910569105691033E-2</v>
          </cell>
          <cell r="O37">
            <v>0.10397387044093631</v>
          </cell>
        </row>
        <row r="38">
          <cell r="B38" t="str">
            <v>Agosto</v>
          </cell>
          <cell r="C38">
            <v>9176</v>
          </cell>
          <cell r="I38">
            <v>10270</v>
          </cell>
          <cell r="K38">
            <v>11871</v>
          </cell>
          <cell r="M38">
            <v>9259</v>
          </cell>
          <cell r="N38">
            <v>-0.22003201078257939</v>
          </cell>
          <cell r="O38">
            <v>9.045335658238951E-3</v>
          </cell>
        </row>
        <row r="39">
          <cell r="B39" t="str">
            <v>Septiembre</v>
          </cell>
          <cell r="C39">
            <v>8003</v>
          </cell>
          <cell r="I39">
            <v>10967</v>
          </cell>
          <cell r="K39">
            <v>10606</v>
          </cell>
          <cell r="M39">
            <v>11345</v>
          </cell>
          <cell r="N39">
            <v>6.9677541014520061E-2</v>
          </cell>
          <cell r="O39">
            <v>0.41759340247407217</v>
          </cell>
        </row>
        <row r="40">
          <cell r="B40" t="str">
            <v>Octubre</v>
          </cell>
          <cell r="C40">
            <v>10636</v>
          </cell>
          <cell r="I40">
            <v>11595</v>
          </cell>
          <cell r="K40">
            <v>11107</v>
          </cell>
          <cell r="M40">
            <v>12187</v>
          </cell>
          <cell r="N40">
            <v>9.7235977311605382E-2</v>
          </cell>
          <cell r="O40">
            <v>0.14582549830763436</v>
          </cell>
        </row>
        <row r="41">
          <cell r="B41" t="str">
            <v>Noviembre</v>
          </cell>
          <cell r="C41">
            <v>14162</v>
          </cell>
          <cell r="I41">
            <v>13053</v>
          </cell>
          <cell r="K41">
            <v>13216</v>
          </cell>
          <cell r="M41">
            <v>14972</v>
          </cell>
          <cell r="N41">
            <v>0.13286924939467304</v>
          </cell>
          <cell r="O41">
            <v>5.7195311396695425E-2</v>
          </cell>
        </row>
        <row r="42">
          <cell r="B42" t="str">
            <v>Diciembre</v>
          </cell>
          <cell r="C42">
            <v>13020</v>
          </cell>
          <cell r="I42">
            <v>12114</v>
          </cell>
          <cell r="K42">
            <v>11864</v>
          </cell>
        </row>
        <row r="43">
          <cell r="C43">
            <v>136126</v>
          </cell>
          <cell r="I43">
            <v>137757</v>
          </cell>
          <cell r="K43">
            <v>148334</v>
          </cell>
          <cell r="M43">
            <v>138981</v>
          </cell>
          <cell r="N43">
            <v>1.8399648274346037E-2</v>
          </cell>
          <cell r="O43">
            <v>0.1289539096388479</v>
          </cell>
        </row>
        <row r="51">
          <cell r="C51">
            <v>2019</v>
          </cell>
          <cell r="I51" t="str">
            <v>2022</v>
          </cell>
          <cell r="K51">
            <v>2023</v>
          </cell>
          <cell r="M51">
            <v>2024</v>
          </cell>
        </row>
        <row r="52">
          <cell r="N52" t="str">
            <v>var 24/23</v>
          </cell>
          <cell r="O52" t="str">
            <v>var 24/19</v>
          </cell>
        </row>
        <row r="53">
          <cell r="B53" t="str">
            <v>Enero</v>
          </cell>
          <cell r="C53">
            <v>10394</v>
          </cell>
          <cell r="I53">
            <v>0</v>
          </cell>
          <cell r="K53">
            <v>12972</v>
          </cell>
          <cell r="M53">
            <v>13093</v>
          </cell>
          <cell r="N53">
            <v>9.3277829170521631E-3</v>
          </cell>
          <cell r="O53">
            <v>0.25966903983067158</v>
          </cell>
        </row>
        <row r="54">
          <cell r="B54" t="str">
            <v>Febrero</v>
          </cell>
          <cell r="C54">
            <v>11322</v>
          </cell>
          <cell r="I54">
            <v>0</v>
          </cell>
          <cell r="K54">
            <v>12909</v>
          </cell>
          <cell r="M54">
            <v>13468</v>
          </cell>
          <cell r="N54">
            <v>4.3303121852970694E-2</v>
          </cell>
          <cell r="O54">
            <v>0.18954248366013071</v>
          </cell>
        </row>
        <row r="55">
          <cell r="B55" t="str">
            <v>Marzo</v>
          </cell>
          <cell r="C55">
            <v>10967</v>
          </cell>
          <cell r="I55">
            <v>0</v>
          </cell>
          <cell r="K55">
            <v>14183</v>
          </cell>
          <cell r="M55">
            <v>13753</v>
          </cell>
          <cell r="N55">
            <v>-3.0317986321652723E-2</v>
          </cell>
          <cell r="O55">
            <v>0.25403483176803143</v>
          </cell>
        </row>
        <row r="56">
          <cell r="B56" t="str">
            <v>Abril</v>
          </cell>
          <cell r="C56">
            <v>9783</v>
          </cell>
          <cell r="I56">
            <v>11421</v>
          </cell>
          <cell r="K56">
            <v>11501</v>
          </cell>
          <cell r="M56">
            <v>12269</v>
          </cell>
          <cell r="N56">
            <v>6.6776802017215919E-2</v>
          </cell>
          <cell r="O56">
            <v>0.25411427987324942</v>
          </cell>
        </row>
        <row r="57">
          <cell r="B57" t="str">
            <v>Mayo</v>
          </cell>
          <cell r="C57">
            <v>8991</v>
          </cell>
          <cell r="I57">
            <v>9235</v>
          </cell>
          <cell r="K57">
            <v>11901</v>
          </cell>
          <cell r="M57">
            <v>11514</v>
          </cell>
          <cell r="N57">
            <v>-3.2518275775144989E-2</v>
          </cell>
          <cell r="O57">
            <v>0.28061394728061395</v>
          </cell>
        </row>
        <row r="58">
          <cell r="B58" t="str">
            <v>Junio</v>
          </cell>
          <cell r="C58">
            <v>6216</v>
          </cell>
          <cell r="I58">
            <v>10531</v>
          </cell>
          <cell r="K58">
            <v>9518</v>
          </cell>
          <cell r="M58">
            <v>9062</v>
          </cell>
          <cell r="N58">
            <v>-4.7909224627022517E-2</v>
          </cell>
          <cell r="O58">
            <v>0.45785070785070792</v>
          </cell>
        </row>
        <row r="59">
          <cell r="B59" t="str">
            <v>Julio</v>
          </cell>
          <cell r="C59">
            <v>7091</v>
          </cell>
          <cell r="I59">
            <v>9731</v>
          </cell>
          <cell r="K59">
            <v>0</v>
          </cell>
          <cell r="M59">
            <v>8860</v>
          </cell>
          <cell r="N59" t="str">
            <v>-</v>
          </cell>
          <cell r="O59">
            <v>0.24947116062614572</v>
          </cell>
        </row>
        <row r="60">
          <cell r="B60" t="str">
            <v>Agosto</v>
          </cell>
          <cell r="C60">
            <v>7290</v>
          </cell>
          <cell r="I60">
            <v>9417</v>
          </cell>
          <cell r="K60">
            <v>0</v>
          </cell>
          <cell r="M60">
            <v>8826</v>
          </cell>
          <cell r="N60" t="str">
            <v>-</v>
          </cell>
          <cell r="O60">
            <v>0.21069958847736636</v>
          </cell>
        </row>
        <row r="61">
          <cell r="B61" t="str">
            <v>Septiembre</v>
          </cell>
          <cell r="C61">
            <v>5722</v>
          </cell>
          <cell r="I61">
            <v>10046</v>
          </cell>
          <cell r="K61">
            <v>9670</v>
          </cell>
          <cell r="M61">
            <v>10217</v>
          </cell>
          <cell r="N61">
            <v>5.6566701137538811E-2</v>
          </cell>
          <cell r="O61">
            <v>0.78556448794127931</v>
          </cell>
        </row>
        <row r="62">
          <cell r="B62" t="str">
            <v>Octubre</v>
          </cell>
          <cell r="C62">
            <v>8314</v>
          </cell>
          <cell r="I62">
            <v>10278</v>
          </cell>
          <cell r="K62">
            <v>9853</v>
          </cell>
          <cell r="M62">
            <v>10893</v>
          </cell>
          <cell r="N62">
            <v>0.10555160864711266</v>
          </cell>
          <cell r="O62">
            <v>0.31019966321866721</v>
          </cell>
        </row>
        <row r="63">
          <cell r="B63" t="str">
            <v>Noviembre</v>
          </cell>
          <cell r="C63">
            <v>11557</v>
          </cell>
          <cell r="I63">
            <v>11865</v>
          </cell>
          <cell r="K63">
            <v>11701</v>
          </cell>
          <cell r="M63">
            <v>13338</v>
          </cell>
          <cell r="N63">
            <v>0.13990257242970694</v>
          </cell>
          <cell r="O63">
            <v>0.15410573678290218</v>
          </cell>
        </row>
        <row r="64">
          <cell r="B64" t="str">
            <v>Diciembre</v>
          </cell>
          <cell r="C64">
            <v>10208</v>
          </cell>
          <cell r="I64">
            <v>10905</v>
          </cell>
          <cell r="K64">
            <v>10315</v>
          </cell>
        </row>
        <row r="65">
          <cell r="C65">
            <v>107855</v>
          </cell>
          <cell r="I65">
            <v>127692</v>
          </cell>
          <cell r="K65">
            <v>134451</v>
          </cell>
          <cell r="M65">
            <v>125293</v>
          </cell>
          <cell r="N65">
            <v>0.20233571318900667</v>
          </cell>
          <cell r="O65">
            <v>0.28312185730232375</v>
          </cell>
        </row>
        <row r="73">
          <cell r="C73">
            <v>2019</v>
          </cell>
          <cell r="I73" t="str">
            <v>2022</v>
          </cell>
          <cell r="K73">
            <v>2023</v>
          </cell>
          <cell r="M73">
            <v>2024</v>
          </cell>
        </row>
        <row r="74">
          <cell r="N74" t="str">
            <v>var 24/23</v>
          </cell>
          <cell r="O74" t="str">
            <v>var 24/19</v>
          </cell>
        </row>
        <row r="75">
          <cell r="B75" t="str">
            <v>Enero</v>
          </cell>
          <cell r="C75">
            <v>2035</v>
          </cell>
          <cell r="I75">
            <v>0</v>
          </cell>
          <cell r="K75">
            <v>1381</v>
          </cell>
          <cell r="M75">
            <v>1488</v>
          </cell>
          <cell r="N75">
            <v>7.7480086893555455E-2</v>
          </cell>
          <cell r="O75">
            <v>-0.26879606879606877</v>
          </cell>
        </row>
        <row r="76">
          <cell r="B76" t="str">
            <v>Febrero</v>
          </cell>
          <cell r="C76">
            <v>2131</v>
          </cell>
          <cell r="I76">
            <v>0</v>
          </cell>
          <cell r="K76">
            <v>1342</v>
          </cell>
          <cell r="M76">
            <v>1670</v>
          </cell>
          <cell r="N76">
            <v>0.24441132637853946</v>
          </cell>
          <cell r="O76">
            <v>-0.21633036133270767</v>
          </cell>
        </row>
        <row r="77">
          <cell r="B77" t="str">
            <v>Marzo</v>
          </cell>
          <cell r="C77">
            <v>2963</v>
          </cell>
          <cell r="I77">
            <v>0</v>
          </cell>
          <cell r="K77">
            <v>1420</v>
          </cell>
          <cell r="M77">
            <v>1539</v>
          </cell>
          <cell r="N77">
            <v>8.380281690140845E-2</v>
          </cell>
          <cell r="O77">
            <v>-0.48059399257509283</v>
          </cell>
        </row>
        <row r="78">
          <cell r="B78" t="str">
            <v>Abril</v>
          </cell>
          <cell r="C78">
            <v>2482</v>
          </cell>
          <cell r="I78">
            <v>772</v>
          </cell>
          <cell r="K78">
            <v>1202</v>
          </cell>
          <cell r="M78">
            <v>1170</v>
          </cell>
          <cell r="N78">
            <v>-2.6622296173044901E-2</v>
          </cell>
          <cell r="O78">
            <v>-0.52860596293311846</v>
          </cell>
        </row>
        <row r="79">
          <cell r="B79" t="str">
            <v>Mayo</v>
          </cell>
          <cell r="C79">
            <v>2351</v>
          </cell>
          <cell r="I79">
            <v>850</v>
          </cell>
          <cell r="K79">
            <v>892</v>
          </cell>
          <cell r="M79">
            <v>999</v>
          </cell>
          <cell r="N79">
            <v>0.11995515695067271</v>
          </cell>
          <cell r="O79">
            <v>-0.5750744364100383</v>
          </cell>
        </row>
        <row r="80">
          <cell r="B80" t="str">
            <v>Junio</v>
          </cell>
          <cell r="C80">
            <v>2309</v>
          </cell>
          <cell r="I80">
            <v>746</v>
          </cell>
          <cell r="K80">
            <v>855</v>
          </cell>
          <cell r="M80">
            <v>1053</v>
          </cell>
          <cell r="N80">
            <v>0.23157894736842111</v>
          </cell>
          <cell r="O80">
            <v>-0.5439584235599827</v>
          </cell>
        </row>
        <row r="81">
          <cell r="B81" t="str">
            <v>Julio</v>
          </cell>
          <cell r="C81">
            <v>2094</v>
          </cell>
          <cell r="I81">
            <v>979</v>
          </cell>
          <cell r="K81">
            <v>0</v>
          </cell>
          <cell r="M81">
            <v>1280</v>
          </cell>
          <cell r="N81" t="str">
            <v>-</v>
          </cell>
          <cell r="O81">
            <v>-0.3887297039159503</v>
          </cell>
        </row>
        <row r="82">
          <cell r="B82" t="str">
            <v>Agosto</v>
          </cell>
          <cell r="C82">
            <v>1886</v>
          </cell>
          <cell r="I82">
            <v>853</v>
          </cell>
          <cell r="K82">
            <v>0</v>
          </cell>
          <cell r="M82">
            <v>433</v>
          </cell>
          <cell r="N82" t="str">
            <v>-</v>
          </cell>
          <cell r="O82">
            <v>-0.77041357370095442</v>
          </cell>
        </row>
        <row r="83">
          <cell r="B83" t="str">
            <v>Septiembre</v>
          </cell>
          <cell r="C83">
            <v>2281</v>
          </cell>
          <cell r="I83">
            <v>921</v>
          </cell>
          <cell r="K83">
            <v>936</v>
          </cell>
          <cell r="M83">
            <v>1128</v>
          </cell>
          <cell r="N83">
            <v>0.20512820512820507</v>
          </cell>
          <cell r="O83">
            <v>-0.50548005260850504</v>
          </cell>
        </row>
        <row r="84">
          <cell r="B84" t="str">
            <v>Octubre</v>
          </cell>
          <cell r="C84">
            <v>2322</v>
          </cell>
          <cell r="I84">
            <v>1317</v>
          </cell>
          <cell r="K84">
            <v>1254</v>
          </cell>
          <cell r="M84">
            <v>1294</v>
          </cell>
          <cell r="N84">
            <v>3.1897926634768758E-2</v>
          </cell>
          <cell r="O84">
            <v>-0.44272179155900082</v>
          </cell>
        </row>
        <row r="85">
          <cell r="B85" t="str">
            <v>Noviembre</v>
          </cell>
          <cell r="C85">
            <v>2605</v>
          </cell>
          <cell r="I85">
            <v>1188</v>
          </cell>
          <cell r="K85">
            <v>1515</v>
          </cell>
          <cell r="M85">
            <v>1634</v>
          </cell>
          <cell r="N85">
            <v>7.8547854785478544E-2</v>
          </cell>
          <cell r="O85">
            <v>-0.37274472168905948</v>
          </cell>
        </row>
        <row r="86">
          <cell r="B86" t="str">
            <v>Diciembre</v>
          </cell>
          <cell r="C86">
            <v>2812</v>
          </cell>
          <cell r="I86">
            <v>1209</v>
          </cell>
          <cell r="K86">
            <v>1549</v>
          </cell>
        </row>
        <row r="87">
          <cell r="C87">
            <v>28271</v>
          </cell>
          <cell r="I87">
            <v>10065</v>
          </cell>
          <cell r="K87">
            <v>13883</v>
          </cell>
          <cell r="M87">
            <v>13688</v>
          </cell>
          <cell r="N87">
            <v>0.26775956284153013</v>
          </cell>
          <cell r="O87">
            <v>-0.46235123139164935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3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9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1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7700A-3E03-41E5-85B1-AE9DA3875829}">
  <dimension ref="B1:M54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49</v>
      </c>
    </row>
    <row r="4" spans="2:13" ht="24" x14ac:dyDescent="0.4">
      <c r="B4" s="3" t="s">
        <v>207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208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209</v>
      </c>
    </row>
    <row r="20" spans="2:2" ht="15.75" x14ac:dyDescent="0.25">
      <c r="B20" s="6" t="s">
        <v>210</v>
      </c>
    </row>
    <row r="21" spans="2:2" ht="15.75" x14ac:dyDescent="0.25">
      <c r="B21" s="6" t="s">
        <v>211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212</v>
      </c>
    </row>
    <row r="36" spans="2:2" ht="15.75" x14ac:dyDescent="0.25">
      <c r="B36" s="6" t="s">
        <v>213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214</v>
      </c>
    </row>
    <row r="42" spans="2:2" ht="15.75" x14ac:dyDescent="0.25">
      <c r="B42" s="6" t="s">
        <v>215</v>
      </c>
    </row>
    <row r="43" spans="2:2" ht="15.75" x14ac:dyDescent="0.25">
      <c r="B43" s="10" t="s">
        <v>23</v>
      </c>
    </row>
    <row r="44" spans="2:2" ht="15.75" x14ac:dyDescent="0.25">
      <c r="B44" s="6" t="s">
        <v>216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0" t="s">
        <v>26</v>
      </c>
    </row>
    <row r="48" spans="2:2" ht="15.75" x14ac:dyDescent="0.25">
      <c r="B48" s="6" t="s">
        <v>217</v>
      </c>
    </row>
    <row r="49" spans="2:2" ht="15.75" x14ac:dyDescent="0.25">
      <c r="B49" s="6" t="s">
        <v>218</v>
      </c>
    </row>
    <row r="50" spans="2:2" ht="15.75" x14ac:dyDescent="0.25">
      <c r="B50" s="6" t="s">
        <v>219</v>
      </c>
    </row>
    <row r="51" spans="2:2" ht="15.75" x14ac:dyDescent="0.25">
      <c r="B51" s="6" t="s">
        <v>220</v>
      </c>
    </row>
    <row r="52" spans="2:2" ht="15.75" x14ac:dyDescent="0.25">
      <c r="B52" s="6" t="s">
        <v>27</v>
      </c>
    </row>
    <row r="53" spans="2:2" ht="15.75" x14ac:dyDescent="0.25">
      <c r="B53" s="6" t="s">
        <v>28</v>
      </c>
    </row>
    <row r="54" spans="2:2" ht="15.75" x14ac:dyDescent="0.25">
      <c r="B54" s="6" t="s">
        <v>29</v>
      </c>
    </row>
  </sheetData>
  <hyperlinks>
    <hyperlink ref="B13" location="'Plazas aloj islas cat y tipolog'!A1" tooltip="Plazas alojativas Canarias e islas" display="Plazas alojativas Canarias e islas" xr:uid="{F2736B82-6BED-404B-93B1-425074E75DE8}"/>
    <hyperlink ref="B19" location="'Viajeros entr evol mensu TF'!A1" tooltip="Evolución mensual de viajeros entrentrados en Tenerife según lugar de residencia" display="Evolución mensual de viajeros entrados en Tenerife según lugar de residencia" xr:uid="{CD6D9F63-277D-40DC-A18C-24D767788FC3}"/>
    <hyperlink ref="B14" location="'Establecim aloj islas cat y tip'!A1" tooltip="Establecimientos alojativos Canarias e islas" display="Establecimientos alojativos Canarias e islas" xr:uid="{F48FEA5B-B49E-45A2-BCCF-AD8FEE7AAEFA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6651C80B-97AD-4CCC-BDA7-FCE27F679131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4A91328B-A7CD-404E-96ED-7D407027D710}"/>
    <hyperlink ref="B37" location="'Pernoctaciones lugar reside'!A1" tooltip="Pernoctaciones registradas en establecimientos alojativos de Canarias e islas según tipología y categoría" display="'Pernoctaciones lugar reside'!A1" xr:uid="{244E99DE-766C-4016-9176-EB07A04C4FD7}"/>
    <hyperlink ref="B8" location="'Resumen indicadores (aloj)'!A1" tooltip="Resumen indicadores Tenerife" display="'Resumen indicadores (aloj)'!A1" xr:uid="{1F35B8F2-3609-424B-AE88-18398CD3A227}"/>
    <hyperlink ref="B9" location="'Resumen indicadores municipios '!A1" tooltip="Resumen indicadores municipios Tenerife" display="Resumen indicadores municipios Tenerife" xr:uid="{A012410D-3960-4672-AB23-F953D45E05B0}"/>
    <hyperlink ref="B20" location="'Viajeros entr evol mensu TF cat'!A1" tooltip="Evolución mensual de viajeros entrentrados en Tenerife según lugar de residencia" display="'Viajeros entr evol mensu TF cat'!A1" xr:uid="{80FEFBBA-2929-4039-AB90-75F2C1E48ADE}"/>
    <hyperlink ref="B21" location="'Viajeros entr evol anual TF cat'!A1" tooltip="Evolución mensual de viajeros entrentrados en Tenerife según lugar de residencia" display="'Viajeros entr evol anual TF cat'!A1" xr:uid="{9EC7D72E-4920-40FC-95BB-C5E33DF0C5B3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C884E3EF-EF1E-4D39-B089-158B4AAA08C8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8292E7E7-F7C0-44E7-9048-AD60E0D70843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9E25A264-804C-45B8-98A8-93DBB6FB1655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64341EC7-E823-4E33-B450-F5C5F323F0AA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7D356276-B845-4C9F-B90B-38A5D5620E8B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5274D2F1-9122-4F2F-95FD-937FD7FD559E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2AC1E67F-FF3F-4E15-95A1-AD568F290D30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4A426BDA-198C-445D-88E3-9D72B8A55B3E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0525C98B-77DA-4BA8-825F-5C876541292D}"/>
    <hyperlink ref="B48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10F6E5B5-BD75-4ACF-AD83-0B2B304E3562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0D609ED8-435A-4C52-B09B-16173710EF12}"/>
    <hyperlink ref="B51" location="'distribución canarias x munici'!A1" tooltip="=CONCATENAR(&quot;Viajeros canarios entrados en los hoteles y apartamentos de &quot;;Actualizaciones!$B$3;&quot; por tipología y categoría de alojamiento&quot;)" display="'distribución canarias x munici'!A1" xr:uid="{C916E2FF-9578-468B-9C04-AB7991251E26}"/>
    <hyperlink ref="B35" location="'Pernoctaciones evol mensu TF'!A1" tooltip="Evolución mensual de pernoctaciones en Tenerife según lugar de residencia" display="'Pernoctaciones evol mensu TF'!A1" xr:uid="{E1017667-9781-4A67-9838-FD862CF56E6E}"/>
    <hyperlink ref="B36" location="'Pernocta evol mensu TF cat'!A1" tooltip="Evolución mensual de pernoctaciones en Tenerife según lugar de residencia" display="'Pernocta evol mensu TF cat'!A1" xr:uid="{FA77F2EF-7AD7-4678-ACD8-8CBD41C7054E}"/>
    <hyperlink ref="B38" location="'Pernoctaciones lugar residen ac'!A1" tooltip="Pernoctaciones registradas en establecimientos alojativos de Canarias e islas según tipología y categoría" display="'Pernoctaciones lugar residen ac'!A1" xr:uid="{F7FF622D-563D-439A-88BC-4219A0D06864}"/>
    <hyperlink ref="B39" location="'Pernoctaciones lugar reside año'!A1" tooltip="Pernoctaciones registradas en establecimientos alojativos de Canarias e islas según tipología y categoría" display="'Pernoctaciones lugar reside año'!A1" xr:uid="{22CEF2F0-9F3C-44A0-BBFD-02BA7EBBDC17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87977B12-413F-45ED-ABF5-3254B3C1AC14}"/>
    <hyperlink ref="B41" location="'EM evol menusual lugar resd'!A1" tooltip="Evolución mensual de estancia media en Tenerife según lugar de residencia" display="'EM evol menusual lugar resd'!A1" xr:uid="{863D4316-FA00-4361-9E61-05066015E859}"/>
    <hyperlink ref="B42" location="'EM evol mensu TF cat '!A1" tooltip="Evolución mensual de estancia media en Tenerife según lugar de residencia" display="'EM evol mensu TF cat '!A1" xr:uid="{F4F8DDE4-FC63-4505-B335-F40864F0DF69}"/>
    <hyperlink ref="B44" location="'tasa de ocupación evol mens'!A1" tooltip="Evolución mensual de estancia media en Tenerife según lugar de residencia" display="'tasa de ocupación evol mens'!A1" xr:uid="{2401E454-853B-44E6-85D8-A97E0AB4A496}"/>
    <hyperlink ref="B50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32F5166A-DF8F-41EC-AD73-068801E100A7}"/>
    <hyperlink ref="B49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1ADAC4B4-3C8D-428C-A3B3-67D087263B02}"/>
    <hyperlink ref="B52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82760C5B-B05A-4D3D-BE28-271B9F36FC7F}"/>
    <hyperlink ref="B53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77D751FB-AFC6-49C2-AFBD-4A29634988E3}"/>
    <hyperlink ref="B54" location="'evolución anual viaj ent canari'!A1" tooltip="Viajeros canarios entrados en los hoteles y apartamentos de Tenerife por municipio de alojamiento" display="Viajeros canarios entrados en los hoteles y apartamentos de Tenerife por municipio de alojamiento" xr:uid="{AECFE2DD-F762-4316-8AA2-87006BA6E20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A8DC3-E4BD-4810-9664-1210E2A9278E}">
  <sheetPr>
    <tabColor theme="8" tint="0.59999389629810485"/>
  </sheetPr>
  <dimension ref="A4:N76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4" max="14" width="12" customWidth="1"/>
  </cols>
  <sheetData>
    <row r="4" spans="2:14" ht="21.75" thickBot="1" x14ac:dyDescent="0.3">
      <c r="B4" s="269" t="s">
        <v>221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12"/>
    </row>
    <row r="5" spans="2:14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45" x14ac:dyDescent="0.25">
      <c r="B6" s="4"/>
      <c r="C6" s="4"/>
      <c r="D6" s="4"/>
      <c r="E6" s="13" t="s">
        <v>222</v>
      </c>
      <c r="F6" s="13" t="s">
        <v>223</v>
      </c>
      <c r="G6" s="13" t="s">
        <v>224</v>
      </c>
      <c r="H6" s="13" t="s">
        <v>225</v>
      </c>
      <c r="I6" s="13" t="s">
        <v>226</v>
      </c>
      <c r="J6" s="14" t="str">
        <f>CONCATENATE("var. ",RIGHT(I6,2),"/",RIGHT(H6,2))</f>
        <v>var. 24/23</v>
      </c>
      <c r="K6" s="14" t="str">
        <f>CONCATENATE("dif. ",RIGHT(I6,2),"/",RIGHT(H6,2))</f>
        <v>dif. 24/23</v>
      </c>
      <c r="L6" s="14" t="str">
        <f>CONCATENATE("var. ",RIGHT(I6,2),"/",RIGHT(E6,2))</f>
        <v>var. 24/19</v>
      </c>
      <c r="M6" s="14" t="str">
        <f>CONCATENATE("dif. ",RIGHT(I6,2),"/",RIGHT(E6,2))</f>
        <v>dif. 24/19</v>
      </c>
      <c r="N6" s="14" t="str">
        <f>CONCATENATE("cuota ",I6)</f>
        <v>cuota diciembre 2024</v>
      </c>
    </row>
    <row r="7" spans="2:14" x14ac:dyDescent="0.25">
      <c r="B7" s="270" t="s">
        <v>49</v>
      </c>
      <c r="C7" s="273" t="s">
        <v>8</v>
      </c>
      <c r="D7" s="15" t="s">
        <v>30</v>
      </c>
      <c r="E7" s="16">
        <v>5767</v>
      </c>
      <c r="F7" s="16">
        <v>4543</v>
      </c>
      <c r="G7" s="16">
        <v>5166</v>
      </c>
      <c r="H7" s="16">
        <v>4585</v>
      </c>
      <c r="I7" s="16">
        <v>5228</v>
      </c>
      <c r="J7" s="17">
        <f>I7/H7-1</f>
        <v>0.14023991275899683</v>
      </c>
      <c r="K7" s="16">
        <f>I7-H7</f>
        <v>643</v>
      </c>
      <c r="L7" s="17">
        <f>I7/E7-1</f>
        <v>-9.3462805618172329E-2</v>
      </c>
      <c r="M7" s="16">
        <f>I7-E7</f>
        <v>-539</v>
      </c>
      <c r="N7" s="18">
        <f>I7/$I$7</f>
        <v>1</v>
      </c>
    </row>
    <row r="8" spans="2:14" x14ac:dyDescent="0.25">
      <c r="B8" s="271"/>
      <c r="C8" s="274"/>
      <c r="D8" s="19" t="s">
        <v>31</v>
      </c>
      <c r="E8" s="20">
        <v>5767</v>
      </c>
      <c r="F8" s="20">
        <v>4543</v>
      </c>
      <c r="G8" s="20">
        <v>5166</v>
      </c>
      <c r="H8" s="20">
        <v>4585</v>
      </c>
      <c r="I8" s="20">
        <v>5228</v>
      </c>
      <c r="J8" s="21">
        <f t="shared" ref="J8:J20" si="0">I8/H8-1</f>
        <v>0.14023991275899683</v>
      </c>
      <c r="K8" s="20">
        <f t="shared" ref="K8:K17" si="1">I8-H8</f>
        <v>643</v>
      </c>
      <c r="L8" s="21">
        <f t="shared" ref="L8:L20" si="2">I8/E8-1</f>
        <v>-9.3462805618172329E-2</v>
      </c>
      <c r="M8" s="20">
        <f t="shared" ref="M8:M17" si="3">I8-E8</f>
        <v>-539</v>
      </c>
      <c r="N8" s="22">
        <f>I8/$I$7</f>
        <v>1</v>
      </c>
    </row>
    <row r="9" spans="2:14" x14ac:dyDescent="0.25">
      <c r="B9" s="271"/>
      <c r="C9" s="275"/>
      <c r="D9" s="23" t="s">
        <v>32</v>
      </c>
      <c r="E9" s="24" t="s">
        <v>227</v>
      </c>
      <c r="F9" s="24" t="s">
        <v>227</v>
      </c>
      <c r="G9" s="24" t="s">
        <v>227</v>
      </c>
      <c r="H9" s="24" t="s">
        <v>227</v>
      </c>
      <c r="I9" s="24" t="s">
        <v>227</v>
      </c>
      <c r="J9" s="25" t="str">
        <f>IFERROR(I9/H9-1,"-")</f>
        <v>-</v>
      </c>
      <c r="K9" s="24" t="str">
        <f>IFERROR(I9-H9,"-")</f>
        <v>-</v>
      </c>
      <c r="L9" s="25" t="str">
        <f>IFERROR(I9/E9-1,"-")</f>
        <v>-</v>
      </c>
      <c r="M9" s="24" t="str">
        <f>IFERROR(I9-E9,"-")</f>
        <v>-</v>
      </c>
      <c r="N9" s="25" t="str">
        <f>IFERROR(I9/$I$7,"-")</f>
        <v>-</v>
      </c>
    </row>
    <row r="10" spans="2:14" x14ac:dyDescent="0.25">
      <c r="B10" s="271"/>
      <c r="C10" s="276" t="s">
        <v>33</v>
      </c>
      <c r="D10" s="26" t="s">
        <v>30</v>
      </c>
      <c r="E10" s="27">
        <v>5920</v>
      </c>
      <c r="F10" s="27">
        <v>4794</v>
      </c>
      <c r="G10" s="27">
        <v>5361</v>
      </c>
      <c r="H10" s="27">
        <v>4792</v>
      </c>
      <c r="I10" s="27">
        <v>5436</v>
      </c>
      <c r="J10" s="28">
        <f t="shared" si="0"/>
        <v>0.13439065108514181</v>
      </c>
      <c r="K10" s="27">
        <f t="shared" si="1"/>
        <v>644</v>
      </c>
      <c r="L10" s="28">
        <f t="shared" si="2"/>
        <v>-8.1756756756756754E-2</v>
      </c>
      <c r="M10" s="27">
        <f t="shared" si="3"/>
        <v>-484</v>
      </c>
      <c r="N10" s="18">
        <f>I10/$I$10</f>
        <v>1</v>
      </c>
    </row>
    <row r="11" spans="2:14" x14ac:dyDescent="0.25">
      <c r="B11" s="271"/>
      <c r="C11" s="277"/>
      <c r="D11" s="4" t="s">
        <v>31</v>
      </c>
      <c r="E11" s="29">
        <v>5920</v>
      </c>
      <c r="F11" s="29">
        <v>4794</v>
      </c>
      <c r="G11" s="29">
        <v>5361</v>
      </c>
      <c r="H11" s="29">
        <v>4792</v>
      </c>
      <c r="I11" s="29">
        <v>5436</v>
      </c>
      <c r="J11" s="30">
        <f t="shared" si="0"/>
        <v>0.13439065108514181</v>
      </c>
      <c r="K11" s="29">
        <f t="shared" si="1"/>
        <v>644</v>
      </c>
      <c r="L11" s="30">
        <f t="shared" si="2"/>
        <v>-8.1756756756756754E-2</v>
      </c>
      <c r="M11" s="29">
        <f t="shared" si="3"/>
        <v>-484</v>
      </c>
      <c r="N11" s="31">
        <f>I11/$I$10</f>
        <v>1</v>
      </c>
    </row>
    <row r="12" spans="2:14" x14ac:dyDescent="0.25">
      <c r="B12" s="271"/>
      <c r="C12" s="278"/>
      <c r="D12" s="32" t="s">
        <v>32</v>
      </c>
      <c r="E12" s="33" t="s">
        <v>227</v>
      </c>
      <c r="F12" s="33" t="s">
        <v>227</v>
      </c>
      <c r="G12" s="33" t="s">
        <v>227</v>
      </c>
      <c r="H12" s="33" t="s">
        <v>227</v>
      </c>
      <c r="I12" s="33" t="s">
        <v>227</v>
      </c>
      <c r="J12" s="34" t="str">
        <f>IFERROR(I12/H12-1,"-")</f>
        <v>-</v>
      </c>
      <c r="K12" s="33" t="str">
        <f>IFERROR(I12-H12,"-")</f>
        <v>-</v>
      </c>
      <c r="L12" s="34" t="str">
        <f>IFERROR(I12/E12-1,"-")</f>
        <v>-</v>
      </c>
      <c r="M12" s="33" t="str">
        <f>IFERROR(I12-E12,"-")</f>
        <v>-</v>
      </c>
      <c r="N12" s="34" t="str">
        <f>IFERROR(I12/$I$10,"-")</f>
        <v>-</v>
      </c>
    </row>
    <row r="13" spans="2:14" x14ac:dyDescent="0.25">
      <c r="B13" s="271"/>
      <c r="C13" s="273" t="s">
        <v>21</v>
      </c>
      <c r="D13" s="15" t="s">
        <v>30</v>
      </c>
      <c r="E13" s="16">
        <v>13020</v>
      </c>
      <c r="F13" s="16">
        <v>11200</v>
      </c>
      <c r="G13" s="16">
        <v>12114</v>
      </c>
      <c r="H13" s="16">
        <v>11864</v>
      </c>
      <c r="I13" s="16">
        <v>13319</v>
      </c>
      <c r="J13" s="17">
        <f t="shared" si="0"/>
        <v>0.12263991908293992</v>
      </c>
      <c r="K13" s="16">
        <f t="shared" si="1"/>
        <v>1455</v>
      </c>
      <c r="L13" s="17">
        <f t="shared" si="2"/>
        <v>2.2964669738863241E-2</v>
      </c>
      <c r="M13" s="16">
        <f t="shared" si="3"/>
        <v>299</v>
      </c>
      <c r="N13" s="18">
        <f>I13/$I$13</f>
        <v>1</v>
      </c>
    </row>
    <row r="14" spans="2:14" x14ac:dyDescent="0.25">
      <c r="B14" s="271"/>
      <c r="C14" s="274"/>
      <c r="D14" s="19" t="s">
        <v>31</v>
      </c>
      <c r="E14" s="20">
        <v>13020</v>
      </c>
      <c r="F14" s="20">
        <v>11200</v>
      </c>
      <c r="G14" s="20">
        <v>12114</v>
      </c>
      <c r="H14" s="20">
        <v>11864</v>
      </c>
      <c r="I14" s="20">
        <v>13319</v>
      </c>
      <c r="J14" s="21">
        <f t="shared" si="0"/>
        <v>0.12263991908293992</v>
      </c>
      <c r="K14" s="20">
        <f t="shared" si="1"/>
        <v>1455</v>
      </c>
      <c r="L14" s="21">
        <f t="shared" si="2"/>
        <v>2.2964669738863241E-2</v>
      </c>
      <c r="M14" s="20">
        <f t="shared" si="3"/>
        <v>299</v>
      </c>
      <c r="N14" s="22">
        <f>I14/$I$13</f>
        <v>1</v>
      </c>
    </row>
    <row r="15" spans="2:14" x14ac:dyDescent="0.25">
      <c r="B15" s="271"/>
      <c r="C15" s="275"/>
      <c r="D15" s="23" t="s">
        <v>32</v>
      </c>
      <c r="E15" s="24" t="s">
        <v>227</v>
      </c>
      <c r="F15" s="24" t="s">
        <v>227</v>
      </c>
      <c r="G15" s="24" t="s">
        <v>227</v>
      </c>
      <c r="H15" s="24" t="s">
        <v>227</v>
      </c>
      <c r="I15" s="24" t="s">
        <v>227</v>
      </c>
      <c r="J15" s="25" t="str">
        <f>IFERROR(I15/H15-1,"-")</f>
        <v>-</v>
      </c>
      <c r="K15" s="24" t="str">
        <f>IFERROR(I15-H15,"-")</f>
        <v>-</v>
      </c>
      <c r="L15" s="25" t="str">
        <f>IFERROR(I15/E15-1,"-")</f>
        <v>-</v>
      </c>
      <c r="M15" s="24" t="str">
        <f>IFERROR(I15-E15,"-")</f>
        <v>-</v>
      </c>
      <c r="N15" s="25" t="str">
        <f>IFERROR(I15/$I$13,"-")</f>
        <v>-</v>
      </c>
    </row>
    <row r="16" spans="2:14" x14ac:dyDescent="0.25">
      <c r="B16" s="271"/>
      <c r="C16" s="276" t="s">
        <v>22</v>
      </c>
      <c r="D16" s="26" t="s">
        <v>30</v>
      </c>
      <c r="E16" s="35">
        <v>2.2576729668805271</v>
      </c>
      <c r="F16" s="35">
        <v>2.4653312788906008</v>
      </c>
      <c r="G16" s="35">
        <v>2.3449477351916377</v>
      </c>
      <c r="H16" s="35">
        <v>2.587568157033806</v>
      </c>
      <c r="I16" s="35">
        <v>2.5476281560826322</v>
      </c>
      <c r="J16" s="36">
        <f t="shared" si="0"/>
        <v>-1.5435342579326772E-2</v>
      </c>
      <c r="K16" s="37">
        <f t="shared" si="1"/>
        <v>-3.9940000951173893E-2</v>
      </c>
      <c r="L16" s="36">
        <f t="shared" si="2"/>
        <v>0.12843099663045621</v>
      </c>
      <c r="M16" s="37">
        <f t="shared" si="3"/>
        <v>0.28995518920210506</v>
      </c>
      <c r="N16" s="38"/>
    </row>
    <row r="17" spans="2:14" x14ac:dyDescent="0.25">
      <c r="B17" s="271"/>
      <c r="C17" s="277"/>
      <c r="D17" s="4" t="s">
        <v>31</v>
      </c>
      <c r="E17" s="39">
        <f>E14/E8</f>
        <v>2.2576729668805271</v>
      </c>
      <c r="F17" s="39">
        <f t="shared" ref="F17:I17" si="4">F14/F8</f>
        <v>2.4653312788906008</v>
      </c>
      <c r="G17" s="39">
        <f t="shared" si="4"/>
        <v>2.3449477351916377</v>
      </c>
      <c r="H17" s="39">
        <f t="shared" si="4"/>
        <v>2.587568157033806</v>
      </c>
      <c r="I17" s="39">
        <f t="shared" si="4"/>
        <v>2.5476281560826322</v>
      </c>
      <c r="J17" s="40">
        <f t="shared" si="0"/>
        <v>-1.5435342579326772E-2</v>
      </c>
      <c r="K17" s="41">
        <f t="shared" si="1"/>
        <v>-3.9940000951173893E-2</v>
      </c>
      <c r="L17" s="40">
        <f t="shared" si="2"/>
        <v>0.12843099663045621</v>
      </c>
      <c r="M17" s="41">
        <f t="shared" si="3"/>
        <v>0.28995518920210506</v>
      </c>
      <c r="N17" s="42"/>
    </row>
    <row r="18" spans="2:14" x14ac:dyDescent="0.25">
      <c r="B18" s="271"/>
      <c r="C18" s="278"/>
      <c r="D18" s="32" t="s">
        <v>32</v>
      </c>
      <c r="E18" s="43" t="str">
        <f>IFERROR(E15/E9,"-")</f>
        <v>-</v>
      </c>
      <c r="F18" s="43" t="str">
        <f t="shared" ref="F18:I18" si="5">IFERROR(F15/F9,"-")</f>
        <v>-</v>
      </c>
      <c r="G18" s="43" t="str">
        <f t="shared" si="5"/>
        <v>-</v>
      </c>
      <c r="H18" s="43" t="str">
        <f t="shared" si="5"/>
        <v>-</v>
      </c>
      <c r="I18" s="43" t="str">
        <f t="shared" si="5"/>
        <v>-</v>
      </c>
      <c r="J18" s="34" t="str">
        <f>IFERROR(I18/H18-1,"-")</f>
        <v>-</v>
      </c>
      <c r="K18" s="33" t="str">
        <f>IFERROR(I18-H18,"-")</f>
        <v>-</v>
      </c>
      <c r="L18" s="34" t="str">
        <f>IFERROR(I18/E18-1,"-")</f>
        <v>-</v>
      </c>
      <c r="M18" s="33" t="str">
        <f>IFERROR(I18-E18,"-")</f>
        <v>-</v>
      </c>
      <c r="N18" s="34"/>
    </row>
    <row r="19" spans="2:14" x14ac:dyDescent="0.25">
      <c r="B19" s="271"/>
      <c r="C19" s="279" t="s">
        <v>34</v>
      </c>
      <c r="D19" s="15" t="s">
        <v>30</v>
      </c>
      <c r="E19" s="18">
        <v>0.53979999999999995</v>
      </c>
      <c r="F19" s="18">
        <v>0.57810000000000006</v>
      </c>
      <c r="G19" s="18">
        <v>0.58939999999999992</v>
      </c>
      <c r="H19" s="18">
        <v>0.56869999999999998</v>
      </c>
      <c r="I19" s="18">
        <v>0.63840000000000008</v>
      </c>
      <c r="J19" s="17">
        <f t="shared" si="0"/>
        <v>0.12256022507473197</v>
      </c>
      <c r="K19" s="44">
        <f>(I19-H19)*100</f>
        <v>6.9700000000000095</v>
      </c>
      <c r="L19" s="17">
        <f t="shared" si="2"/>
        <v>0.18266024453501317</v>
      </c>
      <c r="M19" s="44">
        <f>(I19-E19)*100</f>
        <v>9.8600000000000136</v>
      </c>
      <c r="N19" s="18"/>
    </row>
    <row r="20" spans="2:14" x14ac:dyDescent="0.25">
      <c r="B20" s="271"/>
      <c r="C20" s="280"/>
      <c r="D20" s="19" t="s">
        <v>31</v>
      </c>
      <c r="E20" s="22">
        <v>0.53979999999999995</v>
      </c>
      <c r="F20" s="22">
        <v>0.57810000000000006</v>
      </c>
      <c r="G20" s="22">
        <v>0.58939999999999992</v>
      </c>
      <c r="H20" s="22">
        <v>0.56869999999999998</v>
      </c>
      <c r="I20" s="22">
        <v>0.63840000000000008</v>
      </c>
      <c r="J20" s="21">
        <f t="shared" si="0"/>
        <v>0.12256022507473197</v>
      </c>
      <c r="K20" s="45">
        <f>(I20-H20)*100</f>
        <v>6.9700000000000095</v>
      </c>
      <c r="L20" s="21">
        <f t="shared" si="2"/>
        <v>0.18266024453501317</v>
      </c>
      <c r="M20" s="45">
        <f>(I20-E20)*100</f>
        <v>9.8600000000000136</v>
      </c>
      <c r="N20" s="22"/>
    </row>
    <row r="21" spans="2:14" x14ac:dyDescent="0.25">
      <c r="B21" s="271"/>
      <c r="C21" s="281"/>
      <c r="D21" s="23" t="s">
        <v>32</v>
      </c>
      <c r="E21" s="25" t="s">
        <v>227</v>
      </c>
      <c r="F21" s="25" t="s">
        <v>227</v>
      </c>
      <c r="G21" s="25" t="s">
        <v>227</v>
      </c>
      <c r="H21" s="25" t="s">
        <v>227</v>
      </c>
      <c r="I21" s="25" t="s">
        <v>227</v>
      </c>
      <c r="J21" s="25" t="str">
        <f>IFERROR(I21/H21-1,"-")</f>
        <v>-</v>
      </c>
      <c r="K21" s="24" t="str">
        <f>IFERROR(I21-H21,"-")</f>
        <v>-</v>
      </c>
      <c r="L21" s="25" t="str">
        <f>IFERROR(I21/E21-1,"-")</f>
        <v>-</v>
      </c>
      <c r="M21" s="24" t="str">
        <f>IFERROR(I21-E21,"-")</f>
        <v>-</v>
      </c>
      <c r="N21" s="46"/>
    </row>
    <row r="22" spans="2:14" x14ac:dyDescent="0.25">
      <c r="B22" s="271"/>
      <c r="C22" s="282" t="s">
        <v>35</v>
      </c>
      <c r="D22" s="26" t="s">
        <v>30</v>
      </c>
      <c r="E22" s="27">
        <v>778</v>
      </c>
      <c r="F22" s="27">
        <v>625</v>
      </c>
      <c r="G22" s="27">
        <v>663</v>
      </c>
      <c r="H22" s="27">
        <v>673</v>
      </c>
      <c r="I22" s="27">
        <v>673</v>
      </c>
      <c r="J22" s="36">
        <f>I22/H22-1</f>
        <v>0</v>
      </c>
      <c r="K22" s="27">
        <f>I22-H22</f>
        <v>0</v>
      </c>
      <c r="L22" s="36">
        <f>I22/E22-1</f>
        <v>-0.13496143958868889</v>
      </c>
      <c r="M22" s="27">
        <f>I22-E22</f>
        <v>-105</v>
      </c>
      <c r="N22" s="38">
        <f>I22/$I$22</f>
        <v>1</v>
      </c>
    </row>
    <row r="23" spans="2:14" x14ac:dyDescent="0.25">
      <c r="B23" s="271"/>
      <c r="C23" s="283"/>
      <c r="D23" s="4" t="s">
        <v>31</v>
      </c>
      <c r="E23" s="29">
        <v>778</v>
      </c>
      <c r="F23" s="29">
        <v>625</v>
      </c>
      <c r="G23" s="29">
        <v>663</v>
      </c>
      <c r="H23" s="29">
        <v>673</v>
      </c>
      <c r="I23" s="29">
        <v>673</v>
      </c>
      <c r="J23" s="40">
        <f>I23/H23-1</f>
        <v>0</v>
      </c>
      <c r="K23" s="29">
        <f>I23-H23</f>
        <v>0</v>
      </c>
      <c r="L23" s="40">
        <f>I23/E23-1</f>
        <v>-0.13496143958868889</v>
      </c>
      <c r="M23" s="29">
        <f>I23-E23</f>
        <v>-105</v>
      </c>
      <c r="N23" s="42">
        <f>I23/$I$22</f>
        <v>1</v>
      </c>
    </row>
    <row r="24" spans="2:14" x14ac:dyDescent="0.25">
      <c r="B24" s="272"/>
      <c r="C24" s="284"/>
      <c r="D24" s="32" t="s">
        <v>32</v>
      </c>
      <c r="E24" s="33" t="s">
        <v>227</v>
      </c>
      <c r="F24" s="33" t="s">
        <v>227</v>
      </c>
      <c r="G24" s="33" t="s">
        <v>227</v>
      </c>
      <c r="H24" s="33" t="s">
        <v>227</v>
      </c>
      <c r="I24" s="33" t="s">
        <v>227</v>
      </c>
      <c r="J24" s="34" t="str">
        <f>IFERROR(I24/H24-1,"-")</f>
        <v>-</v>
      </c>
      <c r="K24" s="33" t="str">
        <f>IFERROR(I24-H24,"-")</f>
        <v>-</v>
      </c>
      <c r="L24" s="34" t="str">
        <f>IFERROR(I24/E24-1,"-")</f>
        <v>-</v>
      </c>
      <c r="M24" s="33" t="str">
        <f>IFERROR(I24-E24,"-")</f>
        <v>-</v>
      </c>
      <c r="N24" s="34" t="str">
        <f>IFERROR(I24/$I$22,"-")</f>
        <v>-</v>
      </c>
    </row>
    <row r="25" spans="2:14" ht="7.5" customHeight="1" x14ac:dyDescent="0.25"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47"/>
    </row>
    <row r="26" spans="2:14" ht="24.75" customHeight="1" x14ac:dyDescent="0.25">
      <c r="B26" s="267" t="s">
        <v>36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</row>
    <row r="29" spans="2:14" ht="21.75" customHeight="1" thickBot="1" x14ac:dyDescent="0.3">
      <c r="B29" s="269" t="s">
        <v>221</v>
      </c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12"/>
    </row>
    <row r="30" spans="2:14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ht="60" x14ac:dyDescent="0.25">
      <c r="B31" s="4"/>
      <c r="C31" s="4"/>
      <c r="D31" s="4"/>
      <c r="E31" s="13" t="s">
        <v>228</v>
      </c>
      <c r="F31" s="13" t="s">
        <v>229</v>
      </c>
      <c r="G31" s="13" t="s">
        <v>230</v>
      </c>
      <c r="H31" s="13" t="s">
        <v>231</v>
      </c>
      <c r="I31" s="13" t="s">
        <v>232</v>
      </c>
      <c r="J31" s="14" t="str">
        <f>CONCATENATE("var. ",RIGHT(I31,2),"/",RIGHT(H31,2))</f>
        <v>var. 24/23</v>
      </c>
      <c r="K31" s="14" t="str">
        <f>CONCATENATE("dif. ",RIGHT(I31,2),"/",RIGHT(H31,2))</f>
        <v>dif. 24/23</v>
      </c>
      <c r="L31" s="14" t="str">
        <f>CONCATENATE("var. ",RIGHT(I31,2),"/",RIGHT(E31,2))</f>
        <v>var. 24/19</v>
      </c>
      <c r="M31" s="14" t="str">
        <f>CONCATENATE("dif. ",RIGHT(I31,2),"/",RIGHT(E31,2))</f>
        <v>dif. 24/19</v>
      </c>
      <c r="N31" s="14" t="str">
        <f>CONCATENATE("cuota ",I31)</f>
        <v>cuota acumulado a diciembre 2024</v>
      </c>
    </row>
    <row r="32" spans="2:14" ht="15" customHeight="1" x14ac:dyDescent="0.25">
      <c r="B32" s="270" t="s">
        <v>49</v>
      </c>
      <c r="C32" s="273" t="s">
        <v>8</v>
      </c>
      <c r="D32" s="15" t="s">
        <v>30</v>
      </c>
      <c r="E32" s="49">
        <v>55887</v>
      </c>
      <c r="F32" s="49">
        <v>33444</v>
      </c>
      <c r="G32" s="49">
        <v>51485</v>
      </c>
      <c r="H32" s="49">
        <v>58157</v>
      </c>
      <c r="I32" s="49">
        <v>57388</v>
      </c>
      <c r="J32" s="17">
        <f>I32/H32-1</f>
        <v>-1.3222827862510056E-2</v>
      </c>
      <c r="K32" s="16">
        <f>I32-H32</f>
        <v>-769</v>
      </c>
      <c r="L32" s="17">
        <f>I32/E32-1</f>
        <v>2.6857766564675201E-2</v>
      </c>
      <c r="M32" s="16">
        <f>I32-E32</f>
        <v>1501</v>
      </c>
      <c r="N32" s="18">
        <f>I32/$I$32</f>
        <v>1</v>
      </c>
    </row>
    <row r="33" spans="1:14" x14ac:dyDescent="0.25">
      <c r="B33" s="271"/>
      <c r="C33" s="274"/>
      <c r="D33" s="19" t="s">
        <v>31</v>
      </c>
      <c r="E33" s="50">
        <v>55887</v>
      </c>
      <c r="F33" s="50">
        <v>33444</v>
      </c>
      <c r="G33" s="50">
        <v>51485</v>
      </c>
      <c r="H33" s="50">
        <v>58157</v>
      </c>
      <c r="I33" s="50">
        <v>57388</v>
      </c>
      <c r="J33" s="21">
        <f t="shared" ref="J33:J45" si="6">I33/H33-1</f>
        <v>-1.3222827862510056E-2</v>
      </c>
      <c r="K33" s="20">
        <f t="shared" ref="K33:K42" si="7">I33-H33</f>
        <v>-769</v>
      </c>
      <c r="L33" s="21">
        <f t="shared" ref="L33:L45" si="8">I33/E33-1</f>
        <v>2.6857766564675201E-2</v>
      </c>
      <c r="M33" s="20">
        <f t="shared" ref="M33:M42" si="9">I33-E33</f>
        <v>1501</v>
      </c>
      <c r="N33" s="22">
        <f>I33/$I$32</f>
        <v>1</v>
      </c>
    </row>
    <row r="34" spans="1:14" x14ac:dyDescent="0.25">
      <c r="B34" s="271"/>
      <c r="C34" s="275"/>
      <c r="D34" s="23" t="s">
        <v>32</v>
      </c>
      <c r="E34" s="24" t="s">
        <v>227</v>
      </c>
      <c r="F34" s="24" t="s">
        <v>227</v>
      </c>
      <c r="G34" s="24" t="s">
        <v>227</v>
      </c>
      <c r="H34" s="24" t="s">
        <v>227</v>
      </c>
      <c r="I34" s="24" t="s">
        <v>227</v>
      </c>
      <c r="J34" s="25" t="str">
        <f>IFERROR(I34/H34-1,"-")</f>
        <v>-</v>
      </c>
      <c r="K34" s="24" t="str">
        <f>IFERROR(I34-H34,"-")</f>
        <v>-</v>
      </c>
      <c r="L34" s="25" t="str">
        <f>IFERROR(I34/E34-1,"-")</f>
        <v>-</v>
      </c>
      <c r="M34" s="24" t="str">
        <f>IFERROR(I34-E34,"-")</f>
        <v>-</v>
      </c>
      <c r="N34" s="25" t="str">
        <f>IFERROR(I34/I32,"-")</f>
        <v>-</v>
      </c>
    </row>
    <row r="35" spans="1:14" x14ac:dyDescent="0.25">
      <c r="B35" s="271"/>
      <c r="C35" s="276" t="s">
        <v>33</v>
      </c>
      <c r="D35" s="26" t="s">
        <v>30</v>
      </c>
      <c r="E35" s="51">
        <v>58393</v>
      </c>
      <c r="F35" s="51">
        <v>34780</v>
      </c>
      <c r="G35" s="51">
        <v>53822</v>
      </c>
      <c r="H35" s="51">
        <v>60906</v>
      </c>
      <c r="I35" s="51">
        <v>60178</v>
      </c>
      <c r="J35" s="28">
        <f t="shared" si="6"/>
        <v>-1.1952845368272458E-2</v>
      </c>
      <c r="K35" s="27">
        <f t="shared" si="7"/>
        <v>-728</v>
      </c>
      <c r="L35" s="28">
        <f t="shared" si="8"/>
        <v>3.0568732553559519E-2</v>
      </c>
      <c r="M35" s="27">
        <f t="shared" si="9"/>
        <v>1785</v>
      </c>
      <c r="N35" s="18">
        <f>I35/$I$35</f>
        <v>1</v>
      </c>
    </row>
    <row r="36" spans="1:14" x14ac:dyDescent="0.25">
      <c r="B36" s="271"/>
      <c r="C36" s="277"/>
      <c r="D36" s="4" t="s">
        <v>31</v>
      </c>
      <c r="E36" s="52">
        <v>58393</v>
      </c>
      <c r="F36" s="52">
        <v>34780</v>
      </c>
      <c r="G36" s="52">
        <v>53822</v>
      </c>
      <c r="H36" s="52">
        <v>60906</v>
      </c>
      <c r="I36" s="52">
        <v>60178</v>
      </c>
      <c r="J36" s="30">
        <f t="shared" si="6"/>
        <v>-1.1952845368272458E-2</v>
      </c>
      <c r="K36" s="29">
        <f t="shared" si="7"/>
        <v>-728</v>
      </c>
      <c r="L36" s="30">
        <f t="shared" si="8"/>
        <v>3.0568732553559519E-2</v>
      </c>
      <c r="M36" s="29">
        <f t="shared" si="9"/>
        <v>1785</v>
      </c>
      <c r="N36" s="31">
        <f>I36/$I$35</f>
        <v>1</v>
      </c>
    </row>
    <row r="37" spans="1:14" x14ac:dyDescent="0.25">
      <c r="B37" s="271"/>
      <c r="C37" s="278"/>
      <c r="D37" s="32" t="s">
        <v>32</v>
      </c>
      <c r="E37" s="33" t="s">
        <v>227</v>
      </c>
      <c r="F37" s="33" t="s">
        <v>227</v>
      </c>
      <c r="G37" s="33" t="s">
        <v>227</v>
      </c>
      <c r="H37" s="33" t="s">
        <v>227</v>
      </c>
      <c r="I37" s="33" t="s">
        <v>227</v>
      </c>
      <c r="J37" s="34" t="str">
        <f>IFERROR(I37/H37-1,"-")</f>
        <v>-</v>
      </c>
      <c r="K37" s="33" t="str">
        <f>IFERROR(I37-H37,"-")</f>
        <v>-</v>
      </c>
      <c r="L37" s="34" t="str">
        <f>IFERROR(I37/E37-1,"-")</f>
        <v>-</v>
      </c>
      <c r="M37" s="33" t="str">
        <f>IFERROR(I37-E37,"-")</f>
        <v>-</v>
      </c>
      <c r="N37" s="34" t="str">
        <f>IFERROR(I37/I35,"-")</f>
        <v>-</v>
      </c>
    </row>
    <row r="38" spans="1:14" x14ac:dyDescent="0.25">
      <c r="B38" s="271"/>
      <c r="C38" s="273" t="s">
        <v>21</v>
      </c>
      <c r="D38" s="15" t="s">
        <v>30</v>
      </c>
      <c r="E38" s="49">
        <v>136126</v>
      </c>
      <c r="F38" s="49">
        <v>83402</v>
      </c>
      <c r="G38" s="49">
        <v>137757</v>
      </c>
      <c r="H38" s="49">
        <v>148334</v>
      </c>
      <c r="I38" s="49">
        <v>152300</v>
      </c>
      <c r="J38" s="17">
        <f t="shared" si="6"/>
        <v>2.6736958485579887E-2</v>
      </c>
      <c r="K38" s="16">
        <f t="shared" si="7"/>
        <v>3966</v>
      </c>
      <c r="L38" s="17">
        <f t="shared" si="8"/>
        <v>0.11881639069685446</v>
      </c>
      <c r="M38" s="16">
        <f t="shared" si="9"/>
        <v>16174</v>
      </c>
      <c r="N38" s="18">
        <f>I38/$I$38</f>
        <v>1</v>
      </c>
    </row>
    <row r="39" spans="1:14" x14ac:dyDescent="0.25">
      <c r="B39" s="271"/>
      <c r="C39" s="274"/>
      <c r="D39" s="19" t="s">
        <v>31</v>
      </c>
      <c r="E39" s="50">
        <v>136126</v>
      </c>
      <c r="F39" s="50">
        <v>83402</v>
      </c>
      <c r="G39" s="50">
        <v>137757</v>
      </c>
      <c r="H39" s="50">
        <v>148334</v>
      </c>
      <c r="I39" s="50">
        <v>152300</v>
      </c>
      <c r="J39" s="21">
        <f t="shared" si="6"/>
        <v>2.6736958485579887E-2</v>
      </c>
      <c r="K39" s="20">
        <f t="shared" si="7"/>
        <v>3966</v>
      </c>
      <c r="L39" s="21">
        <f t="shared" si="8"/>
        <v>0.11881639069685446</v>
      </c>
      <c r="M39" s="20">
        <f t="shared" si="9"/>
        <v>16174</v>
      </c>
      <c r="N39" s="22">
        <f>I39/$I$38</f>
        <v>1</v>
      </c>
    </row>
    <row r="40" spans="1:14" x14ac:dyDescent="0.25">
      <c r="B40" s="271"/>
      <c r="C40" s="275"/>
      <c r="D40" s="23" t="s">
        <v>32</v>
      </c>
      <c r="E40" s="24" t="s">
        <v>227</v>
      </c>
      <c r="F40" s="24" t="s">
        <v>227</v>
      </c>
      <c r="G40" s="24" t="s">
        <v>227</v>
      </c>
      <c r="H40" s="24" t="s">
        <v>227</v>
      </c>
      <c r="I40" s="24" t="s">
        <v>227</v>
      </c>
      <c r="J40" s="25" t="str">
        <f>IFERROR(I40/H40-1,"-")</f>
        <v>-</v>
      </c>
      <c r="K40" s="24" t="str">
        <f>IFERROR(I40-H40,"-")</f>
        <v>-</v>
      </c>
      <c r="L40" s="25" t="str">
        <f>IFERROR(I40/E40-1,"-")</f>
        <v>-</v>
      </c>
      <c r="M40" s="24" t="str">
        <f>IFERROR(I40-E40,"-")</f>
        <v>-</v>
      </c>
      <c r="N40" s="25" t="str">
        <f>IFERROR(I40/I38,"-")</f>
        <v>-</v>
      </c>
    </row>
    <row r="41" spans="1:14" x14ac:dyDescent="0.25">
      <c r="B41" s="271"/>
      <c r="C41" s="276" t="s">
        <v>22</v>
      </c>
      <c r="D41" s="26" t="s">
        <v>30</v>
      </c>
      <c r="E41" s="53">
        <v>2.4357363966575409</v>
      </c>
      <c r="F41" s="53">
        <v>2.4937806482478173</v>
      </c>
      <c r="G41" s="53">
        <v>2.6756725259784404</v>
      </c>
      <c r="H41" s="53">
        <v>2.5505786061867015</v>
      </c>
      <c r="I41" s="53">
        <v>2.6538649194953647</v>
      </c>
      <c r="J41" s="36">
        <f t="shared" si="6"/>
        <v>4.0495248042201615E-2</v>
      </c>
      <c r="K41" s="37">
        <f t="shared" si="7"/>
        <v>0.10328631330866322</v>
      </c>
      <c r="L41" s="36">
        <f t="shared" si="8"/>
        <v>8.9553419301510839E-2</v>
      </c>
      <c r="M41" s="37">
        <f t="shared" si="9"/>
        <v>0.2181285228378238</v>
      </c>
      <c r="N41" s="38"/>
    </row>
    <row r="42" spans="1:14" x14ac:dyDescent="0.25">
      <c r="B42" s="271"/>
      <c r="C42" s="277"/>
      <c r="D42" s="4" t="s">
        <v>31</v>
      </c>
      <c r="E42" s="54">
        <f t="shared" ref="E42:I42" si="10">E39/E33</f>
        <v>2.4357363966575409</v>
      </c>
      <c r="F42" s="54">
        <f t="shared" si="10"/>
        <v>2.4937806482478173</v>
      </c>
      <c r="G42" s="54">
        <f t="shared" si="10"/>
        <v>2.6756725259784404</v>
      </c>
      <c r="H42" s="54">
        <f t="shared" si="10"/>
        <v>2.5505786061867015</v>
      </c>
      <c r="I42" s="54">
        <f t="shared" si="10"/>
        <v>2.6538649194953647</v>
      </c>
      <c r="J42" s="40">
        <f t="shared" si="6"/>
        <v>4.0495248042201615E-2</v>
      </c>
      <c r="K42" s="41">
        <f t="shared" si="7"/>
        <v>0.10328631330866322</v>
      </c>
      <c r="L42" s="40">
        <f t="shared" si="8"/>
        <v>8.9553419301510839E-2</v>
      </c>
      <c r="M42" s="41">
        <f t="shared" si="9"/>
        <v>0.2181285228378238</v>
      </c>
      <c r="N42" s="42"/>
    </row>
    <row r="43" spans="1:14" x14ac:dyDescent="0.25">
      <c r="B43" s="271"/>
      <c r="C43" s="278"/>
      <c r="D43" s="32" t="s">
        <v>32</v>
      </c>
      <c r="E43" s="43" t="str">
        <f>IFERROR(E40/E34,"-")</f>
        <v>-</v>
      </c>
      <c r="F43" s="43" t="str">
        <f t="shared" ref="F43:I43" si="11">IFERROR(F40/F34,"-")</f>
        <v>-</v>
      </c>
      <c r="G43" s="43" t="str">
        <f t="shared" si="11"/>
        <v>-</v>
      </c>
      <c r="H43" s="43" t="str">
        <f t="shared" si="11"/>
        <v>-</v>
      </c>
      <c r="I43" s="43" t="str">
        <f t="shared" si="11"/>
        <v>-</v>
      </c>
      <c r="J43" s="34" t="str">
        <f>IFERROR(I43/H43-1,"-")</f>
        <v>-</v>
      </c>
      <c r="K43" s="33" t="str">
        <f>IFERROR(I43-H43,"-")</f>
        <v>-</v>
      </c>
      <c r="L43" s="34" t="str">
        <f>IFERROR(I43/E43-1,"-")</f>
        <v>-</v>
      </c>
      <c r="M43" s="33" t="str">
        <f>IFERROR(I43-E43,"-")</f>
        <v>-</v>
      </c>
      <c r="N43" s="55"/>
    </row>
    <row r="44" spans="1:14" x14ac:dyDescent="0.25">
      <c r="A44" s="56"/>
      <c r="B44" s="271"/>
      <c r="C44" s="279" t="s">
        <v>34</v>
      </c>
      <c r="D44" s="15" t="s">
        <v>30</v>
      </c>
      <c r="E44" s="57">
        <v>0.52295410715246138</v>
      </c>
      <c r="F44" s="57">
        <v>0.42945341263098274</v>
      </c>
      <c r="G44" s="57">
        <v>0.57741590694750078</v>
      </c>
      <c r="H44" s="57">
        <v>0.61259601883208059</v>
      </c>
      <c r="I44" s="57">
        <v>0.6183064169082243</v>
      </c>
      <c r="J44" s="57">
        <f t="shared" si="6"/>
        <v>9.3216375892071213E-3</v>
      </c>
      <c r="K44" s="44">
        <f>(I44-H44)*100</f>
        <v>0.57103980761437079</v>
      </c>
      <c r="L44" s="17">
        <f t="shared" si="8"/>
        <v>0.18233399155227215</v>
      </c>
      <c r="M44" s="44">
        <f>(I44-E44)*100</f>
        <v>9.5352309755762921</v>
      </c>
      <c r="N44" s="18"/>
    </row>
    <row r="45" spans="1:14" x14ac:dyDescent="0.25">
      <c r="B45" s="271"/>
      <c r="C45" s="280"/>
      <c r="D45" s="19" t="s">
        <v>31</v>
      </c>
      <c r="E45" s="58">
        <v>0.52295410715246138</v>
      </c>
      <c r="F45" s="58">
        <v>0.42945341263098274</v>
      </c>
      <c r="G45" s="58">
        <v>0.57741590694750078</v>
      </c>
      <c r="H45" s="58">
        <v>0.61259601883208059</v>
      </c>
      <c r="I45" s="58">
        <v>0.6183064169082243</v>
      </c>
      <c r="J45" s="58">
        <f t="shared" si="6"/>
        <v>9.3216375892071213E-3</v>
      </c>
      <c r="K45" s="45">
        <f>(I45-H45)*100</f>
        <v>0.57103980761437079</v>
      </c>
      <c r="L45" s="21">
        <f t="shared" si="8"/>
        <v>0.18233399155227215</v>
      </c>
      <c r="M45" s="45">
        <f>(I45-E45)*100</f>
        <v>9.5352309755762921</v>
      </c>
      <c r="N45" s="22"/>
    </row>
    <row r="46" spans="1:14" x14ac:dyDescent="0.25">
      <c r="B46" s="271"/>
      <c r="C46" s="281"/>
      <c r="D46" s="23" t="s">
        <v>32</v>
      </c>
      <c r="E46" s="59" t="s">
        <v>227</v>
      </c>
      <c r="F46" s="59" t="s">
        <v>227</v>
      </c>
      <c r="G46" s="59" t="s">
        <v>227</v>
      </c>
      <c r="H46" s="59" t="s">
        <v>227</v>
      </c>
      <c r="I46" s="59" t="s">
        <v>227</v>
      </c>
      <c r="J46" s="25" t="str">
        <f>IFERROR(I46/H46-1,"-")</f>
        <v>-</v>
      </c>
      <c r="K46" s="24" t="str">
        <f>IFERROR(I46-H46,"-")</f>
        <v>-</v>
      </c>
      <c r="L46" s="25" t="str">
        <f>IFERROR(I46/E46-1,"-")</f>
        <v>-</v>
      </c>
      <c r="M46" s="24" t="str">
        <f>IFERROR(I46-E46,"-")</f>
        <v>-</v>
      </c>
      <c r="N46" s="46"/>
    </row>
    <row r="47" spans="1:14" x14ac:dyDescent="0.25">
      <c r="B47" s="271"/>
      <c r="C47" s="282" t="s">
        <v>37</v>
      </c>
      <c r="D47" s="26" t="s">
        <v>30</v>
      </c>
      <c r="E47" s="51">
        <v>713.33333333333337</v>
      </c>
      <c r="F47" s="51">
        <v>531.66666666666663</v>
      </c>
      <c r="G47" s="51">
        <v>653.5</v>
      </c>
      <c r="H47" s="51">
        <v>663.41666666666663</v>
      </c>
      <c r="I47" s="51">
        <v>673</v>
      </c>
      <c r="J47" s="36">
        <f>I47/H47-1</f>
        <v>1.4445421429468697E-2</v>
      </c>
      <c r="K47" s="27">
        <f>I47-H47</f>
        <v>9.5833333333333712</v>
      </c>
      <c r="L47" s="36">
        <f>I47/E47-1</f>
        <v>-5.6542056074766367E-2</v>
      </c>
      <c r="M47" s="27">
        <f>I47-E47</f>
        <v>-40.333333333333371</v>
      </c>
      <c r="N47" s="38">
        <f>I47/$I$22</f>
        <v>1</v>
      </c>
    </row>
    <row r="48" spans="1:14" x14ac:dyDescent="0.25">
      <c r="B48" s="271"/>
      <c r="C48" s="277"/>
      <c r="D48" s="4" t="s">
        <v>31</v>
      </c>
      <c r="E48" s="52">
        <v>713.33333333333337</v>
      </c>
      <c r="F48" s="52">
        <v>531.66666666666663</v>
      </c>
      <c r="G48" s="52">
        <v>653.5</v>
      </c>
      <c r="H48" s="52">
        <v>663.41666666666663</v>
      </c>
      <c r="I48" s="52">
        <v>673</v>
      </c>
      <c r="J48" s="40">
        <f>I48/H48-1</f>
        <v>1.4445421429468697E-2</v>
      </c>
      <c r="K48" s="29">
        <f>I48-H48</f>
        <v>9.5833333333333712</v>
      </c>
      <c r="L48" s="40">
        <f>I48/E48-1</f>
        <v>-5.6542056074766367E-2</v>
      </c>
      <c r="M48" s="29">
        <f>I48-E48</f>
        <v>-40.333333333333371</v>
      </c>
      <c r="N48" s="42">
        <f>I48/$I$22</f>
        <v>1</v>
      </c>
    </row>
    <row r="49" spans="2:14" x14ac:dyDescent="0.25">
      <c r="B49" s="272"/>
      <c r="C49" s="278"/>
      <c r="D49" s="32" t="s">
        <v>32</v>
      </c>
      <c r="E49" s="33" t="e">
        <v>#REF!</v>
      </c>
      <c r="F49" s="33" t="e">
        <v>#REF!</v>
      </c>
      <c r="G49" s="33" t="e">
        <v>#REF!</v>
      </c>
      <c r="H49" s="33" t="e">
        <v>#REF!</v>
      </c>
      <c r="I49" s="33" t="e">
        <v>#REF!</v>
      </c>
      <c r="J49" s="34" t="str">
        <f>IFERROR(I49/H49-1,"-")</f>
        <v>-</v>
      </c>
      <c r="K49" s="33" t="str">
        <f>IFERROR(I49-H49,"-")</f>
        <v>-</v>
      </c>
      <c r="L49" s="34" t="str">
        <f>IFERROR(I49/E49-1,"-")</f>
        <v>-</v>
      </c>
      <c r="M49" s="33" t="str">
        <f>IFERROR(I49-E49,"-")</f>
        <v>-</v>
      </c>
      <c r="N49" s="34" t="str">
        <f>IFERROR(I49/I47,"-")</f>
        <v>-</v>
      </c>
    </row>
    <row r="50" spans="2:14" ht="6" customHeight="1" x14ac:dyDescent="0.25">
      <c r="B50" s="266"/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47"/>
    </row>
    <row r="51" spans="2:14" ht="28.5" customHeight="1" x14ac:dyDescent="0.25">
      <c r="B51" s="267" t="s">
        <v>38</v>
      </c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</row>
    <row r="52" spans="2:14" x14ac:dyDescent="0.25">
      <c r="B52" s="60"/>
    </row>
    <row r="54" spans="2:14" ht="21.75" thickBot="1" x14ac:dyDescent="0.3">
      <c r="B54" s="269" t="s">
        <v>221</v>
      </c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12"/>
    </row>
    <row r="55" spans="2:14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x14ac:dyDescent="0.25">
      <c r="B56" s="4"/>
      <c r="C56" s="4"/>
      <c r="D56" s="4"/>
      <c r="E56" s="14">
        <v>2020</v>
      </c>
      <c r="F56" s="14">
        <v>2021</v>
      </c>
      <c r="G56" s="14">
        <v>2022</v>
      </c>
      <c r="H56" s="14">
        <v>2023</v>
      </c>
      <c r="I56" s="14">
        <v>2024</v>
      </c>
      <c r="J56" s="14" t="str">
        <f>CONCATENATE("var. ",RIGHT(I56,2),"/",RIGHT(H56,2))</f>
        <v>var. 24/23</v>
      </c>
      <c r="K56" s="14" t="str">
        <f>CONCATENATE("dif. ",RIGHT(I56,2),"/",RIGHT(H56,2))</f>
        <v>dif. 24/23</v>
      </c>
      <c r="L56" s="14" t="str">
        <f>CONCATENATE("var. ",RIGHT(I56,2),"/",RIGHT(E56,2))</f>
        <v>var. 24/20</v>
      </c>
      <c r="M56" s="14" t="str">
        <f>CONCATENATE("dif. ",RIGHT(I56,2),"/",RIGHT(E56,2))</f>
        <v>dif. 24/20</v>
      </c>
      <c r="N56" s="14" t="str">
        <f>CONCATENATE("cuota ",I56)</f>
        <v>cuota 2024</v>
      </c>
    </row>
    <row r="57" spans="2:14" x14ac:dyDescent="0.25">
      <c r="B57" s="270" t="s">
        <v>49</v>
      </c>
      <c r="C57" s="273" t="s">
        <v>8</v>
      </c>
      <c r="D57" s="15" t="s">
        <v>30</v>
      </c>
      <c r="E57" s="49">
        <v>24221</v>
      </c>
      <c r="F57" s="49">
        <v>33444</v>
      </c>
      <c r="G57" s="49">
        <v>51485</v>
      </c>
      <c r="H57" s="49">
        <v>58157</v>
      </c>
      <c r="I57" s="49">
        <v>57388</v>
      </c>
      <c r="J57" s="17">
        <f t="shared" ref="J57:J73" si="12">I57/H57-1</f>
        <v>-1.3222827862510056E-2</v>
      </c>
      <c r="K57" s="16">
        <f t="shared" ref="K57:K73" si="13">I57-H57</f>
        <v>-769</v>
      </c>
      <c r="L57" s="17">
        <f t="shared" ref="L57:L73" si="14">I57/E57-1</f>
        <v>1.3693489121010693</v>
      </c>
      <c r="M57" s="16">
        <f t="shared" ref="M57:M73" si="15">I57-E57</f>
        <v>33167</v>
      </c>
      <c r="N57" s="17">
        <f>I57/$I$57</f>
        <v>1</v>
      </c>
    </row>
    <row r="58" spans="2:14" x14ac:dyDescent="0.25">
      <c r="B58" s="271"/>
      <c r="C58" s="274"/>
      <c r="D58" s="19" t="s">
        <v>31</v>
      </c>
      <c r="E58" s="50">
        <v>24221</v>
      </c>
      <c r="F58" s="50">
        <v>33444</v>
      </c>
      <c r="G58" s="50">
        <v>51485</v>
      </c>
      <c r="H58" s="50">
        <v>58157</v>
      </c>
      <c r="I58" s="50">
        <v>57388</v>
      </c>
      <c r="J58" s="21">
        <f t="shared" si="12"/>
        <v>-1.3222827862510056E-2</v>
      </c>
      <c r="K58" s="20">
        <f t="shared" si="13"/>
        <v>-769</v>
      </c>
      <c r="L58" s="21">
        <f t="shared" si="14"/>
        <v>1.3693489121010693</v>
      </c>
      <c r="M58" s="20">
        <f t="shared" si="15"/>
        <v>33167</v>
      </c>
      <c r="N58" s="21">
        <f t="shared" ref="N58" si="16">I58/$I$57</f>
        <v>1</v>
      </c>
    </row>
    <row r="59" spans="2:14" x14ac:dyDescent="0.25">
      <c r="B59" s="271"/>
      <c r="C59" s="275"/>
      <c r="D59" s="23" t="s">
        <v>32</v>
      </c>
      <c r="E59" s="24" t="s">
        <v>227</v>
      </c>
      <c r="F59" s="24" t="s">
        <v>227</v>
      </c>
      <c r="G59" s="24" t="s">
        <v>227</v>
      </c>
      <c r="H59" s="24" t="s">
        <v>227</v>
      </c>
      <c r="I59" s="24" t="s">
        <v>227</v>
      </c>
      <c r="J59" s="25" t="str">
        <f>IFERROR(I59/H59-1,"-")</f>
        <v>-</v>
      </c>
      <c r="K59" s="24" t="str">
        <f>IFERROR(I59-H59,"-")</f>
        <v>-</v>
      </c>
      <c r="L59" s="25" t="str">
        <f>IFERROR(I59/E59-1,"-")</f>
        <v>-</v>
      </c>
      <c r="M59" s="24" t="str">
        <f>IFERROR(I59-E59,"-")</f>
        <v>-</v>
      </c>
      <c r="N59" s="25" t="str">
        <f>IFERROR(I59/I57,"-")</f>
        <v>-</v>
      </c>
    </row>
    <row r="60" spans="2:14" x14ac:dyDescent="0.25">
      <c r="B60" s="271"/>
      <c r="C60" s="276" t="s">
        <v>33</v>
      </c>
      <c r="D60" s="26" t="s">
        <v>30</v>
      </c>
      <c r="E60" s="51">
        <v>24221</v>
      </c>
      <c r="F60" s="51">
        <v>33444</v>
      </c>
      <c r="G60" s="51">
        <v>51485</v>
      </c>
      <c r="H60" s="51">
        <v>58157</v>
      </c>
      <c r="I60" s="51">
        <v>57388</v>
      </c>
      <c r="J60" s="36">
        <f t="shared" si="12"/>
        <v>-1.3222827862510056E-2</v>
      </c>
      <c r="K60" s="51">
        <f t="shared" si="13"/>
        <v>-769</v>
      </c>
      <c r="L60" s="36">
        <f t="shared" si="14"/>
        <v>1.3693489121010693</v>
      </c>
      <c r="M60" s="51">
        <f t="shared" si="15"/>
        <v>33167</v>
      </c>
      <c r="N60" s="36">
        <f>I60/$I$60</f>
        <v>1</v>
      </c>
    </row>
    <row r="61" spans="2:14" x14ac:dyDescent="0.25">
      <c r="B61" s="271"/>
      <c r="C61" s="277"/>
      <c r="D61" s="4" t="s">
        <v>31</v>
      </c>
      <c r="E61" s="52">
        <v>24221</v>
      </c>
      <c r="F61" s="52">
        <v>33444</v>
      </c>
      <c r="G61" s="52">
        <v>51485</v>
      </c>
      <c r="H61" s="52">
        <v>58157</v>
      </c>
      <c r="I61" s="52">
        <v>57388</v>
      </c>
      <c r="J61" s="40">
        <f t="shared" si="12"/>
        <v>-1.3222827862510056E-2</v>
      </c>
      <c r="K61" s="52">
        <f t="shared" si="13"/>
        <v>-769</v>
      </c>
      <c r="L61" s="40">
        <f t="shared" si="14"/>
        <v>1.3693489121010693</v>
      </c>
      <c r="M61" s="52">
        <f t="shared" si="15"/>
        <v>33167</v>
      </c>
      <c r="N61" s="40">
        <f t="shared" ref="N61" si="17">I61/$I$60</f>
        <v>1</v>
      </c>
    </row>
    <row r="62" spans="2:14" x14ac:dyDescent="0.25">
      <c r="B62" s="271"/>
      <c r="C62" s="278"/>
      <c r="D62" s="32" t="s">
        <v>32</v>
      </c>
      <c r="E62" s="33" t="s">
        <v>227</v>
      </c>
      <c r="F62" s="33" t="s">
        <v>227</v>
      </c>
      <c r="G62" s="33" t="s">
        <v>227</v>
      </c>
      <c r="H62" s="33" t="s">
        <v>227</v>
      </c>
      <c r="I62" s="33" t="s">
        <v>227</v>
      </c>
      <c r="J62" s="34" t="str">
        <f>IFERROR(I62/H62-1,"-")</f>
        <v>-</v>
      </c>
      <c r="K62" s="33" t="str">
        <f>IFERROR(I62-H62,"-")</f>
        <v>-</v>
      </c>
      <c r="L62" s="34" t="str">
        <f>IFERROR(I62/E62-1,"-")</f>
        <v>-</v>
      </c>
      <c r="M62" s="33" t="str">
        <f>IFERROR(I62-E62,"-")</f>
        <v>-</v>
      </c>
      <c r="N62" s="61" t="str">
        <f>IFERROR(I62/I60,"-")</f>
        <v>-</v>
      </c>
    </row>
    <row r="63" spans="2:14" x14ac:dyDescent="0.25">
      <c r="B63" s="271"/>
      <c r="C63" s="273" t="s">
        <v>21</v>
      </c>
      <c r="D63" s="15" t="s">
        <v>30</v>
      </c>
      <c r="E63" s="49">
        <v>59047</v>
      </c>
      <c r="F63" s="49">
        <v>83402</v>
      </c>
      <c r="G63" s="49">
        <v>137757</v>
      </c>
      <c r="H63" s="49">
        <v>148334</v>
      </c>
      <c r="I63" s="49">
        <v>152300</v>
      </c>
      <c r="J63" s="17">
        <f t="shared" si="12"/>
        <v>2.6736958485579887E-2</v>
      </c>
      <c r="K63" s="16">
        <f t="shared" si="13"/>
        <v>3966</v>
      </c>
      <c r="L63" s="17">
        <f t="shared" si="14"/>
        <v>1.5793012346097175</v>
      </c>
      <c r="M63" s="16">
        <f t="shared" si="15"/>
        <v>93253</v>
      </c>
      <c r="N63" s="17">
        <f>I63/$I$63</f>
        <v>1</v>
      </c>
    </row>
    <row r="64" spans="2:14" x14ac:dyDescent="0.25">
      <c r="B64" s="271"/>
      <c r="C64" s="274"/>
      <c r="D64" s="19" t="s">
        <v>31</v>
      </c>
      <c r="E64" s="50">
        <v>59047</v>
      </c>
      <c r="F64" s="50">
        <v>83402</v>
      </c>
      <c r="G64" s="50">
        <v>137757</v>
      </c>
      <c r="H64" s="50">
        <v>148334</v>
      </c>
      <c r="I64" s="50">
        <v>152300</v>
      </c>
      <c r="J64" s="21">
        <f t="shared" si="12"/>
        <v>2.6736958485579887E-2</v>
      </c>
      <c r="K64" s="20">
        <f t="shared" si="13"/>
        <v>3966</v>
      </c>
      <c r="L64" s="21">
        <f t="shared" si="14"/>
        <v>1.5793012346097175</v>
      </c>
      <c r="M64" s="20">
        <f t="shared" si="15"/>
        <v>93253</v>
      </c>
      <c r="N64" s="21">
        <f t="shared" ref="N64" si="18">I64/$I$63</f>
        <v>1</v>
      </c>
    </row>
    <row r="65" spans="2:14" x14ac:dyDescent="0.25">
      <c r="B65" s="271"/>
      <c r="C65" s="275"/>
      <c r="D65" s="23" t="s">
        <v>32</v>
      </c>
      <c r="E65" s="24" t="s">
        <v>227</v>
      </c>
      <c r="F65" s="24" t="s">
        <v>227</v>
      </c>
      <c r="G65" s="24" t="s">
        <v>227</v>
      </c>
      <c r="H65" s="24" t="s">
        <v>227</v>
      </c>
      <c r="I65" s="24" t="s">
        <v>227</v>
      </c>
      <c r="J65" s="25" t="str">
        <f>IFERROR(I65/H65-1,"-")</f>
        <v>-</v>
      </c>
      <c r="K65" s="24" t="str">
        <f>IFERROR(I65-H65,"-")</f>
        <v>-</v>
      </c>
      <c r="L65" s="25" t="str">
        <f>IFERROR(I65/E65-1,"-")</f>
        <v>-</v>
      </c>
      <c r="M65" s="24" t="str">
        <f>IFERROR(I65-E65,"-")</f>
        <v>-</v>
      </c>
      <c r="N65" s="25" t="str">
        <f>IFERROR(I65/I63,"-")</f>
        <v>-</v>
      </c>
    </row>
    <row r="66" spans="2:14" x14ac:dyDescent="0.25">
      <c r="B66" s="271"/>
      <c r="C66" s="276" t="s">
        <v>22</v>
      </c>
      <c r="D66" s="26" t="s">
        <v>30</v>
      </c>
      <c r="E66" s="53">
        <v>2.437843193922629</v>
      </c>
      <c r="F66" s="53">
        <v>2.4937806482478173</v>
      </c>
      <c r="G66" s="53">
        <v>2.6756725259784404</v>
      </c>
      <c r="H66" s="53">
        <v>2.5505786061867015</v>
      </c>
      <c r="I66" s="53">
        <v>2.6538649194953647</v>
      </c>
      <c r="J66" s="36">
        <f t="shared" si="12"/>
        <v>4.0495248042201615E-2</v>
      </c>
      <c r="K66" s="37">
        <f t="shared" si="13"/>
        <v>0.10328631330866322</v>
      </c>
      <c r="L66" s="36">
        <f t="shared" si="14"/>
        <v>8.8611821347354347E-2</v>
      </c>
      <c r="M66" s="37">
        <f t="shared" si="15"/>
        <v>0.21602172557273569</v>
      </c>
      <c r="N66" s="36"/>
    </row>
    <row r="67" spans="2:14" x14ac:dyDescent="0.25">
      <c r="B67" s="271"/>
      <c r="C67" s="277"/>
      <c r="D67" s="4" t="s">
        <v>31</v>
      </c>
      <c r="E67" s="54">
        <f t="shared" ref="E67:I67" si="19">E64/E58</f>
        <v>2.437843193922629</v>
      </c>
      <c r="F67" s="54">
        <f t="shared" si="19"/>
        <v>2.4937806482478173</v>
      </c>
      <c r="G67" s="54">
        <f t="shared" si="19"/>
        <v>2.6756725259784404</v>
      </c>
      <c r="H67" s="54">
        <f t="shared" si="19"/>
        <v>2.5505786061867015</v>
      </c>
      <c r="I67" s="54">
        <f t="shared" si="19"/>
        <v>2.6538649194953647</v>
      </c>
      <c r="J67" s="40">
        <f t="shared" si="12"/>
        <v>4.0495248042201615E-2</v>
      </c>
      <c r="K67" s="41">
        <f t="shared" si="13"/>
        <v>0.10328631330866322</v>
      </c>
      <c r="L67" s="40">
        <f t="shared" si="14"/>
        <v>8.8611821347354347E-2</v>
      </c>
      <c r="M67" s="41">
        <f t="shared" si="15"/>
        <v>0.21602172557273569</v>
      </c>
      <c r="N67" s="40"/>
    </row>
    <row r="68" spans="2:14" x14ac:dyDescent="0.25">
      <c r="B68" s="271"/>
      <c r="C68" s="278"/>
      <c r="D68" s="32" t="s">
        <v>32</v>
      </c>
      <c r="E68" s="43" t="str">
        <f>IFERROR(E65/E59,"-")</f>
        <v>-</v>
      </c>
      <c r="F68" s="43" t="str">
        <f t="shared" ref="F68:I68" si="20">IFERROR(F65/F59,"-")</f>
        <v>-</v>
      </c>
      <c r="G68" s="43" t="str">
        <f t="shared" si="20"/>
        <v>-</v>
      </c>
      <c r="H68" s="43" t="str">
        <f t="shared" si="20"/>
        <v>-</v>
      </c>
      <c r="I68" s="43" t="str">
        <f t="shared" si="20"/>
        <v>-</v>
      </c>
      <c r="J68" s="34" t="str">
        <f>IFERROR(I68/H68-1,"-")</f>
        <v>-</v>
      </c>
      <c r="K68" s="33" t="str">
        <f>IFERROR(I68-H68,"-")</f>
        <v>-</v>
      </c>
      <c r="L68" s="34" t="str">
        <f>IFERROR(I68/E68-1,"-")</f>
        <v>-</v>
      </c>
      <c r="M68" s="33" t="str">
        <f>IFERROR(I68-E68,"-")</f>
        <v>-</v>
      </c>
      <c r="N68" s="61" t="str">
        <f>IFERROR(I68/I66,"-")</f>
        <v>-</v>
      </c>
    </row>
    <row r="69" spans="2:14" x14ac:dyDescent="0.25">
      <c r="B69" s="271"/>
      <c r="C69" s="279" t="s">
        <v>34</v>
      </c>
      <c r="D69" s="15" t="s">
        <v>30</v>
      </c>
      <c r="E69" s="57">
        <v>0.5147906295498732</v>
      </c>
      <c r="F69" s="57">
        <v>0.42945341263098274</v>
      </c>
      <c r="G69" s="57">
        <v>0.57741590694750078</v>
      </c>
      <c r="H69" s="57">
        <v>0.61259601883208059</v>
      </c>
      <c r="I69" s="57">
        <v>0.6183064169082243</v>
      </c>
      <c r="J69" s="57">
        <f t="shared" si="12"/>
        <v>9.3216375892071213E-3</v>
      </c>
      <c r="K69" s="44">
        <f t="shared" si="13"/>
        <v>5.7103980761437079E-3</v>
      </c>
      <c r="L69" s="17">
        <f t="shared" si="14"/>
        <v>0.2010832781646863</v>
      </c>
      <c r="M69" s="44">
        <f t="shared" si="15"/>
        <v>0.1035157873583511</v>
      </c>
      <c r="N69" s="17"/>
    </row>
    <row r="70" spans="2:14" x14ac:dyDescent="0.25">
      <c r="B70" s="271"/>
      <c r="C70" s="280"/>
      <c r="D70" s="19" t="s">
        <v>31</v>
      </c>
      <c r="E70" s="58">
        <v>0.5147906295498732</v>
      </c>
      <c r="F70" s="58">
        <v>0.42945341263098274</v>
      </c>
      <c r="G70" s="58">
        <v>0.57741590694750078</v>
      </c>
      <c r="H70" s="58">
        <v>0.61259601883208059</v>
      </c>
      <c r="I70" s="58">
        <v>0.6183064169082243</v>
      </c>
      <c r="J70" s="58">
        <f t="shared" si="12"/>
        <v>9.3216375892071213E-3</v>
      </c>
      <c r="K70" s="45">
        <f t="shared" si="13"/>
        <v>5.7103980761437079E-3</v>
      </c>
      <c r="L70" s="21">
        <f t="shared" si="14"/>
        <v>0.2010832781646863</v>
      </c>
      <c r="M70" s="45">
        <f t="shared" si="15"/>
        <v>0.1035157873583511</v>
      </c>
      <c r="N70" s="21"/>
    </row>
    <row r="71" spans="2:14" x14ac:dyDescent="0.25">
      <c r="B71" s="271"/>
      <c r="C71" s="281"/>
      <c r="D71" s="23" t="s">
        <v>32</v>
      </c>
      <c r="E71" s="59" t="s">
        <v>227</v>
      </c>
      <c r="F71" s="59" t="s">
        <v>227</v>
      </c>
      <c r="G71" s="59" t="s">
        <v>227</v>
      </c>
      <c r="H71" s="59" t="s">
        <v>227</v>
      </c>
      <c r="I71" s="59" t="s">
        <v>227</v>
      </c>
      <c r="J71" s="25" t="str">
        <f>IFERROR(I71/H71-1,"-")</f>
        <v>-</v>
      </c>
      <c r="K71" s="24" t="str">
        <f>IFERROR(I71-H71,"-")</f>
        <v>-</v>
      </c>
      <c r="L71" s="25" t="str">
        <f>IFERROR(I71/E71-1,"-")</f>
        <v>-</v>
      </c>
      <c r="M71" s="24" t="str">
        <f>IFERROR(I71-E71,"-")</f>
        <v>-</v>
      </c>
      <c r="N71" s="25" t="str">
        <f>IFERROR(I71/I69,"-")</f>
        <v>-</v>
      </c>
    </row>
    <row r="72" spans="2:14" x14ac:dyDescent="0.25">
      <c r="B72" s="271"/>
      <c r="C72" s="282" t="s">
        <v>39</v>
      </c>
      <c r="D72" s="26" t="s">
        <v>30</v>
      </c>
      <c r="E72" s="51">
        <v>339</v>
      </c>
      <c r="F72" s="51">
        <v>532</v>
      </c>
      <c r="G72" s="51">
        <v>654</v>
      </c>
      <c r="H72" s="51">
        <v>663</v>
      </c>
      <c r="I72" s="51">
        <v>673</v>
      </c>
      <c r="J72" s="36">
        <f t="shared" si="12"/>
        <v>1.5082956259426794E-2</v>
      </c>
      <c r="K72" s="27">
        <f t="shared" si="13"/>
        <v>10</v>
      </c>
      <c r="L72" s="36">
        <f t="shared" si="14"/>
        <v>0.98525073746312675</v>
      </c>
      <c r="M72" s="27">
        <f t="shared" si="15"/>
        <v>334</v>
      </c>
      <c r="N72" s="36">
        <f>I72/$I$72</f>
        <v>1</v>
      </c>
    </row>
    <row r="73" spans="2:14" x14ac:dyDescent="0.25">
      <c r="B73" s="271"/>
      <c r="C73" s="277"/>
      <c r="D73" s="4" t="s">
        <v>31</v>
      </c>
      <c r="E73" s="52">
        <v>339</v>
      </c>
      <c r="F73" s="52">
        <v>532</v>
      </c>
      <c r="G73" s="52">
        <v>654</v>
      </c>
      <c r="H73" s="52">
        <v>663</v>
      </c>
      <c r="I73" s="52">
        <v>673</v>
      </c>
      <c r="J73" s="40">
        <f t="shared" si="12"/>
        <v>1.5082956259426794E-2</v>
      </c>
      <c r="K73" s="29">
        <f t="shared" si="13"/>
        <v>10</v>
      </c>
      <c r="L73" s="40">
        <f t="shared" si="14"/>
        <v>0.98525073746312675</v>
      </c>
      <c r="M73" s="29">
        <f t="shared" si="15"/>
        <v>334</v>
      </c>
      <c r="N73" s="40">
        <f t="shared" ref="N73" si="21">I73/$I$72</f>
        <v>1</v>
      </c>
    </row>
    <row r="74" spans="2:14" x14ac:dyDescent="0.25">
      <c r="B74" s="272"/>
      <c r="C74" s="278"/>
      <c r="D74" s="32" t="s">
        <v>32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4" t="str">
        <f>IFERROR(I74/H74-1,"-")</f>
        <v>-</v>
      </c>
      <c r="K74" s="33">
        <f>IFERROR(I74-H74,"-")</f>
        <v>0</v>
      </c>
      <c r="L74" s="34" t="str">
        <f>IFERROR(I74/E74-1,"-")</f>
        <v>-</v>
      </c>
      <c r="M74" s="33">
        <f>IFERROR(I74-E74,"-")</f>
        <v>0</v>
      </c>
      <c r="N74" s="61">
        <f>IFERROR(I74/I72,"-")</f>
        <v>0</v>
      </c>
    </row>
    <row r="75" spans="2:14" x14ac:dyDescent="0.25">
      <c r="B75" s="266"/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47"/>
    </row>
    <row r="76" spans="2:14" ht="27" customHeight="1" x14ac:dyDescent="0.25">
      <c r="B76" s="267" t="s">
        <v>36</v>
      </c>
      <c r="C76" s="268"/>
      <c r="D76" s="268"/>
      <c r="E76" s="268"/>
      <c r="F76" s="268"/>
      <c r="G76" s="268"/>
      <c r="H76" s="268"/>
      <c r="I76" s="268"/>
      <c r="J76" s="268"/>
      <c r="K76" s="268"/>
      <c r="L76" s="268"/>
      <c r="M76" s="268"/>
    </row>
  </sheetData>
  <mergeCells count="30">
    <mergeCell ref="B4:M4"/>
    <mergeCell ref="B7:B24"/>
    <mergeCell ref="C7:C9"/>
    <mergeCell ref="C10:C12"/>
    <mergeCell ref="C13:C15"/>
    <mergeCell ref="C16:C18"/>
    <mergeCell ref="C19:C21"/>
    <mergeCell ref="C22:C24"/>
    <mergeCell ref="B25:M25"/>
    <mergeCell ref="B26:M26"/>
    <mergeCell ref="B29:M29"/>
    <mergeCell ref="B32:B49"/>
    <mergeCell ref="C32:C34"/>
    <mergeCell ref="C35:C37"/>
    <mergeCell ref="C38:C40"/>
    <mergeCell ref="C41:C43"/>
    <mergeCell ref="C44:C46"/>
    <mergeCell ref="C47:C49"/>
    <mergeCell ref="B75:M75"/>
    <mergeCell ref="B76:M76"/>
    <mergeCell ref="B50:M50"/>
    <mergeCell ref="B51:M51"/>
    <mergeCell ref="B54:M54"/>
    <mergeCell ref="B57:B74"/>
    <mergeCell ref="C57:C59"/>
    <mergeCell ref="C60:C62"/>
    <mergeCell ref="C63:C65"/>
    <mergeCell ref="C66:C68"/>
    <mergeCell ref="C69:C71"/>
    <mergeCell ref="C72:C7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9BEAF-8128-4AE0-82CD-81123DAFAA84}">
  <sheetPr>
    <tabColor theme="8" tint="0.59999389629810485"/>
  </sheetPr>
  <dimension ref="B1:R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8" x14ac:dyDescent="0.25">
      <c r="D1" s="285" t="s">
        <v>40</v>
      </c>
      <c r="E1" s="285"/>
      <c r="F1" s="285"/>
      <c r="G1" s="285"/>
      <c r="H1" s="285"/>
      <c r="I1" s="285"/>
      <c r="J1" s="285"/>
      <c r="K1" s="285"/>
      <c r="L1" s="285"/>
      <c r="M1" s="285"/>
      <c r="N1" s="285"/>
    </row>
    <row r="2" spans="2:18" x14ac:dyDescent="0.25"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</row>
    <row r="4" spans="2:18" ht="21.75" customHeight="1" thickBot="1" x14ac:dyDescent="0.3">
      <c r="C4" s="62" t="s">
        <v>41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2:18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8" ht="45" x14ac:dyDescent="0.25">
      <c r="B6" s="4"/>
      <c r="C6" s="4"/>
      <c r="D6" s="4"/>
      <c r="E6" s="13" t="s">
        <v>222</v>
      </c>
      <c r="F6" s="13" t="s">
        <v>223</v>
      </c>
      <c r="G6" s="13" t="s">
        <v>224</v>
      </c>
      <c r="H6" s="13" t="s">
        <v>225</v>
      </c>
      <c r="I6" s="13" t="s">
        <v>226</v>
      </c>
      <c r="J6" s="14" t="str">
        <f>CONCATENATE("var. ",RIGHT(I6,2),"/",RIGHT(H6,2))</f>
        <v>var. 24/23</v>
      </c>
      <c r="K6" s="14" t="str">
        <f>CONCATENATE("dif. ",RIGHT(I6,2),"/",RIGHT(H6,2))</f>
        <v>dif. 24/23</v>
      </c>
      <c r="L6" s="14" t="str">
        <f>CONCATENATE("var. ",RIGHT(I6,2),"/",RIGHT(E6,2))</f>
        <v>var. 24/19</v>
      </c>
      <c r="M6" s="14" t="str">
        <f>CONCATENATE("dif. ",RIGHT(I6,2),"/",RIGHT(E6,2))</f>
        <v>dif. 24/19</v>
      </c>
      <c r="N6" s="14" t="str">
        <f>CONCATENATE("cuota ",I6)</f>
        <v>cuota diciembre 2024</v>
      </c>
    </row>
    <row r="7" spans="2:18" ht="15" customHeight="1" x14ac:dyDescent="0.25">
      <c r="B7" s="270" t="s">
        <v>42</v>
      </c>
      <c r="C7" s="273" t="s">
        <v>8</v>
      </c>
      <c r="D7" s="63" t="s">
        <v>43</v>
      </c>
      <c r="E7" s="64">
        <v>397253</v>
      </c>
      <c r="F7" s="64">
        <v>313914</v>
      </c>
      <c r="G7" s="64">
        <v>423458</v>
      </c>
      <c r="H7" s="64">
        <v>434399</v>
      </c>
      <c r="I7" s="64">
        <v>444661</v>
      </c>
      <c r="J7" s="65">
        <f>I7/H7-1</f>
        <v>2.3623442963726982E-2</v>
      </c>
      <c r="K7" s="64">
        <f>I7-H7</f>
        <v>10262</v>
      </c>
      <c r="L7" s="65">
        <f>I7/E7-1</f>
        <v>0.11933956445892169</v>
      </c>
      <c r="M7" s="64">
        <f>I7-E7</f>
        <v>47408</v>
      </c>
      <c r="N7" s="65">
        <f>I7/$I$7</f>
        <v>1</v>
      </c>
      <c r="R7" s="66"/>
    </row>
    <row r="8" spans="2:18" ht="15" customHeight="1" x14ac:dyDescent="0.25">
      <c r="B8" s="271"/>
      <c r="C8" s="274"/>
      <c r="D8" s="15" t="s">
        <v>44</v>
      </c>
      <c r="E8" s="16">
        <v>141195</v>
      </c>
      <c r="F8" s="16">
        <v>114122</v>
      </c>
      <c r="G8" s="16">
        <v>153975</v>
      </c>
      <c r="H8" s="16">
        <v>161770</v>
      </c>
      <c r="I8" s="16">
        <v>159454</v>
      </c>
      <c r="J8" s="17">
        <f t="shared" ref="J8:J63" si="0">I8/H8-1</f>
        <v>-1.431662236508624E-2</v>
      </c>
      <c r="K8" s="16">
        <f t="shared" ref="K8:K50" si="1">I8-H8</f>
        <v>-2316</v>
      </c>
      <c r="L8" s="17">
        <f t="shared" ref="L8:L63" si="2">I8/E8-1</f>
        <v>0.12931761039696865</v>
      </c>
      <c r="M8" s="16">
        <f t="shared" ref="M8:M50" si="3">I8-E8</f>
        <v>18259</v>
      </c>
      <c r="N8" s="18">
        <f t="shared" ref="N8:N17" si="4">I8/$I$7</f>
        <v>0.35859677372200394</v>
      </c>
      <c r="R8" s="66"/>
    </row>
    <row r="9" spans="2:18" x14ac:dyDescent="0.25">
      <c r="B9" s="271"/>
      <c r="C9" s="274"/>
      <c r="D9" s="19" t="s">
        <v>45</v>
      </c>
      <c r="E9" s="20">
        <v>109344</v>
      </c>
      <c r="F9" s="20">
        <v>78855</v>
      </c>
      <c r="G9" s="20">
        <v>108917</v>
      </c>
      <c r="H9" s="20">
        <v>111619</v>
      </c>
      <c r="I9" s="20">
        <v>115450</v>
      </c>
      <c r="J9" s="67">
        <f t="shared" si="0"/>
        <v>3.4322113618649119E-2</v>
      </c>
      <c r="K9" s="20">
        <f t="shared" si="1"/>
        <v>3831</v>
      </c>
      <c r="L9" s="67">
        <f t="shared" si="2"/>
        <v>5.5842112964588742E-2</v>
      </c>
      <c r="M9" s="20">
        <f t="shared" si="3"/>
        <v>6106</v>
      </c>
      <c r="N9" s="68">
        <f t="shared" si="4"/>
        <v>0.25963599236272128</v>
      </c>
      <c r="R9" s="66"/>
    </row>
    <row r="10" spans="2:18" x14ac:dyDescent="0.25">
      <c r="B10" s="271"/>
      <c r="C10" s="274"/>
      <c r="D10" s="19" t="s">
        <v>46</v>
      </c>
      <c r="E10" s="20">
        <v>3627</v>
      </c>
      <c r="F10" s="20">
        <v>2479</v>
      </c>
      <c r="G10" s="20">
        <v>4675</v>
      </c>
      <c r="H10" s="20">
        <v>5492</v>
      </c>
      <c r="I10" s="20">
        <v>4480</v>
      </c>
      <c r="J10" s="67">
        <f t="shared" si="0"/>
        <v>-0.1842680262199563</v>
      </c>
      <c r="K10" s="20">
        <f t="shared" si="1"/>
        <v>-1012</v>
      </c>
      <c r="L10" s="67">
        <f t="shared" si="2"/>
        <v>0.23518059001929981</v>
      </c>
      <c r="M10" s="20">
        <f t="shared" si="3"/>
        <v>853</v>
      </c>
      <c r="N10" s="68">
        <f t="shared" si="4"/>
        <v>1.007509091195315E-2</v>
      </c>
      <c r="R10" s="66"/>
    </row>
    <row r="11" spans="2:18" x14ac:dyDescent="0.25">
      <c r="B11" s="271"/>
      <c r="C11" s="274"/>
      <c r="D11" s="19" t="s">
        <v>47</v>
      </c>
      <c r="E11" s="20">
        <v>10746</v>
      </c>
      <c r="F11" s="20">
        <v>9493</v>
      </c>
      <c r="G11" s="20">
        <v>14121</v>
      </c>
      <c r="H11" s="20">
        <v>12492</v>
      </c>
      <c r="I11" s="20">
        <v>15575</v>
      </c>
      <c r="J11" s="67">
        <f t="shared" si="0"/>
        <v>0.24679795068844057</v>
      </c>
      <c r="K11" s="20">
        <f t="shared" si="1"/>
        <v>3083</v>
      </c>
      <c r="L11" s="67">
        <f t="shared" si="2"/>
        <v>0.44937651219058261</v>
      </c>
      <c r="M11" s="20">
        <f t="shared" si="3"/>
        <v>4829</v>
      </c>
      <c r="N11" s="68">
        <f t="shared" si="4"/>
        <v>3.5026683248587126E-2</v>
      </c>
      <c r="R11" s="66"/>
    </row>
    <row r="12" spans="2:18" x14ac:dyDescent="0.25">
      <c r="B12" s="271"/>
      <c r="C12" s="274"/>
      <c r="D12" s="19" t="s">
        <v>48</v>
      </c>
      <c r="E12" s="20">
        <v>62015</v>
      </c>
      <c r="F12" s="20">
        <v>44151</v>
      </c>
      <c r="G12" s="20">
        <v>61100</v>
      </c>
      <c r="H12" s="20">
        <v>62539</v>
      </c>
      <c r="I12" s="20">
        <v>67921</v>
      </c>
      <c r="J12" s="67">
        <f t="shared" si="0"/>
        <v>8.6058299621036394E-2</v>
      </c>
      <c r="K12" s="20">
        <f t="shared" si="1"/>
        <v>5382</v>
      </c>
      <c r="L12" s="67">
        <f t="shared" si="2"/>
        <v>9.5235023784568273E-2</v>
      </c>
      <c r="M12" s="20">
        <f t="shared" si="3"/>
        <v>5906</v>
      </c>
      <c r="N12" s="68">
        <f t="shared" si="4"/>
        <v>0.15274782362293973</v>
      </c>
      <c r="R12" s="66"/>
    </row>
    <row r="13" spans="2:18" x14ac:dyDescent="0.25">
      <c r="B13" s="271"/>
      <c r="C13" s="274"/>
      <c r="D13" s="19" t="s">
        <v>49</v>
      </c>
      <c r="E13" s="20">
        <v>5767</v>
      </c>
      <c r="F13" s="20">
        <v>4543</v>
      </c>
      <c r="G13" s="20">
        <v>5166</v>
      </c>
      <c r="H13" s="20">
        <v>4585</v>
      </c>
      <c r="I13" s="20">
        <v>5228</v>
      </c>
      <c r="J13" s="67">
        <f t="shared" si="0"/>
        <v>0.14023991275899683</v>
      </c>
      <c r="K13" s="20">
        <f t="shared" si="1"/>
        <v>643</v>
      </c>
      <c r="L13" s="67">
        <f t="shared" si="2"/>
        <v>-9.3462805618172329E-2</v>
      </c>
      <c r="M13" s="20">
        <f t="shared" si="3"/>
        <v>-539</v>
      </c>
      <c r="N13" s="68">
        <f t="shared" si="4"/>
        <v>1.1757271269573899E-2</v>
      </c>
      <c r="R13" s="66"/>
    </row>
    <row r="14" spans="2:18" x14ac:dyDescent="0.25">
      <c r="B14" s="271"/>
      <c r="C14" s="274"/>
      <c r="D14" s="19" t="s">
        <v>50</v>
      </c>
      <c r="E14" s="20">
        <v>11708</v>
      </c>
      <c r="F14" s="20">
        <v>13338</v>
      </c>
      <c r="G14" s="20">
        <v>17905</v>
      </c>
      <c r="H14" s="20">
        <v>20333</v>
      </c>
      <c r="I14" s="20">
        <v>18315</v>
      </c>
      <c r="J14" s="67">
        <f t="shared" si="0"/>
        <v>-9.9247528648010674E-2</v>
      </c>
      <c r="K14" s="20">
        <f t="shared" si="1"/>
        <v>-2018</v>
      </c>
      <c r="L14" s="67">
        <f t="shared" si="2"/>
        <v>0.56431499829176635</v>
      </c>
      <c r="M14" s="20">
        <f t="shared" si="3"/>
        <v>6607</v>
      </c>
      <c r="N14" s="68">
        <f t="shared" si="4"/>
        <v>4.1188680815272757E-2</v>
      </c>
      <c r="R14" s="66"/>
    </row>
    <row r="15" spans="2:18" x14ac:dyDescent="0.25">
      <c r="B15" s="271"/>
      <c r="C15" s="274"/>
      <c r="D15" s="19" t="s">
        <v>51</v>
      </c>
      <c r="E15" s="20">
        <v>20923</v>
      </c>
      <c r="F15" s="20">
        <v>18198</v>
      </c>
      <c r="G15" s="20">
        <v>23965</v>
      </c>
      <c r="H15" s="20">
        <v>20577</v>
      </c>
      <c r="I15" s="20">
        <v>24629</v>
      </c>
      <c r="J15" s="67">
        <f t="shared" si="0"/>
        <v>0.19691889002284113</v>
      </c>
      <c r="K15" s="20">
        <f t="shared" si="1"/>
        <v>4052</v>
      </c>
      <c r="L15" s="67">
        <f t="shared" si="2"/>
        <v>0.17712565119724699</v>
      </c>
      <c r="M15" s="20">
        <f t="shared" si="3"/>
        <v>3706</v>
      </c>
      <c r="N15" s="68">
        <f t="shared" si="4"/>
        <v>5.5388262069306728E-2</v>
      </c>
      <c r="R15" s="66"/>
    </row>
    <row r="16" spans="2:18" x14ac:dyDescent="0.25">
      <c r="B16" s="271"/>
      <c r="C16" s="274"/>
      <c r="D16" s="19" t="s">
        <v>52</v>
      </c>
      <c r="E16" s="20">
        <v>20974</v>
      </c>
      <c r="F16" s="20">
        <v>19784</v>
      </c>
      <c r="G16" s="20">
        <v>23285</v>
      </c>
      <c r="H16" s="20">
        <v>24142</v>
      </c>
      <c r="I16" s="20">
        <v>23290</v>
      </c>
      <c r="J16" s="67">
        <f t="shared" si="0"/>
        <v>-3.5291193770193074E-2</v>
      </c>
      <c r="K16" s="20">
        <f t="shared" si="1"/>
        <v>-852</v>
      </c>
      <c r="L16" s="67">
        <f t="shared" si="2"/>
        <v>0.11042242776771238</v>
      </c>
      <c r="M16" s="20">
        <f t="shared" si="3"/>
        <v>2316</v>
      </c>
      <c r="N16" s="68">
        <f t="shared" si="4"/>
        <v>5.2376979316827874E-2</v>
      </c>
      <c r="R16" s="66"/>
    </row>
    <row r="17" spans="2:18" x14ac:dyDescent="0.25">
      <c r="B17" s="271"/>
      <c r="C17" s="275"/>
      <c r="D17" s="23" t="s">
        <v>53</v>
      </c>
      <c r="E17" s="69">
        <v>10954</v>
      </c>
      <c r="F17" s="69">
        <v>8951</v>
      </c>
      <c r="G17" s="69">
        <v>10349</v>
      </c>
      <c r="H17" s="69">
        <v>10850</v>
      </c>
      <c r="I17" s="69">
        <v>10319</v>
      </c>
      <c r="J17" s="25">
        <f t="shared" si="0"/>
        <v>-4.8940092165898563E-2</v>
      </c>
      <c r="K17" s="69">
        <f t="shared" si="1"/>
        <v>-531</v>
      </c>
      <c r="L17" s="25">
        <f t="shared" si="2"/>
        <v>-5.7969691436917992E-2</v>
      </c>
      <c r="M17" s="69">
        <f t="shared" si="3"/>
        <v>-635</v>
      </c>
      <c r="N17" s="46">
        <f t="shared" si="4"/>
        <v>2.3206442660813519E-2</v>
      </c>
      <c r="R17" s="66"/>
    </row>
    <row r="18" spans="2:18" x14ac:dyDescent="0.25">
      <c r="B18" s="271"/>
      <c r="C18" s="276" t="s">
        <v>18</v>
      </c>
      <c r="D18" s="63" t="s">
        <v>43</v>
      </c>
      <c r="E18" s="64">
        <v>468289</v>
      </c>
      <c r="F18" s="64">
        <v>370663</v>
      </c>
      <c r="G18" s="64">
        <v>494720</v>
      </c>
      <c r="H18" s="64">
        <v>510044</v>
      </c>
      <c r="I18" s="64">
        <v>517738</v>
      </c>
      <c r="J18" s="65">
        <f t="shared" si="0"/>
        <v>1.5084973061147755E-2</v>
      </c>
      <c r="K18" s="64">
        <f t="shared" si="1"/>
        <v>7694</v>
      </c>
      <c r="L18" s="65">
        <f t="shared" si="2"/>
        <v>0.10559504921106422</v>
      </c>
      <c r="M18" s="64">
        <f t="shared" si="3"/>
        <v>49449</v>
      </c>
      <c r="N18" s="65">
        <f t="shared" ref="N18:N19" si="5">I18/$I$18</f>
        <v>1</v>
      </c>
    </row>
    <row r="19" spans="2:18" x14ac:dyDescent="0.25">
      <c r="B19" s="271"/>
      <c r="C19" s="277"/>
      <c r="D19" s="26" t="s">
        <v>44</v>
      </c>
      <c r="E19" s="27">
        <v>168680</v>
      </c>
      <c r="F19" s="27">
        <v>138324</v>
      </c>
      <c r="G19" s="27">
        <v>183582</v>
      </c>
      <c r="H19" s="27">
        <v>191226</v>
      </c>
      <c r="I19" s="27">
        <v>188893</v>
      </c>
      <c r="J19" s="28">
        <f t="shared" si="0"/>
        <v>-1.2200223818936706E-2</v>
      </c>
      <c r="K19" s="27">
        <f t="shared" si="1"/>
        <v>-2333</v>
      </c>
      <c r="L19" s="28">
        <f t="shared" si="2"/>
        <v>0.11983044818591426</v>
      </c>
      <c r="M19" s="27">
        <f t="shared" si="3"/>
        <v>20213</v>
      </c>
      <c r="N19" s="18">
        <f t="shared" si="5"/>
        <v>0.36484283556547908</v>
      </c>
    </row>
    <row r="20" spans="2:18" x14ac:dyDescent="0.25">
      <c r="B20" s="271"/>
      <c r="C20" s="277"/>
      <c r="D20" s="4" t="s">
        <v>45</v>
      </c>
      <c r="E20" s="29">
        <v>130095</v>
      </c>
      <c r="F20" s="29">
        <v>95019</v>
      </c>
      <c r="G20" s="29">
        <v>129320</v>
      </c>
      <c r="H20" s="29">
        <v>133580</v>
      </c>
      <c r="I20" s="29">
        <v>136620</v>
      </c>
      <c r="J20" s="70">
        <f t="shared" si="0"/>
        <v>2.2757897888905587E-2</v>
      </c>
      <c r="K20" s="29">
        <f t="shared" si="1"/>
        <v>3040</v>
      </c>
      <c r="L20" s="70">
        <f t="shared" si="2"/>
        <v>5.015565548253198E-2</v>
      </c>
      <c r="M20" s="29">
        <f t="shared" si="3"/>
        <v>6525</v>
      </c>
      <c r="N20" s="68">
        <f>I20/$I$18</f>
        <v>0.26387864132051347</v>
      </c>
    </row>
    <row r="21" spans="2:18" x14ac:dyDescent="0.25">
      <c r="B21" s="271"/>
      <c r="C21" s="277"/>
      <c r="D21" s="4" t="s">
        <v>46</v>
      </c>
      <c r="E21" s="29">
        <v>4174</v>
      </c>
      <c r="F21" s="29">
        <v>2907</v>
      </c>
      <c r="G21" s="29">
        <v>5119</v>
      </c>
      <c r="H21" s="29">
        <v>5933</v>
      </c>
      <c r="I21" s="29">
        <v>4890</v>
      </c>
      <c r="J21" s="70">
        <f t="shared" si="0"/>
        <v>-0.17579639305578965</v>
      </c>
      <c r="K21" s="29">
        <f t="shared" si="1"/>
        <v>-1043</v>
      </c>
      <c r="L21" s="70">
        <f t="shared" si="2"/>
        <v>0.17153809295639677</v>
      </c>
      <c r="M21" s="29">
        <f t="shared" si="3"/>
        <v>716</v>
      </c>
      <c r="N21" s="68">
        <f t="shared" ref="N21:N28" si="6">I21/$I$18</f>
        <v>9.4449316063337056E-3</v>
      </c>
    </row>
    <row r="22" spans="2:18" x14ac:dyDescent="0.25">
      <c r="B22" s="271"/>
      <c r="C22" s="277"/>
      <c r="D22" s="4" t="s">
        <v>47</v>
      </c>
      <c r="E22" s="29">
        <v>12078</v>
      </c>
      <c r="F22" s="29">
        <v>10801</v>
      </c>
      <c r="G22" s="29">
        <v>15987</v>
      </c>
      <c r="H22" s="29">
        <v>14525</v>
      </c>
      <c r="I22" s="29">
        <v>17482</v>
      </c>
      <c r="J22" s="70">
        <f t="shared" si="0"/>
        <v>0.203580034423408</v>
      </c>
      <c r="K22" s="29">
        <f t="shared" si="1"/>
        <v>2957</v>
      </c>
      <c r="L22" s="70">
        <f t="shared" si="2"/>
        <v>0.44742507037588997</v>
      </c>
      <c r="M22" s="29">
        <f t="shared" si="3"/>
        <v>5404</v>
      </c>
      <c r="N22" s="68">
        <f t="shared" si="6"/>
        <v>3.376611336235702E-2</v>
      </c>
    </row>
    <row r="23" spans="2:18" x14ac:dyDescent="0.25">
      <c r="B23" s="271"/>
      <c r="C23" s="277"/>
      <c r="D23" s="4" t="s">
        <v>48</v>
      </c>
      <c r="E23" s="29">
        <v>74343</v>
      </c>
      <c r="F23" s="29">
        <v>51089</v>
      </c>
      <c r="G23" s="29">
        <v>71326</v>
      </c>
      <c r="H23" s="29">
        <v>74452</v>
      </c>
      <c r="I23" s="29">
        <v>79840</v>
      </c>
      <c r="J23" s="70">
        <f t="shared" si="0"/>
        <v>7.2368774512437506E-2</v>
      </c>
      <c r="K23" s="29">
        <f t="shared" si="1"/>
        <v>5388</v>
      </c>
      <c r="L23" s="70">
        <f t="shared" si="2"/>
        <v>7.3941056992588461E-2</v>
      </c>
      <c r="M23" s="29">
        <f t="shared" si="3"/>
        <v>5497</v>
      </c>
      <c r="N23" s="68">
        <f t="shared" si="6"/>
        <v>0.15420927187110084</v>
      </c>
    </row>
    <row r="24" spans="2:18" x14ac:dyDescent="0.25">
      <c r="B24" s="271"/>
      <c r="C24" s="277"/>
      <c r="D24" s="4" t="s">
        <v>49</v>
      </c>
      <c r="E24" s="29">
        <v>5920</v>
      </c>
      <c r="F24" s="29">
        <v>4794</v>
      </c>
      <c r="G24" s="29">
        <v>5361</v>
      </c>
      <c r="H24" s="29">
        <v>4792</v>
      </c>
      <c r="I24" s="29">
        <v>5436</v>
      </c>
      <c r="J24" s="70">
        <f t="shared" si="0"/>
        <v>0.13439065108514181</v>
      </c>
      <c r="K24" s="29">
        <f t="shared" si="1"/>
        <v>644</v>
      </c>
      <c r="L24" s="70">
        <f t="shared" si="2"/>
        <v>-8.1756756756756754E-2</v>
      </c>
      <c r="M24" s="29">
        <f t="shared" si="3"/>
        <v>-484</v>
      </c>
      <c r="N24" s="68">
        <f t="shared" si="6"/>
        <v>1.0499519061764832E-2</v>
      </c>
    </row>
    <row r="25" spans="2:18" x14ac:dyDescent="0.25">
      <c r="B25" s="271"/>
      <c r="C25" s="277"/>
      <c r="D25" s="4" t="s">
        <v>50</v>
      </c>
      <c r="E25" s="29">
        <v>14016</v>
      </c>
      <c r="F25" s="29">
        <v>15768</v>
      </c>
      <c r="G25" s="29">
        <v>20517</v>
      </c>
      <c r="H25" s="29">
        <v>23002</v>
      </c>
      <c r="I25" s="29">
        <v>20336</v>
      </c>
      <c r="J25" s="70">
        <f t="shared" si="0"/>
        <v>-0.11590296495956875</v>
      </c>
      <c r="K25" s="29">
        <f t="shared" si="1"/>
        <v>-2666</v>
      </c>
      <c r="L25" s="70">
        <f t="shared" si="2"/>
        <v>0.45091324200913241</v>
      </c>
      <c r="M25" s="29">
        <f t="shared" si="3"/>
        <v>6320</v>
      </c>
      <c r="N25" s="68">
        <f t="shared" si="6"/>
        <v>3.9278554017669172E-2</v>
      </c>
    </row>
    <row r="26" spans="2:18" x14ac:dyDescent="0.25">
      <c r="B26" s="271"/>
      <c r="C26" s="277"/>
      <c r="D26" s="4" t="s">
        <v>51</v>
      </c>
      <c r="E26" s="29">
        <v>21585</v>
      </c>
      <c r="F26" s="29">
        <v>19039</v>
      </c>
      <c r="G26" s="29">
        <v>24713</v>
      </c>
      <c r="H26" s="29">
        <v>21639</v>
      </c>
      <c r="I26" s="29">
        <v>25345</v>
      </c>
      <c r="J26" s="70">
        <f t="shared" si="0"/>
        <v>0.17126484588012381</v>
      </c>
      <c r="K26" s="29">
        <f t="shared" si="1"/>
        <v>3706</v>
      </c>
      <c r="L26" s="70">
        <f t="shared" si="2"/>
        <v>0.17419504285383369</v>
      </c>
      <c r="M26" s="29">
        <f t="shared" si="3"/>
        <v>3760</v>
      </c>
      <c r="N26" s="68">
        <f t="shared" si="6"/>
        <v>4.8953331607878889E-2</v>
      </c>
    </row>
    <row r="27" spans="2:18" x14ac:dyDescent="0.25">
      <c r="B27" s="271"/>
      <c r="C27" s="277"/>
      <c r="D27" s="4" t="s">
        <v>52</v>
      </c>
      <c r="E27" s="29">
        <v>24722</v>
      </c>
      <c r="F27" s="29">
        <v>22793</v>
      </c>
      <c r="G27" s="29">
        <v>26785</v>
      </c>
      <c r="H27" s="29">
        <v>28220</v>
      </c>
      <c r="I27" s="29">
        <v>27164</v>
      </c>
      <c r="J27" s="30">
        <f t="shared" si="0"/>
        <v>-3.7420269312544274E-2</v>
      </c>
      <c r="K27" s="29">
        <f t="shared" si="1"/>
        <v>-1056</v>
      </c>
      <c r="L27" s="30">
        <f t="shared" si="2"/>
        <v>9.8778415985761647E-2</v>
      </c>
      <c r="M27" s="29">
        <f t="shared" si="3"/>
        <v>2442</v>
      </c>
      <c r="N27" s="31">
        <f t="shared" si="6"/>
        <v>5.2466691647126536E-2</v>
      </c>
    </row>
    <row r="28" spans="2:18" x14ac:dyDescent="0.25">
      <c r="B28" s="271"/>
      <c r="C28" s="278"/>
      <c r="D28" s="32" t="s">
        <v>53</v>
      </c>
      <c r="E28" s="71">
        <v>12676</v>
      </c>
      <c r="F28" s="71">
        <v>10129</v>
      </c>
      <c r="G28" s="71">
        <v>12010</v>
      </c>
      <c r="H28" s="71">
        <v>12675</v>
      </c>
      <c r="I28" s="71">
        <v>11732</v>
      </c>
      <c r="J28" s="34">
        <f t="shared" si="0"/>
        <v>-7.4398422090729777E-2</v>
      </c>
      <c r="K28" s="71">
        <f t="shared" si="1"/>
        <v>-943</v>
      </c>
      <c r="L28" s="34">
        <f t="shared" si="2"/>
        <v>-7.4471442095298213E-2</v>
      </c>
      <c r="M28" s="71">
        <f t="shared" si="3"/>
        <v>-944</v>
      </c>
      <c r="N28" s="72">
        <f t="shared" si="6"/>
        <v>2.266010993977649E-2</v>
      </c>
    </row>
    <row r="29" spans="2:18" x14ac:dyDescent="0.25">
      <c r="B29" s="271"/>
      <c r="C29" s="273" t="s">
        <v>21</v>
      </c>
      <c r="D29" s="63" t="s">
        <v>43</v>
      </c>
      <c r="E29" s="64">
        <v>2854802</v>
      </c>
      <c r="F29" s="64">
        <v>2093338</v>
      </c>
      <c r="G29" s="64">
        <v>2818920</v>
      </c>
      <c r="H29" s="64">
        <v>2932508</v>
      </c>
      <c r="I29" s="64">
        <v>2933977</v>
      </c>
      <c r="J29" s="65">
        <f t="shared" si="0"/>
        <v>5.0093639983250782E-4</v>
      </c>
      <c r="K29" s="64">
        <f t="shared" si="1"/>
        <v>1469</v>
      </c>
      <c r="L29" s="65">
        <f t="shared" si="2"/>
        <v>2.7733972443622967E-2</v>
      </c>
      <c r="M29" s="64">
        <f t="shared" si="3"/>
        <v>79175</v>
      </c>
      <c r="N29" s="65">
        <f t="shared" ref="N29:N30" si="7">I29/$I$29</f>
        <v>1</v>
      </c>
    </row>
    <row r="30" spans="2:18" x14ac:dyDescent="0.25">
      <c r="B30" s="271"/>
      <c r="C30" s="274"/>
      <c r="D30" s="15" t="s">
        <v>44</v>
      </c>
      <c r="E30" s="16">
        <v>1074566</v>
      </c>
      <c r="F30" s="16">
        <v>829853</v>
      </c>
      <c r="G30" s="16">
        <v>1109322</v>
      </c>
      <c r="H30" s="16">
        <v>1155840</v>
      </c>
      <c r="I30" s="16">
        <v>1140612</v>
      </c>
      <c r="J30" s="17">
        <f t="shared" si="0"/>
        <v>-1.3174833887043214E-2</v>
      </c>
      <c r="K30" s="16">
        <f t="shared" si="1"/>
        <v>-15228</v>
      </c>
      <c r="L30" s="17">
        <f t="shared" si="2"/>
        <v>6.1462953415611477E-2</v>
      </c>
      <c r="M30" s="16">
        <f t="shared" si="3"/>
        <v>66046</v>
      </c>
      <c r="N30" s="18">
        <f t="shared" si="7"/>
        <v>0.38875969375356384</v>
      </c>
    </row>
    <row r="31" spans="2:18" x14ac:dyDescent="0.25">
      <c r="B31" s="271"/>
      <c r="C31" s="274"/>
      <c r="D31" s="19" t="s">
        <v>45</v>
      </c>
      <c r="E31" s="20">
        <v>863408</v>
      </c>
      <c r="F31" s="20">
        <v>579557</v>
      </c>
      <c r="G31" s="20">
        <v>790311</v>
      </c>
      <c r="H31" s="20">
        <v>831777</v>
      </c>
      <c r="I31" s="20">
        <v>834955</v>
      </c>
      <c r="J31" s="67">
        <f>I31/H31-1</f>
        <v>3.8207356058175268E-3</v>
      </c>
      <c r="K31" s="20">
        <f t="shared" si="1"/>
        <v>3178</v>
      </c>
      <c r="L31" s="67">
        <f t="shared" si="2"/>
        <v>-3.2954292756147696E-2</v>
      </c>
      <c r="M31" s="20">
        <f t="shared" si="3"/>
        <v>-28453</v>
      </c>
      <c r="N31" s="68">
        <f>I31/$I$29</f>
        <v>0.28458130380708507</v>
      </c>
    </row>
    <row r="32" spans="2:18" x14ac:dyDescent="0.25">
      <c r="B32" s="271"/>
      <c r="C32" s="274"/>
      <c r="D32" s="19" t="s">
        <v>46</v>
      </c>
      <c r="E32" s="20">
        <v>21989</v>
      </c>
      <c r="F32" s="20">
        <v>14831</v>
      </c>
      <c r="G32" s="20">
        <v>18070</v>
      </c>
      <c r="H32" s="20">
        <v>19927</v>
      </c>
      <c r="I32" s="20">
        <v>18514</v>
      </c>
      <c r="J32" s="67">
        <f t="shared" ref="J32:J41" si="8">I32/H32-1</f>
        <v>-7.090881718271691E-2</v>
      </c>
      <c r="K32" s="20">
        <f t="shared" si="1"/>
        <v>-1413</v>
      </c>
      <c r="L32" s="67">
        <f t="shared" si="2"/>
        <v>-0.15803356223566334</v>
      </c>
      <c r="M32" s="20">
        <f t="shared" si="3"/>
        <v>-3475</v>
      </c>
      <c r="N32" s="68">
        <f t="shared" ref="N32:N39" si="9">I32/$I$29</f>
        <v>6.3102062490605756E-3</v>
      </c>
    </row>
    <row r="33" spans="2:14" x14ac:dyDescent="0.25">
      <c r="B33" s="271"/>
      <c r="C33" s="274"/>
      <c r="D33" s="19" t="s">
        <v>47</v>
      </c>
      <c r="E33" s="20">
        <v>65669</v>
      </c>
      <c r="F33" s="20">
        <v>57766</v>
      </c>
      <c r="G33" s="20">
        <v>92826</v>
      </c>
      <c r="H33" s="20">
        <v>71642</v>
      </c>
      <c r="I33" s="20">
        <v>86200</v>
      </c>
      <c r="J33" s="67">
        <f t="shared" si="8"/>
        <v>0.20320482398593009</v>
      </c>
      <c r="K33" s="20">
        <f t="shared" si="1"/>
        <v>14558</v>
      </c>
      <c r="L33" s="67">
        <f t="shared" si="2"/>
        <v>0.31264371316755235</v>
      </c>
      <c r="M33" s="20">
        <f t="shared" si="3"/>
        <v>20531</v>
      </c>
      <c r="N33" s="68">
        <f t="shared" si="9"/>
        <v>2.9379916747813633E-2</v>
      </c>
    </row>
    <row r="34" spans="2:14" x14ac:dyDescent="0.25">
      <c r="B34" s="271"/>
      <c r="C34" s="274"/>
      <c r="D34" s="19" t="s">
        <v>48</v>
      </c>
      <c r="E34" s="20">
        <v>461041</v>
      </c>
      <c r="F34" s="20">
        <v>284082</v>
      </c>
      <c r="G34" s="20">
        <v>410037</v>
      </c>
      <c r="H34" s="20">
        <v>440835</v>
      </c>
      <c r="I34" s="20">
        <v>468874</v>
      </c>
      <c r="J34" s="67">
        <f t="shared" si="8"/>
        <v>6.3604296392074211E-2</v>
      </c>
      <c r="K34" s="20">
        <f t="shared" si="1"/>
        <v>28039</v>
      </c>
      <c r="L34" s="67">
        <f t="shared" si="2"/>
        <v>1.6989812185901121E-2</v>
      </c>
      <c r="M34" s="20">
        <f t="shared" si="3"/>
        <v>7833</v>
      </c>
      <c r="N34" s="68">
        <f t="shared" si="9"/>
        <v>0.15980834205585115</v>
      </c>
    </row>
    <row r="35" spans="2:14" x14ac:dyDescent="0.25">
      <c r="B35" s="271"/>
      <c r="C35" s="274"/>
      <c r="D35" s="19" t="s">
        <v>49</v>
      </c>
      <c r="E35" s="20">
        <v>13020</v>
      </c>
      <c r="F35" s="20">
        <v>11200</v>
      </c>
      <c r="G35" s="20">
        <v>12114</v>
      </c>
      <c r="H35" s="20">
        <v>11864</v>
      </c>
      <c r="I35" s="20">
        <v>13319</v>
      </c>
      <c r="J35" s="67">
        <f t="shared" si="8"/>
        <v>0.12263991908293992</v>
      </c>
      <c r="K35" s="20">
        <f t="shared" si="1"/>
        <v>1455</v>
      </c>
      <c r="L35" s="67">
        <f t="shared" si="2"/>
        <v>2.2964669738863241E-2</v>
      </c>
      <c r="M35" s="20">
        <f t="shared" si="3"/>
        <v>299</v>
      </c>
      <c r="N35" s="68">
        <f t="shared" si="9"/>
        <v>4.5395720552683268E-3</v>
      </c>
    </row>
    <row r="36" spans="2:14" x14ac:dyDescent="0.25">
      <c r="B36" s="271"/>
      <c r="C36" s="274"/>
      <c r="D36" s="19" t="s">
        <v>50</v>
      </c>
      <c r="E36" s="20">
        <v>89250</v>
      </c>
      <c r="F36" s="20">
        <v>96818</v>
      </c>
      <c r="G36" s="20">
        <v>108987</v>
      </c>
      <c r="H36" s="20">
        <v>119696</v>
      </c>
      <c r="I36" s="20">
        <v>97837</v>
      </c>
      <c r="J36" s="67">
        <f t="shared" si="8"/>
        <v>-0.18262097313193426</v>
      </c>
      <c r="K36" s="20">
        <f t="shared" si="1"/>
        <v>-21859</v>
      </c>
      <c r="L36" s="67">
        <f t="shared" si="2"/>
        <v>9.6212885154061567E-2</v>
      </c>
      <c r="M36" s="20">
        <f t="shared" si="3"/>
        <v>8587</v>
      </c>
      <c r="N36" s="68">
        <f t="shared" si="9"/>
        <v>3.3346205508768476E-2</v>
      </c>
    </row>
    <row r="37" spans="2:14" x14ac:dyDescent="0.25">
      <c r="B37" s="271"/>
      <c r="C37" s="274"/>
      <c r="D37" s="19" t="s">
        <v>51</v>
      </c>
      <c r="E37" s="20">
        <v>48947</v>
      </c>
      <c r="F37" s="20">
        <v>46745</v>
      </c>
      <c r="G37" s="20">
        <v>54058</v>
      </c>
      <c r="H37" s="20">
        <v>53126</v>
      </c>
      <c r="I37" s="20">
        <v>55215</v>
      </c>
      <c r="J37" s="67">
        <f t="shared" si="8"/>
        <v>3.9321612769642078E-2</v>
      </c>
      <c r="K37" s="20">
        <f t="shared" si="1"/>
        <v>2089</v>
      </c>
      <c r="L37" s="67">
        <f t="shared" si="2"/>
        <v>0.12805687784746778</v>
      </c>
      <c r="M37" s="20">
        <f t="shared" si="3"/>
        <v>6268</v>
      </c>
      <c r="N37" s="68">
        <f t="shared" si="9"/>
        <v>1.8819165930748605E-2</v>
      </c>
    </row>
    <row r="38" spans="2:14" x14ac:dyDescent="0.25">
      <c r="B38" s="271"/>
      <c r="C38" s="274"/>
      <c r="D38" s="19" t="s">
        <v>52</v>
      </c>
      <c r="E38" s="20">
        <v>149462</v>
      </c>
      <c r="F38" s="20">
        <v>123213</v>
      </c>
      <c r="G38" s="20">
        <v>156141</v>
      </c>
      <c r="H38" s="20">
        <v>158524</v>
      </c>
      <c r="I38" s="20">
        <v>160539</v>
      </c>
      <c r="J38" s="21">
        <f t="shared" si="8"/>
        <v>1.271100905856537E-2</v>
      </c>
      <c r="K38" s="20">
        <f t="shared" si="1"/>
        <v>2015</v>
      </c>
      <c r="L38" s="21">
        <f t="shared" si="2"/>
        <v>7.4112483440607058E-2</v>
      </c>
      <c r="M38" s="20">
        <f t="shared" si="3"/>
        <v>11077</v>
      </c>
      <c r="N38" s="22">
        <f t="shared" si="9"/>
        <v>5.471719785124423E-2</v>
      </c>
    </row>
    <row r="39" spans="2:14" x14ac:dyDescent="0.25">
      <c r="B39" s="271"/>
      <c r="C39" s="275"/>
      <c r="D39" s="23" t="s">
        <v>53</v>
      </c>
      <c r="E39" s="69">
        <v>67450</v>
      </c>
      <c r="F39" s="69">
        <v>49273</v>
      </c>
      <c r="G39" s="69">
        <v>67054</v>
      </c>
      <c r="H39" s="69">
        <v>69277</v>
      </c>
      <c r="I39" s="69">
        <v>57912</v>
      </c>
      <c r="J39" s="25">
        <f t="shared" si="8"/>
        <v>-0.16405156112418262</v>
      </c>
      <c r="K39" s="69">
        <f t="shared" si="1"/>
        <v>-11365</v>
      </c>
      <c r="L39" s="25">
        <f t="shared" si="2"/>
        <v>-0.14140845070422536</v>
      </c>
      <c r="M39" s="69">
        <f t="shared" si="3"/>
        <v>-9538</v>
      </c>
      <c r="N39" s="46">
        <f t="shared" si="9"/>
        <v>1.9738396040596091E-2</v>
      </c>
    </row>
    <row r="40" spans="2:14" x14ac:dyDescent="0.25">
      <c r="B40" s="271"/>
      <c r="C40" s="286" t="s">
        <v>22</v>
      </c>
      <c r="D40" s="63" t="s">
        <v>43</v>
      </c>
      <c r="E40" s="73">
        <v>7.1863573088183097</v>
      </c>
      <c r="F40" s="73">
        <v>6.6685079352943797</v>
      </c>
      <c r="G40" s="73">
        <v>6.6569057616103606</v>
      </c>
      <c r="H40" s="73">
        <v>6.7507245642830673</v>
      </c>
      <c r="I40" s="73">
        <v>6.5982332608436538</v>
      </c>
      <c r="J40" s="65">
        <f t="shared" si="8"/>
        <v>-2.2588879458394606E-2</v>
      </c>
      <c r="K40" s="73">
        <f t="shared" si="1"/>
        <v>-0.15249130343941353</v>
      </c>
      <c r="L40" s="65">
        <f t="shared" si="2"/>
        <v>-8.183896551497305E-2</v>
      </c>
      <c r="M40" s="73">
        <f t="shared" si="3"/>
        <v>-0.58812404797465589</v>
      </c>
      <c r="N40" s="65"/>
    </row>
    <row r="41" spans="2:14" x14ac:dyDescent="0.25">
      <c r="B41" s="271"/>
      <c r="C41" s="287"/>
      <c r="D41" s="26" t="s">
        <v>44</v>
      </c>
      <c r="E41" s="35">
        <v>7.6105102871914729</v>
      </c>
      <c r="F41" s="35">
        <v>7.2716303604914039</v>
      </c>
      <c r="G41" s="35">
        <v>7.2045591816853385</v>
      </c>
      <c r="H41" s="35">
        <v>7.1449588922544356</v>
      </c>
      <c r="I41" s="35">
        <v>7.1532354158566109</v>
      </c>
      <c r="J41" s="36">
        <f t="shared" si="8"/>
        <v>1.1583724590980005E-3</v>
      </c>
      <c r="K41" s="37">
        <f t="shared" si="1"/>
        <v>8.2765236021753452E-3</v>
      </c>
      <c r="L41" s="36">
        <f t="shared" si="2"/>
        <v>-6.0084653207086225E-2</v>
      </c>
      <c r="M41" s="37">
        <f t="shared" si="3"/>
        <v>-0.457274871334862</v>
      </c>
      <c r="N41" s="38"/>
    </row>
    <row r="42" spans="2:14" x14ac:dyDescent="0.25">
      <c r="B42" s="271"/>
      <c r="C42" s="287"/>
      <c r="D42" s="4" t="s">
        <v>45</v>
      </c>
      <c r="E42" s="39">
        <v>7.8962540239976589</v>
      </c>
      <c r="F42" s="39">
        <v>7.3496544290152812</v>
      </c>
      <c r="G42" s="39">
        <v>7.2560849086919399</v>
      </c>
      <c r="H42" s="39">
        <v>7.4519302269326904</v>
      </c>
      <c r="I42" s="39">
        <v>7.2321784322217413</v>
      </c>
      <c r="J42" s="74">
        <f t="shared" si="0"/>
        <v>-2.9489244802202275E-2</v>
      </c>
      <c r="K42" s="41">
        <f t="shared" si="1"/>
        <v>-0.21975179471094908</v>
      </c>
      <c r="L42" s="74">
        <f t="shared" si="2"/>
        <v>-8.4100079576684417E-2</v>
      </c>
      <c r="M42" s="41">
        <f t="shared" si="3"/>
        <v>-0.66407559177591757</v>
      </c>
      <c r="N42" s="75"/>
    </row>
    <row r="43" spans="2:14" x14ac:dyDescent="0.25">
      <c r="B43" s="271"/>
      <c r="C43" s="287"/>
      <c r="D43" s="4" t="s">
        <v>46</v>
      </c>
      <c r="E43" s="39">
        <v>6.0625861593603529</v>
      </c>
      <c r="F43" s="39">
        <v>5.9826542960871318</v>
      </c>
      <c r="G43" s="39">
        <v>3.8652406417112299</v>
      </c>
      <c r="H43" s="39">
        <v>3.6283685360524398</v>
      </c>
      <c r="I43" s="39">
        <v>4.1325892857142854</v>
      </c>
      <c r="J43" s="74">
        <f t="shared" si="0"/>
        <v>0.13896624465011564</v>
      </c>
      <c r="K43" s="41">
        <f t="shared" si="1"/>
        <v>0.5042207496618456</v>
      </c>
      <c r="L43" s="74">
        <f t="shared" si="2"/>
        <v>-0.31834547549748904</v>
      </c>
      <c r="M43" s="41">
        <f t="shared" si="3"/>
        <v>-1.9299968736460675</v>
      </c>
      <c r="N43" s="75"/>
    </row>
    <row r="44" spans="2:14" x14ac:dyDescent="0.25">
      <c r="B44" s="271"/>
      <c r="C44" s="287"/>
      <c r="D44" s="4" t="s">
        <v>47</v>
      </c>
      <c r="E44" s="39">
        <v>6.1110180532291087</v>
      </c>
      <c r="F44" s="39">
        <v>6.0851153481512696</v>
      </c>
      <c r="G44" s="39">
        <v>6.5736137667304018</v>
      </c>
      <c r="H44" s="39">
        <v>5.73503041946846</v>
      </c>
      <c r="I44" s="39">
        <v>5.5345104333868376</v>
      </c>
      <c r="J44" s="74">
        <f t="shared" si="0"/>
        <v>-3.4964066694559426E-2</v>
      </c>
      <c r="K44" s="41">
        <f t="shared" si="1"/>
        <v>-0.20051998608162247</v>
      </c>
      <c r="L44" s="74">
        <f t="shared" si="2"/>
        <v>-9.4339047081957172E-2</v>
      </c>
      <c r="M44" s="41">
        <f t="shared" si="3"/>
        <v>-0.57650761984227117</v>
      </c>
      <c r="N44" s="75"/>
    </row>
    <row r="45" spans="2:14" x14ac:dyDescent="0.25">
      <c r="B45" s="271"/>
      <c r="C45" s="287"/>
      <c r="D45" s="4" t="s">
        <v>48</v>
      </c>
      <c r="E45" s="39">
        <v>7.4343465290655484</v>
      </c>
      <c r="F45" s="39">
        <v>6.4343276482978871</v>
      </c>
      <c r="G45" s="39">
        <v>6.7109165302782321</v>
      </c>
      <c r="H45" s="39">
        <v>7.0489614480564127</v>
      </c>
      <c r="I45" s="39">
        <v>6.903225806451613</v>
      </c>
      <c r="J45" s="74">
        <f t="shared" si="0"/>
        <v>-2.0674767861722843E-2</v>
      </c>
      <c r="K45" s="41">
        <f t="shared" si="1"/>
        <v>-0.14573564160479968</v>
      </c>
      <c r="L45" s="74">
        <f t="shared" si="2"/>
        <v>-7.1441480503693144E-2</v>
      </c>
      <c r="M45" s="41">
        <f t="shared" si="3"/>
        <v>-0.53112072261393539</v>
      </c>
      <c r="N45" s="75"/>
    </row>
    <row r="46" spans="2:14" x14ac:dyDescent="0.25">
      <c r="B46" s="271"/>
      <c r="C46" s="287"/>
      <c r="D46" s="4" t="s">
        <v>49</v>
      </c>
      <c r="E46" s="39">
        <v>2.2576729668805271</v>
      </c>
      <c r="F46" s="39">
        <v>2.4653312788906008</v>
      </c>
      <c r="G46" s="39">
        <v>2.3449477351916377</v>
      </c>
      <c r="H46" s="39">
        <v>2.587568157033806</v>
      </c>
      <c r="I46" s="39">
        <v>2.5476281560826322</v>
      </c>
      <c r="J46" s="74">
        <f t="shared" si="0"/>
        <v>-1.5435342579326772E-2</v>
      </c>
      <c r="K46" s="41">
        <f t="shared" si="1"/>
        <v>-3.9940000951173893E-2</v>
      </c>
      <c r="L46" s="74">
        <f t="shared" si="2"/>
        <v>0.12843099663045621</v>
      </c>
      <c r="M46" s="41">
        <f t="shared" si="3"/>
        <v>0.28995518920210506</v>
      </c>
      <c r="N46" s="75"/>
    </row>
    <row r="47" spans="2:14" x14ac:dyDescent="0.25">
      <c r="B47" s="271"/>
      <c r="C47" s="287"/>
      <c r="D47" s="4" t="s">
        <v>50</v>
      </c>
      <c r="E47" s="39">
        <v>7.6229928254185175</v>
      </c>
      <c r="F47" s="39">
        <v>7.2588094167041533</v>
      </c>
      <c r="G47" s="39">
        <v>6.0869589500139627</v>
      </c>
      <c r="H47" s="39">
        <v>5.886785029262775</v>
      </c>
      <c r="I47" s="39">
        <v>5.3419055419055423</v>
      </c>
      <c r="J47" s="74">
        <f t="shared" si="0"/>
        <v>-9.2559773229135556E-2</v>
      </c>
      <c r="K47" s="41">
        <f t="shared" si="1"/>
        <v>-0.54487948735723268</v>
      </c>
      <c r="L47" s="74">
        <f t="shared" si="2"/>
        <v>-0.29923775815540521</v>
      </c>
      <c r="M47" s="41">
        <f t="shared" si="3"/>
        <v>-2.2810872835129752</v>
      </c>
      <c r="N47" s="75"/>
    </row>
    <row r="48" spans="2:14" x14ac:dyDescent="0.25">
      <c r="B48" s="271"/>
      <c r="C48" s="287"/>
      <c r="D48" s="4" t="s">
        <v>51</v>
      </c>
      <c r="E48" s="39">
        <v>2.3393872771591071</v>
      </c>
      <c r="F48" s="39">
        <v>2.5686888669084516</v>
      </c>
      <c r="G48" s="39">
        <v>2.2557062382641351</v>
      </c>
      <c r="H48" s="39">
        <v>2.5818146474218788</v>
      </c>
      <c r="I48" s="39">
        <v>2.241869341020748</v>
      </c>
      <c r="J48" s="74">
        <f t="shared" si="0"/>
        <v>-0.13166913695395988</v>
      </c>
      <c r="K48" s="41">
        <f t="shared" si="1"/>
        <v>-0.33994530640113085</v>
      </c>
      <c r="L48" s="74">
        <f t="shared" si="2"/>
        <v>-4.1685246855228897E-2</v>
      </c>
      <c r="M48" s="41">
        <f t="shared" si="3"/>
        <v>-9.7517936138359129E-2</v>
      </c>
      <c r="N48" s="75"/>
    </row>
    <row r="49" spans="2:14" x14ac:dyDescent="0.25">
      <c r="B49" s="271"/>
      <c r="C49" s="287"/>
      <c r="D49" s="4" t="s">
        <v>52</v>
      </c>
      <c r="E49" s="39">
        <v>7.1260608372270431</v>
      </c>
      <c r="F49" s="39">
        <v>6.2279114435907807</v>
      </c>
      <c r="G49" s="39">
        <v>6.7056474124973162</v>
      </c>
      <c r="H49" s="39">
        <v>6.5663159638803741</v>
      </c>
      <c r="I49" s="39">
        <v>6.8930442249892661</v>
      </c>
      <c r="J49" s="40">
        <f t="shared" si="0"/>
        <v>4.975823017139902E-2</v>
      </c>
      <c r="K49" s="41">
        <f t="shared" si="1"/>
        <v>0.32672826110889197</v>
      </c>
      <c r="L49" s="40">
        <f t="shared" si="2"/>
        <v>-3.2699217360099175E-2</v>
      </c>
      <c r="M49" s="41">
        <f t="shared" si="3"/>
        <v>-0.23301661223777703</v>
      </c>
      <c r="N49" s="42"/>
    </row>
    <row r="50" spans="2:14" x14ac:dyDescent="0.25">
      <c r="B50" s="271"/>
      <c r="C50" s="288"/>
      <c r="D50" s="32" t="s">
        <v>53</v>
      </c>
      <c r="E50" s="76">
        <v>6.1575680116852292</v>
      </c>
      <c r="F50" s="76">
        <v>5.5047480728410232</v>
      </c>
      <c r="G50" s="76">
        <v>6.4792733597449033</v>
      </c>
      <c r="H50" s="76">
        <v>6.3849769585253453</v>
      </c>
      <c r="I50" s="76">
        <v>5.6121717220660914</v>
      </c>
      <c r="J50" s="61">
        <f t="shared" si="0"/>
        <v>-0.1210349295665647</v>
      </c>
      <c r="K50" s="77">
        <f t="shared" si="1"/>
        <v>-0.77280523645925392</v>
      </c>
      <c r="L50" s="61">
        <f t="shared" si="2"/>
        <v>-8.8573327746301445E-2</v>
      </c>
      <c r="M50" s="77">
        <f t="shared" si="3"/>
        <v>-0.54539628961913778</v>
      </c>
      <c r="N50" s="55"/>
    </row>
    <row r="51" spans="2:14" x14ac:dyDescent="0.25">
      <c r="B51" s="271"/>
      <c r="C51" s="279" t="s">
        <v>34</v>
      </c>
      <c r="D51" s="63" t="s">
        <v>43</v>
      </c>
      <c r="E51" s="65">
        <v>0.69120000000000004</v>
      </c>
      <c r="F51" s="65">
        <v>0.56889999999999996</v>
      </c>
      <c r="G51" s="65">
        <v>0.71409999999999996</v>
      </c>
      <c r="H51" s="65">
        <v>19.022600000000001</v>
      </c>
      <c r="I51" s="65">
        <v>18.326000000000001</v>
      </c>
      <c r="J51" s="65">
        <f t="shared" si="0"/>
        <v>-3.6619599844395667E-2</v>
      </c>
      <c r="K51" s="73">
        <f t="shared" ref="K51" si="10">(I51-H51)*100</f>
        <v>-69.660000000000011</v>
      </c>
      <c r="L51" s="65">
        <f t="shared" si="2"/>
        <v>25.513310185185183</v>
      </c>
      <c r="M51" s="73">
        <f t="shared" ref="M51" si="11">(I51-E51)*100</f>
        <v>1763.4800000000002</v>
      </c>
      <c r="N51" s="65"/>
    </row>
    <row r="52" spans="2:14" x14ac:dyDescent="0.25">
      <c r="B52" s="271"/>
      <c r="C52" s="280"/>
      <c r="D52" s="15" t="s">
        <v>44</v>
      </c>
      <c r="E52" s="18">
        <v>0.73370000000000002</v>
      </c>
      <c r="F52" s="18">
        <v>0.62539999999999996</v>
      </c>
      <c r="G52" s="18">
        <v>0.77950000000000008</v>
      </c>
      <c r="H52" s="18">
        <v>0.79909999999999992</v>
      </c>
      <c r="I52" s="18">
        <v>0.78260000000000007</v>
      </c>
      <c r="J52" s="17">
        <f t="shared" si="0"/>
        <v>-2.0648229257914985E-2</v>
      </c>
      <c r="K52" s="44">
        <f>(I52-H52)*100</f>
        <v>-1.6499999999999848</v>
      </c>
      <c r="L52" s="17">
        <f t="shared" si="2"/>
        <v>6.6648493934850839E-2</v>
      </c>
      <c r="M52" s="44">
        <f>(I52-E52)*100</f>
        <v>4.8900000000000059</v>
      </c>
      <c r="N52" s="18"/>
    </row>
    <row r="53" spans="2:14" x14ac:dyDescent="0.25">
      <c r="B53" s="271"/>
      <c r="C53" s="280"/>
      <c r="D53" s="19" t="s">
        <v>45</v>
      </c>
      <c r="E53" s="68">
        <v>0.67180000000000006</v>
      </c>
      <c r="F53" s="68">
        <v>0.51790000000000003</v>
      </c>
      <c r="G53" s="68">
        <v>0.65170000000000006</v>
      </c>
      <c r="H53" s="68">
        <v>0.72120000000000006</v>
      </c>
      <c r="I53" s="68">
        <v>0.70669999999999999</v>
      </c>
      <c r="J53" s="67">
        <f t="shared" si="0"/>
        <v>-2.0105379922351729E-2</v>
      </c>
      <c r="K53" s="45">
        <f t="shared" ref="K53:K61" si="12">(I53-H53)*100</f>
        <v>-1.4500000000000068</v>
      </c>
      <c r="L53" s="67">
        <f t="shared" si="2"/>
        <v>5.1949985114617236E-2</v>
      </c>
      <c r="M53" s="45">
        <f t="shared" ref="M53:M61" si="13">(I53-E53)*100</f>
        <v>3.4899999999999931</v>
      </c>
      <c r="N53" s="68"/>
    </row>
    <row r="54" spans="2:14" x14ac:dyDescent="0.25">
      <c r="B54" s="271"/>
      <c r="C54" s="280"/>
      <c r="D54" s="19" t="s">
        <v>46</v>
      </c>
      <c r="E54" s="68">
        <v>0.62939999999999996</v>
      </c>
      <c r="F54" s="68">
        <v>0.59650000000000003</v>
      </c>
      <c r="G54" s="68">
        <v>0.6391</v>
      </c>
      <c r="H54" s="68">
        <v>0.70480000000000009</v>
      </c>
      <c r="I54" s="68">
        <v>0.65489999999999993</v>
      </c>
      <c r="J54" s="67">
        <f t="shared" si="0"/>
        <v>-7.080022701475619E-2</v>
      </c>
      <c r="K54" s="45">
        <f t="shared" si="12"/>
        <v>-4.9900000000000162</v>
      </c>
      <c r="L54" s="67">
        <f t="shared" si="2"/>
        <v>4.0514775977120943E-2</v>
      </c>
      <c r="M54" s="45">
        <f t="shared" si="13"/>
        <v>2.5499999999999967</v>
      </c>
      <c r="N54" s="68"/>
    </row>
    <row r="55" spans="2:14" x14ac:dyDescent="0.25">
      <c r="B55" s="271"/>
      <c r="C55" s="280"/>
      <c r="D55" s="19" t="s">
        <v>47</v>
      </c>
      <c r="E55" s="68">
        <v>0.52049999999999996</v>
      </c>
      <c r="F55" s="68">
        <v>0.40850000000000003</v>
      </c>
      <c r="G55" s="68">
        <v>0.65639999999999998</v>
      </c>
      <c r="H55" s="68">
        <v>0.50659999999999994</v>
      </c>
      <c r="I55" s="68">
        <v>0.60240000000000005</v>
      </c>
      <c r="J55" s="67">
        <f t="shared" si="0"/>
        <v>0.18910382945124371</v>
      </c>
      <c r="K55" s="45">
        <f t="shared" si="12"/>
        <v>9.5800000000000107</v>
      </c>
      <c r="L55" s="67">
        <f t="shared" si="2"/>
        <v>0.15734870317002891</v>
      </c>
      <c r="M55" s="45">
        <f t="shared" si="13"/>
        <v>8.1900000000000084</v>
      </c>
      <c r="N55" s="68"/>
    </row>
    <row r="56" spans="2:14" x14ac:dyDescent="0.25">
      <c r="B56" s="271"/>
      <c r="C56" s="280"/>
      <c r="D56" s="19" t="s">
        <v>48</v>
      </c>
      <c r="E56" s="68">
        <v>0.69400000000000006</v>
      </c>
      <c r="F56" s="68">
        <v>0.53079999999999994</v>
      </c>
      <c r="G56" s="68">
        <v>0.69389999999999996</v>
      </c>
      <c r="H56" s="68">
        <v>0.73170000000000002</v>
      </c>
      <c r="I56" s="68">
        <v>0.76200000000000001</v>
      </c>
      <c r="J56" s="67">
        <f t="shared" si="0"/>
        <v>4.1410414104140925E-2</v>
      </c>
      <c r="K56" s="45">
        <f t="shared" si="12"/>
        <v>3.0299999999999994</v>
      </c>
      <c r="L56" s="67">
        <f t="shared" si="2"/>
        <v>9.7982708933717522E-2</v>
      </c>
      <c r="M56" s="45">
        <f t="shared" si="13"/>
        <v>6.7999999999999954</v>
      </c>
      <c r="N56" s="68"/>
    </row>
    <row r="57" spans="2:14" x14ac:dyDescent="0.25">
      <c r="B57" s="271"/>
      <c r="C57" s="280"/>
      <c r="D57" s="19" t="s">
        <v>49</v>
      </c>
      <c r="E57" s="68">
        <v>0.53979999999999995</v>
      </c>
      <c r="F57" s="68">
        <v>0.57810000000000006</v>
      </c>
      <c r="G57" s="68">
        <v>0.58939999999999992</v>
      </c>
      <c r="H57" s="68">
        <v>0.56869999999999998</v>
      </c>
      <c r="I57" s="68">
        <v>0.63840000000000008</v>
      </c>
      <c r="J57" s="67">
        <f t="shared" si="0"/>
        <v>0.12256022507473197</v>
      </c>
      <c r="K57" s="45">
        <f t="shared" si="12"/>
        <v>6.9700000000000095</v>
      </c>
      <c r="L57" s="67">
        <f t="shared" si="2"/>
        <v>0.18266024453501317</v>
      </c>
      <c r="M57" s="45">
        <f t="shared" si="13"/>
        <v>9.8600000000000136</v>
      </c>
      <c r="N57" s="68"/>
    </row>
    <row r="58" spans="2:14" x14ac:dyDescent="0.25">
      <c r="B58" s="271"/>
      <c r="C58" s="280"/>
      <c r="D58" s="19" t="s">
        <v>50</v>
      </c>
      <c r="E58" s="68">
        <v>0.69530000000000003</v>
      </c>
      <c r="F58" s="68">
        <v>0.74909999999999999</v>
      </c>
      <c r="G58" s="68">
        <v>0.73380000000000001</v>
      </c>
      <c r="H58" s="68">
        <v>0.80489999999999995</v>
      </c>
      <c r="I58" s="68">
        <v>0.65790000000000004</v>
      </c>
      <c r="J58" s="67">
        <f t="shared" si="0"/>
        <v>-0.18263138278046953</v>
      </c>
      <c r="K58" s="45">
        <f t="shared" si="12"/>
        <v>-14.69999999999999</v>
      </c>
      <c r="L58" s="67">
        <f t="shared" si="2"/>
        <v>-5.3789731051344769E-2</v>
      </c>
      <c r="M58" s="45">
        <f t="shared" si="13"/>
        <v>-3.7399999999999989</v>
      </c>
      <c r="N58" s="68"/>
    </row>
    <row r="59" spans="2:14" x14ac:dyDescent="0.25">
      <c r="B59" s="271"/>
      <c r="C59" s="280"/>
      <c r="D59" s="19" t="s">
        <v>51</v>
      </c>
      <c r="E59" s="68">
        <v>0.58310000000000006</v>
      </c>
      <c r="F59" s="68">
        <v>0.60489999999999999</v>
      </c>
      <c r="G59" s="68">
        <v>0.61580000000000001</v>
      </c>
      <c r="H59" s="68">
        <v>0.62139999999999995</v>
      </c>
      <c r="I59" s="68">
        <v>0.66480000000000006</v>
      </c>
      <c r="J59" s="67">
        <f t="shared" si="0"/>
        <v>6.984229159961397E-2</v>
      </c>
      <c r="K59" s="45">
        <f t="shared" si="12"/>
        <v>4.3400000000000105</v>
      </c>
      <c r="L59" s="67">
        <f t="shared" si="2"/>
        <v>0.14011318813239582</v>
      </c>
      <c r="M59" s="45">
        <f t="shared" si="13"/>
        <v>8.17</v>
      </c>
      <c r="N59" s="68"/>
    </row>
    <row r="60" spans="2:14" x14ac:dyDescent="0.25">
      <c r="B60" s="271"/>
      <c r="C60" s="280"/>
      <c r="D60" s="19" t="s">
        <v>52</v>
      </c>
      <c r="E60" s="22">
        <v>0.69980000000000009</v>
      </c>
      <c r="F60" s="22">
        <v>0.61990000000000001</v>
      </c>
      <c r="G60" s="22">
        <v>0.78520000000000001</v>
      </c>
      <c r="H60" s="22">
        <v>0.79709999999999992</v>
      </c>
      <c r="I60" s="22">
        <v>0.79709999999999992</v>
      </c>
      <c r="J60" s="21">
        <f t="shared" si="0"/>
        <v>0</v>
      </c>
      <c r="K60" s="45">
        <f t="shared" si="12"/>
        <v>0</v>
      </c>
      <c r="L60" s="21">
        <f t="shared" si="2"/>
        <v>0.13903972563589573</v>
      </c>
      <c r="M60" s="45">
        <f t="shared" si="13"/>
        <v>9.7299999999999827</v>
      </c>
      <c r="N60" s="22"/>
    </row>
    <row r="61" spans="2:14" x14ac:dyDescent="0.25">
      <c r="B61" s="271"/>
      <c r="C61" s="281"/>
      <c r="D61" s="23" t="s">
        <v>53</v>
      </c>
      <c r="E61" s="46">
        <v>0.64329999999999998</v>
      </c>
      <c r="F61" s="46">
        <v>0.4587</v>
      </c>
      <c r="G61" s="46">
        <v>0.70209999999999995</v>
      </c>
      <c r="H61" s="46">
        <v>0.73219999999999996</v>
      </c>
      <c r="I61" s="46">
        <v>0.60009999999999997</v>
      </c>
      <c r="J61" s="25">
        <f t="shared" si="0"/>
        <v>-0.18041518710734772</v>
      </c>
      <c r="K61" s="78">
        <f t="shared" si="12"/>
        <v>-13.209999999999999</v>
      </c>
      <c r="L61" s="25">
        <f t="shared" si="2"/>
        <v>-6.7153738535675411E-2</v>
      </c>
      <c r="M61" s="78">
        <f t="shared" si="13"/>
        <v>-4.3200000000000021</v>
      </c>
      <c r="N61" s="46"/>
    </row>
    <row r="62" spans="2:14" x14ac:dyDescent="0.25">
      <c r="B62" s="271"/>
      <c r="C62" s="282" t="s">
        <v>54</v>
      </c>
      <c r="D62" s="63" t="s">
        <v>43</v>
      </c>
      <c r="E62" s="64">
        <v>133229</v>
      </c>
      <c r="F62" s="64">
        <v>118692</v>
      </c>
      <c r="G62" s="64">
        <v>127347</v>
      </c>
      <c r="H62" s="64">
        <v>379398</v>
      </c>
      <c r="I62" s="64">
        <v>384801</v>
      </c>
      <c r="J62" s="65">
        <f t="shared" si="0"/>
        <v>1.4240981765850202E-2</v>
      </c>
      <c r="K62" s="64">
        <f t="shared" ref="K62:K63" si="14">I62-H62</f>
        <v>5403</v>
      </c>
      <c r="L62" s="65">
        <f t="shared" si="2"/>
        <v>1.8882675693730344</v>
      </c>
      <c r="M62" s="64">
        <f t="shared" ref="M62:M63" si="15">I62-E62</f>
        <v>251572</v>
      </c>
      <c r="N62" s="65">
        <f t="shared" ref="N62:N63" si="16">I62/$I$62</f>
        <v>1</v>
      </c>
    </row>
    <row r="63" spans="2:14" x14ac:dyDescent="0.25">
      <c r="B63" s="271"/>
      <c r="C63" s="283"/>
      <c r="D63" s="26" t="s">
        <v>44</v>
      </c>
      <c r="E63" s="27">
        <v>47242</v>
      </c>
      <c r="F63" s="27">
        <v>42803</v>
      </c>
      <c r="G63" s="27">
        <v>45909</v>
      </c>
      <c r="H63" s="27">
        <v>46660</v>
      </c>
      <c r="I63" s="27">
        <v>47015</v>
      </c>
      <c r="J63" s="36">
        <f t="shared" si="0"/>
        <v>7.6082297471067317E-3</v>
      </c>
      <c r="K63" s="27">
        <f t="shared" si="14"/>
        <v>355</v>
      </c>
      <c r="L63" s="36">
        <f t="shared" si="2"/>
        <v>-4.8050463570551427E-3</v>
      </c>
      <c r="M63" s="27">
        <f t="shared" si="15"/>
        <v>-227</v>
      </c>
      <c r="N63" s="38">
        <f t="shared" si="16"/>
        <v>0.12218003591466758</v>
      </c>
    </row>
    <row r="64" spans="2:14" x14ac:dyDescent="0.25">
      <c r="B64" s="271"/>
      <c r="C64" s="283"/>
      <c r="D64" s="4" t="s">
        <v>45</v>
      </c>
      <c r="E64" s="29">
        <v>41461</v>
      </c>
      <c r="F64" s="29">
        <v>36098</v>
      </c>
      <c r="G64" s="29">
        <v>39121</v>
      </c>
      <c r="H64" s="29">
        <v>37203</v>
      </c>
      <c r="I64" s="29">
        <v>38115</v>
      </c>
      <c r="J64" s="74">
        <f>I64/H64-1</f>
        <v>2.4514152084509355E-2</v>
      </c>
      <c r="K64" s="29">
        <f>I64-H64</f>
        <v>912</v>
      </c>
      <c r="L64" s="74">
        <f>I64/E64-1</f>
        <v>-8.0702346783724455E-2</v>
      </c>
      <c r="M64" s="29">
        <f>I64-E64</f>
        <v>-3346</v>
      </c>
      <c r="N64" s="75">
        <f>I64/$I$62</f>
        <v>9.9051197891897369E-2</v>
      </c>
    </row>
    <row r="65" spans="2:14" x14ac:dyDescent="0.25">
      <c r="B65" s="271"/>
      <c r="C65" s="283"/>
      <c r="D65" s="4" t="s">
        <v>46</v>
      </c>
      <c r="E65" s="29">
        <v>1127</v>
      </c>
      <c r="F65" s="29">
        <v>802</v>
      </c>
      <c r="G65" s="29">
        <v>912</v>
      </c>
      <c r="H65" s="29">
        <v>912</v>
      </c>
      <c r="I65" s="29">
        <v>912</v>
      </c>
      <c r="J65" s="74">
        <f t="shared" ref="J65:J72" si="17">I65/H65-1</f>
        <v>0</v>
      </c>
      <c r="K65" s="29">
        <f t="shared" ref="K65:K72" si="18">I65-H65</f>
        <v>0</v>
      </c>
      <c r="L65" s="74">
        <f t="shared" ref="L65:L72" si="19">I65/E65-1</f>
        <v>-0.1907719609582964</v>
      </c>
      <c r="M65" s="29">
        <f t="shared" ref="M65:M72" si="20">I65-E65</f>
        <v>-215</v>
      </c>
      <c r="N65" s="75">
        <f t="shared" ref="N65:N72" si="21">I65/$I$62</f>
        <v>2.3700562108726329E-3</v>
      </c>
    </row>
    <row r="66" spans="2:14" x14ac:dyDescent="0.25">
      <c r="B66" s="271"/>
      <c r="C66" s="283"/>
      <c r="D66" s="4" t="s">
        <v>47</v>
      </c>
      <c r="E66" s="29">
        <v>4070</v>
      </c>
      <c r="F66" s="29">
        <v>4562</v>
      </c>
      <c r="G66" s="29">
        <v>4562</v>
      </c>
      <c r="H66" s="29">
        <v>4562</v>
      </c>
      <c r="I66" s="29">
        <v>4616</v>
      </c>
      <c r="J66" s="74">
        <f t="shared" si="17"/>
        <v>1.1836913634370783E-2</v>
      </c>
      <c r="K66" s="29">
        <f t="shared" si="18"/>
        <v>54</v>
      </c>
      <c r="L66" s="74">
        <f t="shared" si="19"/>
        <v>0.13415233415233407</v>
      </c>
      <c r="M66" s="29">
        <f t="shared" si="20"/>
        <v>546</v>
      </c>
      <c r="N66" s="75">
        <f t="shared" si="21"/>
        <v>1.1995810821697449E-2</v>
      </c>
    </row>
    <row r="67" spans="2:14" x14ac:dyDescent="0.25">
      <c r="B67" s="271"/>
      <c r="C67" s="283"/>
      <c r="D67" s="4" t="s">
        <v>48</v>
      </c>
      <c r="E67" s="29">
        <v>21430</v>
      </c>
      <c r="F67" s="29">
        <v>17263</v>
      </c>
      <c r="G67" s="29">
        <v>19061</v>
      </c>
      <c r="H67" s="29">
        <v>19434</v>
      </c>
      <c r="I67" s="29">
        <v>19850</v>
      </c>
      <c r="J67" s="74">
        <f t="shared" si="17"/>
        <v>2.1405783678089874E-2</v>
      </c>
      <c r="K67" s="29">
        <f t="shared" si="18"/>
        <v>416</v>
      </c>
      <c r="L67" s="74">
        <f t="shared" si="19"/>
        <v>-7.3728418105459603E-2</v>
      </c>
      <c r="M67" s="29">
        <f t="shared" si="20"/>
        <v>-1580</v>
      </c>
      <c r="N67" s="75">
        <f t="shared" si="21"/>
        <v>5.1585105028313337E-2</v>
      </c>
    </row>
    <row r="68" spans="2:14" x14ac:dyDescent="0.25">
      <c r="B68" s="271"/>
      <c r="C68" s="283"/>
      <c r="D68" s="4" t="s">
        <v>49</v>
      </c>
      <c r="E68" s="29">
        <v>778</v>
      </c>
      <c r="F68" s="29">
        <v>625</v>
      </c>
      <c r="G68" s="29">
        <v>663</v>
      </c>
      <c r="H68" s="29">
        <v>673</v>
      </c>
      <c r="I68" s="29">
        <v>673</v>
      </c>
      <c r="J68" s="74">
        <f t="shared" si="17"/>
        <v>0</v>
      </c>
      <c r="K68" s="29">
        <f t="shared" si="18"/>
        <v>0</v>
      </c>
      <c r="L68" s="74">
        <f t="shared" si="19"/>
        <v>-0.13496143958868889</v>
      </c>
      <c r="M68" s="29">
        <f t="shared" si="20"/>
        <v>-105</v>
      </c>
      <c r="N68" s="75">
        <f t="shared" si="21"/>
        <v>1.7489559538566687E-3</v>
      </c>
    </row>
    <row r="69" spans="2:14" x14ac:dyDescent="0.25">
      <c r="B69" s="271"/>
      <c r="C69" s="283"/>
      <c r="D69" s="4" t="s">
        <v>50</v>
      </c>
      <c r="E69" s="29">
        <v>4141</v>
      </c>
      <c r="F69" s="29">
        <v>4169</v>
      </c>
      <c r="G69" s="29">
        <v>4791</v>
      </c>
      <c r="H69" s="29">
        <v>4797</v>
      </c>
      <c r="I69" s="29">
        <v>4797</v>
      </c>
      <c r="J69" s="74">
        <f t="shared" si="17"/>
        <v>0</v>
      </c>
      <c r="K69" s="29">
        <f t="shared" si="18"/>
        <v>0</v>
      </c>
      <c r="L69" s="74">
        <f t="shared" si="19"/>
        <v>0.15841584158415833</v>
      </c>
      <c r="M69" s="29">
        <f t="shared" si="20"/>
        <v>656</v>
      </c>
      <c r="N69" s="75">
        <f t="shared" si="21"/>
        <v>1.2466183819688618E-2</v>
      </c>
    </row>
    <row r="70" spans="2:14" x14ac:dyDescent="0.25">
      <c r="B70" s="271"/>
      <c r="C70" s="283"/>
      <c r="D70" s="4" t="s">
        <v>51</v>
      </c>
      <c r="E70" s="29">
        <v>2708</v>
      </c>
      <c r="F70" s="29">
        <v>2493</v>
      </c>
      <c r="G70" s="29">
        <v>2832</v>
      </c>
      <c r="H70" s="29">
        <v>2758</v>
      </c>
      <c r="I70" s="29">
        <v>2679</v>
      </c>
      <c r="J70" s="74">
        <f t="shared" si="17"/>
        <v>-2.8643944887599693E-2</v>
      </c>
      <c r="K70" s="29">
        <f t="shared" si="18"/>
        <v>-79</v>
      </c>
      <c r="L70" s="74">
        <f t="shared" si="19"/>
        <v>-1.0709010339734149E-2</v>
      </c>
      <c r="M70" s="29">
        <f t="shared" si="20"/>
        <v>-29</v>
      </c>
      <c r="N70" s="75">
        <f t="shared" si="21"/>
        <v>6.9620401194383594E-3</v>
      </c>
    </row>
    <row r="71" spans="2:14" x14ac:dyDescent="0.25">
      <c r="B71" s="271"/>
      <c r="C71" s="283"/>
      <c r="D71" s="4" t="s">
        <v>52</v>
      </c>
      <c r="E71" s="29">
        <v>6890</v>
      </c>
      <c r="F71" s="29">
        <v>6412</v>
      </c>
      <c r="G71" s="29">
        <v>6415</v>
      </c>
      <c r="H71" s="29">
        <v>6415</v>
      </c>
      <c r="I71" s="29">
        <v>6497</v>
      </c>
      <c r="J71" s="40">
        <f t="shared" si="17"/>
        <v>1.278254091971931E-2</v>
      </c>
      <c r="K71" s="29">
        <f t="shared" si="18"/>
        <v>82</v>
      </c>
      <c r="L71" s="40">
        <f t="shared" si="19"/>
        <v>-5.7039187227866495E-2</v>
      </c>
      <c r="M71" s="29">
        <f t="shared" si="20"/>
        <v>-393</v>
      </c>
      <c r="N71" s="42">
        <f t="shared" si="21"/>
        <v>1.6884051756622255E-2</v>
      </c>
    </row>
    <row r="72" spans="2:14" x14ac:dyDescent="0.25">
      <c r="B72" s="272"/>
      <c r="C72" s="284"/>
      <c r="D72" s="32" t="s">
        <v>53</v>
      </c>
      <c r="E72" s="71">
        <v>3382</v>
      </c>
      <c r="F72" s="71">
        <v>3465</v>
      </c>
      <c r="G72" s="71">
        <v>3081</v>
      </c>
      <c r="H72" s="71">
        <v>3052</v>
      </c>
      <c r="I72" s="71">
        <v>3113</v>
      </c>
      <c r="J72" s="61">
        <f t="shared" si="17"/>
        <v>1.998689384010488E-2</v>
      </c>
      <c r="K72" s="71">
        <f t="shared" si="18"/>
        <v>61</v>
      </c>
      <c r="L72" s="61">
        <f t="shared" si="19"/>
        <v>-7.953873447664106E-2</v>
      </c>
      <c r="M72" s="71">
        <f t="shared" si="20"/>
        <v>-269</v>
      </c>
      <c r="N72" s="55">
        <f t="shared" si="21"/>
        <v>8.0898958162790632E-3</v>
      </c>
    </row>
    <row r="73" spans="2:14" ht="7.5" customHeight="1" x14ac:dyDescent="0.25">
      <c r="B73" s="266"/>
      <c r="C73" s="266"/>
      <c r="D73" s="266"/>
      <c r="E73" s="266"/>
      <c r="F73" s="266"/>
      <c r="G73" s="266"/>
      <c r="H73" s="266"/>
      <c r="I73" s="266"/>
      <c r="J73" s="266"/>
      <c r="K73" s="266"/>
      <c r="L73" s="266"/>
      <c r="M73" s="266"/>
      <c r="N73" s="47"/>
    </row>
    <row r="74" spans="2:14" x14ac:dyDescent="0.25">
      <c r="B74" s="268" t="s">
        <v>55</v>
      </c>
      <c r="C74" s="268"/>
      <c r="D74" s="268"/>
      <c r="E74" s="268"/>
      <c r="F74" s="268"/>
      <c r="G74" s="268"/>
      <c r="H74" s="268"/>
      <c r="I74" s="268"/>
      <c r="J74" s="268"/>
      <c r="K74" s="268"/>
      <c r="L74" s="268"/>
      <c r="M74" s="268"/>
    </row>
    <row r="76" spans="2:14" x14ac:dyDescent="0.25">
      <c r="B76" s="56"/>
    </row>
    <row r="77" spans="2:14" ht="21.75" customHeight="1" thickBot="1" x14ac:dyDescent="0.3">
      <c r="B77" s="269" t="s">
        <v>56</v>
      </c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12"/>
    </row>
    <row r="78" spans="2:14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ht="75" x14ac:dyDescent="0.25">
      <c r="B79" s="4"/>
      <c r="C79" s="4"/>
      <c r="D79" s="4"/>
      <c r="E79" s="13" t="s">
        <v>228</v>
      </c>
      <c r="F79" s="13" t="s">
        <v>229</v>
      </c>
      <c r="G79" s="13" t="s">
        <v>230</v>
      </c>
      <c r="H79" s="13" t="s">
        <v>231</v>
      </c>
      <c r="I79" s="13" t="s">
        <v>232</v>
      </c>
      <c r="J79" s="14" t="str">
        <f>CONCATENATE("var. ",RIGHT(I79,2),"/",RIGHT(H79,2))</f>
        <v>var. 24/23</v>
      </c>
      <c r="K79" s="14" t="str">
        <f>CONCATENATE("dif. ",RIGHT(I79,2),"/",RIGHT(H79,2))</f>
        <v>dif. 24/23</v>
      </c>
      <c r="L79" s="14" t="str">
        <f>CONCATENATE("var. ",RIGHT(I79,2),"/",RIGHT(E79,2))</f>
        <v>var. 24/19</v>
      </c>
      <c r="M79" s="14" t="str">
        <f>CONCATENATE("dif. ",RIGHT(I79,2),"/",RIGHT(E79,2))</f>
        <v>dif. 24/19</v>
      </c>
      <c r="N79" s="14" t="str">
        <f>CONCATENATE("cuota ",I79)</f>
        <v>cuota acumulado a diciembre 2024</v>
      </c>
    </row>
    <row r="80" spans="2:14" ht="15" customHeight="1" x14ac:dyDescent="0.25">
      <c r="B80" s="270" t="s">
        <v>42</v>
      </c>
      <c r="C80" s="273" t="s">
        <v>8</v>
      </c>
      <c r="D80" s="63" t="s">
        <v>43</v>
      </c>
      <c r="E80" s="64">
        <v>4831573</v>
      </c>
      <c r="F80" s="64">
        <v>2335438</v>
      </c>
      <c r="G80" s="64">
        <v>4757683</v>
      </c>
      <c r="H80" s="64">
        <v>5188807</v>
      </c>
      <c r="I80" s="64">
        <v>5480280</v>
      </c>
      <c r="J80" s="65">
        <f t="shared" ref="J80:J81" si="22">I80/H80-1</f>
        <v>5.6173413272068151E-2</v>
      </c>
      <c r="K80" s="64">
        <f t="shared" ref="K80:K81" si="23">I80-H80</f>
        <v>291473</v>
      </c>
      <c r="L80" s="65">
        <f t="shared" ref="L80:L81" si="24">I80/E80-1</f>
        <v>0.13426414130553344</v>
      </c>
      <c r="M80" s="64">
        <f t="shared" ref="M80:M81" si="25">I80-E80</f>
        <v>648707</v>
      </c>
      <c r="N80" s="65">
        <f t="shared" ref="N80:N81" si="26">I80/$I$80</f>
        <v>1</v>
      </c>
    </row>
    <row r="81" spans="2:15" ht="15" customHeight="1" x14ac:dyDescent="0.25">
      <c r="B81" s="271"/>
      <c r="C81" s="274"/>
      <c r="D81" s="15" t="s">
        <v>44</v>
      </c>
      <c r="E81" s="16">
        <v>1762715</v>
      </c>
      <c r="F81" s="16">
        <v>881045</v>
      </c>
      <c r="G81" s="16">
        <v>1757049</v>
      </c>
      <c r="H81" s="16">
        <v>1888332</v>
      </c>
      <c r="I81" s="16">
        <v>1938898</v>
      </c>
      <c r="J81" s="18">
        <f t="shared" si="22"/>
        <v>2.677813011694985E-2</v>
      </c>
      <c r="K81" s="16">
        <f t="shared" si="23"/>
        <v>50566</v>
      </c>
      <c r="L81" s="18">
        <f t="shared" si="24"/>
        <v>9.9949793358540706E-2</v>
      </c>
      <c r="M81" s="16">
        <f t="shared" si="25"/>
        <v>176183</v>
      </c>
      <c r="N81" s="18">
        <f t="shared" si="26"/>
        <v>0.35379542651105417</v>
      </c>
      <c r="O81" s="79"/>
    </row>
    <row r="82" spans="2:15" x14ac:dyDescent="0.25">
      <c r="B82" s="271"/>
      <c r="C82" s="274"/>
      <c r="D82" s="19" t="s">
        <v>45</v>
      </c>
      <c r="E82" s="20">
        <v>1299411</v>
      </c>
      <c r="F82" s="20">
        <v>492258</v>
      </c>
      <c r="G82" s="20">
        <v>1243535</v>
      </c>
      <c r="H82" s="20">
        <v>1319978</v>
      </c>
      <c r="I82" s="20">
        <v>1387823</v>
      </c>
      <c r="J82" s="68">
        <f>I82/H82-1</f>
        <v>5.139858391579244E-2</v>
      </c>
      <c r="K82" s="20">
        <f>I82-H82</f>
        <v>67845</v>
      </c>
      <c r="L82" s="68">
        <f>I82/E82-1</f>
        <v>6.8040058149423155E-2</v>
      </c>
      <c r="M82" s="20">
        <f>I82-E82</f>
        <v>88412</v>
      </c>
      <c r="N82" s="68">
        <f>I82/$I$80</f>
        <v>0.2532394330216704</v>
      </c>
      <c r="O82" s="79"/>
    </row>
    <row r="83" spans="2:15" x14ac:dyDescent="0.25">
      <c r="B83" s="271"/>
      <c r="C83" s="274"/>
      <c r="D83" s="19" t="s">
        <v>46</v>
      </c>
      <c r="E83" s="20">
        <v>45076</v>
      </c>
      <c r="F83" s="20">
        <v>20161</v>
      </c>
      <c r="G83" s="20">
        <v>37751</v>
      </c>
      <c r="H83" s="20">
        <v>51166</v>
      </c>
      <c r="I83" s="20">
        <v>43737</v>
      </c>
      <c r="J83" s="68">
        <f t="shared" ref="J83:J136" si="27">I83/H83-1</f>
        <v>-0.14519407418989172</v>
      </c>
      <c r="K83" s="20">
        <f t="shared" ref="K83:K112" si="28">I83-H83</f>
        <v>-7429</v>
      </c>
      <c r="L83" s="68">
        <f t="shared" ref="L83:L136" si="29">I83/E83-1</f>
        <v>-2.9705386458425798E-2</v>
      </c>
      <c r="M83" s="20">
        <f t="shared" ref="M83:M112" si="30">I83-E83</f>
        <v>-1339</v>
      </c>
      <c r="N83" s="68">
        <f t="shared" ref="N83:N90" si="31">I83/$I$80</f>
        <v>7.9807966016334931E-3</v>
      </c>
      <c r="O83" s="79"/>
    </row>
    <row r="84" spans="2:15" x14ac:dyDescent="0.25">
      <c r="B84" s="271"/>
      <c r="C84" s="274"/>
      <c r="D84" s="19" t="s">
        <v>47</v>
      </c>
      <c r="E84" s="20">
        <v>137126</v>
      </c>
      <c r="F84" s="20">
        <v>70304</v>
      </c>
      <c r="G84" s="20">
        <v>161080</v>
      </c>
      <c r="H84" s="20">
        <v>179837</v>
      </c>
      <c r="I84" s="20">
        <v>231856</v>
      </c>
      <c r="J84" s="68">
        <f t="shared" si="27"/>
        <v>0.28925638216829674</v>
      </c>
      <c r="K84" s="20">
        <f t="shared" si="28"/>
        <v>52019</v>
      </c>
      <c r="L84" s="68">
        <f t="shared" si="29"/>
        <v>0.69082449717777816</v>
      </c>
      <c r="M84" s="20">
        <f t="shared" si="30"/>
        <v>94730</v>
      </c>
      <c r="N84" s="68">
        <f t="shared" si="31"/>
        <v>4.2307327362835476E-2</v>
      </c>
      <c r="O84" s="79"/>
    </row>
    <row r="85" spans="2:15" x14ac:dyDescent="0.25">
      <c r="B85" s="271"/>
      <c r="C85" s="274"/>
      <c r="D85" s="19" t="s">
        <v>48</v>
      </c>
      <c r="E85" s="20">
        <v>791721</v>
      </c>
      <c r="F85" s="20">
        <v>354204</v>
      </c>
      <c r="G85" s="20">
        <v>710225</v>
      </c>
      <c r="H85" s="20">
        <v>797848</v>
      </c>
      <c r="I85" s="20">
        <v>914356</v>
      </c>
      <c r="J85" s="68">
        <f t="shared" si="27"/>
        <v>0.14602781482187077</v>
      </c>
      <c r="K85" s="20">
        <f t="shared" si="28"/>
        <v>116508</v>
      </c>
      <c r="L85" s="68">
        <f t="shared" si="29"/>
        <v>0.15489673761337652</v>
      </c>
      <c r="M85" s="20">
        <f t="shared" si="30"/>
        <v>122635</v>
      </c>
      <c r="N85" s="68">
        <f t="shared" si="31"/>
        <v>0.16684475975680074</v>
      </c>
      <c r="O85" s="79"/>
    </row>
    <row r="86" spans="2:15" x14ac:dyDescent="0.25">
      <c r="B86" s="271"/>
      <c r="C86" s="274"/>
      <c r="D86" s="19" t="s">
        <v>49</v>
      </c>
      <c r="E86" s="20">
        <v>55887</v>
      </c>
      <c r="F86" s="20">
        <v>33444</v>
      </c>
      <c r="G86" s="20">
        <v>51485</v>
      </c>
      <c r="H86" s="20">
        <v>58157</v>
      </c>
      <c r="I86" s="20">
        <v>57388</v>
      </c>
      <c r="J86" s="68">
        <f t="shared" si="27"/>
        <v>-1.3222827862510056E-2</v>
      </c>
      <c r="K86" s="20">
        <f t="shared" si="28"/>
        <v>-769</v>
      </c>
      <c r="L86" s="68">
        <f t="shared" si="29"/>
        <v>2.6857766564675201E-2</v>
      </c>
      <c r="M86" s="20">
        <f t="shared" si="30"/>
        <v>1501</v>
      </c>
      <c r="N86" s="68">
        <f t="shared" si="31"/>
        <v>1.0471727721941215E-2</v>
      </c>
      <c r="O86" s="79"/>
    </row>
    <row r="87" spans="2:15" x14ac:dyDescent="0.25">
      <c r="B87" s="271"/>
      <c r="C87" s="274"/>
      <c r="D87" s="19" t="s">
        <v>50</v>
      </c>
      <c r="E87" s="20">
        <v>142901</v>
      </c>
      <c r="F87" s="20">
        <v>107459</v>
      </c>
      <c r="G87" s="20">
        <v>198873</v>
      </c>
      <c r="H87" s="20">
        <v>252588</v>
      </c>
      <c r="I87" s="20">
        <v>239146</v>
      </c>
      <c r="J87" s="68">
        <f t="shared" si="27"/>
        <v>-5.3217096615832848E-2</v>
      </c>
      <c r="K87" s="20">
        <f t="shared" si="28"/>
        <v>-13442</v>
      </c>
      <c r="L87" s="68">
        <f t="shared" si="29"/>
        <v>0.67350823297247753</v>
      </c>
      <c r="M87" s="20">
        <f t="shared" si="30"/>
        <v>96245</v>
      </c>
      <c r="N87" s="68">
        <f t="shared" si="31"/>
        <v>4.3637551365988597E-2</v>
      </c>
      <c r="O87" s="79"/>
    </row>
    <row r="88" spans="2:15" x14ac:dyDescent="0.25">
      <c r="B88" s="271"/>
      <c r="C88" s="274"/>
      <c r="D88" s="19" t="s">
        <v>51</v>
      </c>
      <c r="E88" s="20">
        <v>220415</v>
      </c>
      <c r="F88" s="20">
        <v>164258</v>
      </c>
      <c r="G88" s="20">
        <v>229131</v>
      </c>
      <c r="H88" s="20">
        <v>239109</v>
      </c>
      <c r="I88" s="20">
        <v>250871</v>
      </c>
      <c r="J88" s="68">
        <f t="shared" si="27"/>
        <v>4.9190954752853289E-2</v>
      </c>
      <c r="K88" s="20">
        <f t="shared" si="28"/>
        <v>11762</v>
      </c>
      <c r="L88" s="68">
        <f t="shared" si="29"/>
        <v>0.1381757139940567</v>
      </c>
      <c r="M88" s="20">
        <f t="shared" si="30"/>
        <v>30456</v>
      </c>
      <c r="N88" s="68">
        <f t="shared" si="31"/>
        <v>4.5777040589166977E-2</v>
      </c>
      <c r="O88" s="79"/>
    </row>
    <row r="89" spans="2:15" ht="18" customHeight="1" x14ac:dyDescent="0.25">
      <c r="B89" s="271"/>
      <c r="C89" s="274"/>
      <c r="D89" s="19" t="s">
        <v>52</v>
      </c>
      <c r="E89" s="20">
        <v>250224</v>
      </c>
      <c r="F89" s="20">
        <v>140346</v>
      </c>
      <c r="G89" s="20">
        <v>257117</v>
      </c>
      <c r="H89" s="20">
        <v>278594</v>
      </c>
      <c r="I89" s="20">
        <v>287810</v>
      </c>
      <c r="J89" s="22">
        <f t="shared" si="27"/>
        <v>3.3080396562739978E-2</v>
      </c>
      <c r="K89" s="20">
        <f t="shared" si="28"/>
        <v>9216</v>
      </c>
      <c r="L89" s="22">
        <f t="shared" si="29"/>
        <v>0.15020941236651963</v>
      </c>
      <c r="M89" s="20">
        <f t="shared" si="30"/>
        <v>37586</v>
      </c>
      <c r="N89" s="22">
        <f t="shared" si="31"/>
        <v>5.2517389622428051E-2</v>
      </c>
      <c r="O89" s="79"/>
    </row>
    <row r="90" spans="2:15" x14ac:dyDescent="0.25">
      <c r="B90" s="271"/>
      <c r="C90" s="275"/>
      <c r="D90" s="23" t="s">
        <v>53</v>
      </c>
      <c r="E90" s="69">
        <v>126097</v>
      </c>
      <c r="F90" s="69">
        <v>71959</v>
      </c>
      <c r="G90" s="69">
        <v>111437</v>
      </c>
      <c r="H90" s="69">
        <v>123198</v>
      </c>
      <c r="I90" s="69">
        <v>128395</v>
      </c>
      <c r="J90" s="46">
        <f t="shared" si="27"/>
        <v>4.2184126365687691E-2</v>
      </c>
      <c r="K90" s="69">
        <f t="shared" si="28"/>
        <v>5197</v>
      </c>
      <c r="L90" s="46">
        <f t="shared" si="29"/>
        <v>1.8224065600291883E-2</v>
      </c>
      <c r="M90" s="69">
        <f t="shared" si="30"/>
        <v>2298</v>
      </c>
      <c r="N90" s="46">
        <f t="shared" si="31"/>
        <v>2.3428547446480836E-2</v>
      </c>
      <c r="O90" s="79"/>
    </row>
    <row r="91" spans="2:15" x14ac:dyDescent="0.25">
      <c r="B91" s="271"/>
      <c r="C91" s="276" t="s">
        <v>18</v>
      </c>
      <c r="D91" s="63" t="s">
        <v>43</v>
      </c>
      <c r="E91" s="64">
        <v>5758718</v>
      </c>
      <c r="F91" s="64">
        <v>2671032</v>
      </c>
      <c r="G91" s="64">
        <v>5598997</v>
      </c>
      <c r="H91" s="64">
        <v>6137593</v>
      </c>
      <c r="I91" s="64">
        <v>6450857</v>
      </c>
      <c r="J91" s="65">
        <f t="shared" si="27"/>
        <v>5.1040204197313255E-2</v>
      </c>
      <c r="K91" s="64">
        <f t="shared" si="28"/>
        <v>313264</v>
      </c>
      <c r="L91" s="65">
        <f t="shared" si="29"/>
        <v>0.12018977140398257</v>
      </c>
      <c r="M91" s="64">
        <f t="shared" si="30"/>
        <v>692139</v>
      </c>
      <c r="N91" s="65">
        <f t="shared" ref="N91:N92" si="32">I91/$I$91</f>
        <v>1</v>
      </c>
    </row>
    <row r="92" spans="2:15" x14ac:dyDescent="0.25">
      <c r="B92" s="271"/>
      <c r="C92" s="277"/>
      <c r="D92" s="26" t="s">
        <v>44</v>
      </c>
      <c r="E92" s="27">
        <v>2126941</v>
      </c>
      <c r="F92" s="27">
        <v>1026759</v>
      </c>
      <c r="G92" s="27">
        <v>2106493</v>
      </c>
      <c r="H92" s="27">
        <v>2273153</v>
      </c>
      <c r="I92" s="27">
        <v>2326106</v>
      </c>
      <c r="J92" s="80">
        <f t="shared" si="27"/>
        <v>2.3294956388769217E-2</v>
      </c>
      <c r="K92" s="27">
        <f t="shared" si="28"/>
        <v>52953</v>
      </c>
      <c r="L92" s="80">
        <f t="shared" si="29"/>
        <v>9.3639174758491261E-2</v>
      </c>
      <c r="M92" s="27">
        <f t="shared" si="30"/>
        <v>199165</v>
      </c>
      <c r="N92" s="38">
        <f t="shared" si="32"/>
        <v>0.36058867837250153</v>
      </c>
    </row>
    <row r="93" spans="2:15" x14ac:dyDescent="0.25">
      <c r="B93" s="271"/>
      <c r="C93" s="277"/>
      <c r="D93" s="4" t="s">
        <v>45</v>
      </c>
      <c r="E93" s="29">
        <v>1579353</v>
      </c>
      <c r="F93" s="29">
        <v>575244</v>
      </c>
      <c r="G93" s="29">
        <v>1484581</v>
      </c>
      <c r="H93" s="29">
        <v>1593408</v>
      </c>
      <c r="I93" s="29">
        <v>1657539</v>
      </c>
      <c r="J93" s="81">
        <f t="shared" si="27"/>
        <v>4.0247695505482683E-2</v>
      </c>
      <c r="K93" s="29">
        <f t="shared" si="28"/>
        <v>64131</v>
      </c>
      <c r="L93" s="81">
        <f t="shared" si="29"/>
        <v>4.9505082144397194E-2</v>
      </c>
      <c r="M93" s="29">
        <f t="shared" si="30"/>
        <v>78186</v>
      </c>
      <c r="N93" s="75">
        <f>I93/$I$91</f>
        <v>0.2569486503886228</v>
      </c>
    </row>
    <row r="94" spans="2:15" x14ac:dyDescent="0.25">
      <c r="B94" s="271"/>
      <c r="C94" s="277"/>
      <c r="D94" s="4" t="s">
        <v>46</v>
      </c>
      <c r="E94" s="29">
        <v>51134</v>
      </c>
      <c r="F94" s="29">
        <v>22534</v>
      </c>
      <c r="G94" s="29">
        <v>41772</v>
      </c>
      <c r="H94" s="29">
        <v>55375</v>
      </c>
      <c r="I94" s="29">
        <v>48434</v>
      </c>
      <c r="J94" s="81">
        <f t="shared" si="27"/>
        <v>-0.1253453724604966</v>
      </c>
      <c r="K94" s="29">
        <f t="shared" si="28"/>
        <v>-6941</v>
      </c>
      <c r="L94" s="81">
        <f t="shared" si="29"/>
        <v>-5.2802440646145476E-2</v>
      </c>
      <c r="M94" s="29">
        <f t="shared" si="30"/>
        <v>-2700</v>
      </c>
      <c r="N94" s="75">
        <f t="shared" ref="N94:N101" si="33">I94/$I$91</f>
        <v>7.5081496923587055E-3</v>
      </c>
    </row>
    <row r="95" spans="2:15" x14ac:dyDescent="0.25">
      <c r="B95" s="271"/>
      <c r="C95" s="277"/>
      <c r="D95" s="4" t="s">
        <v>47</v>
      </c>
      <c r="E95" s="29">
        <v>159173</v>
      </c>
      <c r="F95" s="29">
        <v>81286</v>
      </c>
      <c r="G95" s="29">
        <v>188513</v>
      </c>
      <c r="H95" s="29">
        <v>207606</v>
      </c>
      <c r="I95" s="29">
        <v>267454</v>
      </c>
      <c r="J95" s="81">
        <f t="shared" si="27"/>
        <v>0.28827683207614418</v>
      </c>
      <c r="K95" s="29">
        <f t="shared" si="28"/>
        <v>59848</v>
      </c>
      <c r="L95" s="81">
        <f t="shared" si="29"/>
        <v>0.68027240800889599</v>
      </c>
      <c r="M95" s="29">
        <f t="shared" si="30"/>
        <v>108281</v>
      </c>
      <c r="N95" s="75">
        <f t="shared" si="33"/>
        <v>4.1460227687577011E-2</v>
      </c>
    </row>
    <row r="96" spans="2:15" x14ac:dyDescent="0.25">
      <c r="B96" s="271"/>
      <c r="C96" s="277"/>
      <c r="D96" s="4" t="s">
        <v>48</v>
      </c>
      <c r="E96" s="29">
        <v>939301</v>
      </c>
      <c r="F96" s="29">
        <v>397685</v>
      </c>
      <c r="G96" s="29">
        <v>820583</v>
      </c>
      <c r="H96" s="29">
        <v>933965</v>
      </c>
      <c r="I96" s="29">
        <v>1064073</v>
      </c>
      <c r="J96" s="81">
        <f t="shared" si="27"/>
        <v>0.13930714748411344</v>
      </c>
      <c r="K96" s="29">
        <f t="shared" si="28"/>
        <v>130108</v>
      </c>
      <c r="L96" s="81">
        <f t="shared" si="29"/>
        <v>0.13283494854152189</v>
      </c>
      <c r="M96" s="29">
        <f t="shared" si="30"/>
        <v>124772</v>
      </c>
      <c r="N96" s="75">
        <f t="shared" si="33"/>
        <v>0.16495064144190455</v>
      </c>
    </row>
    <row r="97" spans="2:14" x14ac:dyDescent="0.25">
      <c r="B97" s="271"/>
      <c r="C97" s="277"/>
      <c r="D97" s="4" t="s">
        <v>49</v>
      </c>
      <c r="E97" s="29">
        <v>58393</v>
      </c>
      <c r="F97" s="29">
        <v>34780</v>
      </c>
      <c r="G97" s="29">
        <v>53822</v>
      </c>
      <c r="H97" s="29">
        <v>60906</v>
      </c>
      <c r="I97" s="29">
        <v>60178</v>
      </c>
      <c r="J97" s="81">
        <f t="shared" si="27"/>
        <v>-1.1952845368272458E-2</v>
      </c>
      <c r="K97" s="29">
        <f t="shared" si="28"/>
        <v>-728</v>
      </c>
      <c r="L97" s="81">
        <f t="shared" si="29"/>
        <v>3.0568732553559519E-2</v>
      </c>
      <c r="M97" s="29">
        <f t="shared" si="30"/>
        <v>1785</v>
      </c>
      <c r="N97" s="75">
        <f t="shared" si="33"/>
        <v>9.3286829951431255E-3</v>
      </c>
    </row>
    <row r="98" spans="2:14" x14ac:dyDescent="0.25">
      <c r="B98" s="271"/>
      <c r="C98" s="277"/>
      <c r="D98" s="4" t="s">
        <v>50</v>
      </c>
      <c r="E98" s="29">
        <v>171414</v>
      </c>
      <c r="F98" s="29">
        <v>126334</v>
      </c>
      <c r="G98" s="29">
        <v>233432</v>
      </c>
      <c r="H98" s="29">
        <v>288189</v>
      </c>
      <c r="I98" s="29">
        <v>277450</v>
      </c>
      <c r="J98" s="81">
        <f t="shared" si="27"/>
        <v>-3.7263740114994004E-2</v>
      </c>
      <c r="K98" s="29">
        <f t="shared" si="28"/>
        <v>-10739</v>
      </c>
      <c r="L98" s="81">
        <f t="shared" si="29"/>
        <v>0.61859591398602221</v>
      </c>
      <c r="M98" s="29">
        <f t="shared" si="30"/>
        <v>106036</v>
      </c>
      <c r="N98" s="75">
        <f t="shared" si="33"/>
        <v>4.3009789241956531E-2</v>
      </c>
    </row>
    <row r="99" spans="2:14" x14ac:dyDescent="0.25">
      <c r="B99" s="271"/>
      <c r="C99" s="277"/>
      <c r="D99" s="4" t="s">
        <v>51</v>
      </c>
      <c r="E99" s="29">
        <v>229274</v>
      </c>
      <c r="F99" s="29">
        <v>169647</v>
      </c>
      <c r="G99" s="29">
        <v>238716</v>
      </c>
      <c r="H99" s="29">
        <v>249533</v>
      </c>
      <c r="I99" s="29">
        <v>261230</v>
      </c>
      <c r="J99" s="81">
        <f t="shared" si="27"/>
        <v>4.6875563552716493E-2</v>
      </c>
      <c r="K99" s="29">
        <f t="shared" si="28"/>
        <v>11697</v>
      </c>
      <c r="L99" s="81">
        <f t="shared" si="29"/>
        <v>0.13937908354196282</v>
      </c>
      <c r="M99" s="29">
        <f t="shared" si="30"/>
        <v>31956</v>
      </c>
      <c r="N99" s="75">
        <f t="shared" si="33"/>
        <v>4.0495394642913338E-2</v>
      </c>
    </row>
    <row r="100" spans="2:14" x14ac:dyDescent="0.25">
      <c r="B100" s="271"/>
      <c r="C100" s="277"/>
      <c r="D100" s="4" t="s">
        <v>52</v>
      </c>
      <c r="E100" s="29">
        <v>299724</v>
      </c>
      <c r="F100" s="29">
        <v>158340</v>
      </c>
      <c r="G100" s="29">
        <v>304439</v>
      </c>
      <c r="H100" s="29">
        <v>331591</v>
      </c>
      <c r="I100" s="29">
        <v>341990</v>
      </c>
      <c r="J100" s="31">
        <f t="shared" si="27"/>
        <v>3.136092354738218E-2</v>
      </c>
      <c r="K100" s="29">
        <f t="shared" si="28"/>
        <v>10399</v>
      </c>
      <c r="L100" s="31">
        <f t="shared" si="29"/>
        <v>0.14101640175628249</v>
      </c>
      <c r="M100" s="29">
        <f t="shared" si="30"/>
        <v>42266</v>
      </c>
      <c r="N100" s="42">
        <f t="shared" si="33"/>
        <v>5.3014661462810288E-2</v>
      </c>
    </row>
    <row r="101" spans="2:14" x14ac:dyDescent="0.25">
      <c r="B101" s="271"/>
      <c r="C101" s="278"/>
      <c r="D101" s="32" t="s">
        <v>53</v>
      </c>
      <c r="E101" s="71">
        <v>144011</v>
      </c>
      <c r="F101" s="71">
        <v>78423</v>
      </c>
      <c r="G101" s="71">
        <v>126646</v>
      </c>
      <c r="H101" s="71">
        <v>143867</v>
      </c>
      <c r="I101" s="71">
        <v>146403</v>
      </c>
      <c r="J101" s="72">
        <f t="shared" si="27"/>
        <v>1.7627391966190897E-2</v>
      </c>
      <c r="K101" s="71">
        <f t="shared" si="28"/>
        <v>2536</v>
      </c>
      <c r="L101" s="72">
        <f t="shared" si="29"/>
        <v>1.6609842303712874E-2</v>
      </c>
      <c r="M101" s="71">
        <f t="shared" si="30"/>
        <v>2392</v>
      </c>
      <c r="N101" s="55">
        <f t="shared" si="33"/>
        <v>2.2695124074212154E-2</v>
      </c>
    </row>
    <row r="102" spans="2:14" x14ac:dyDescent="0.25">
      <c r="B102" s="271"/>
      <c r="C102" s="273" t="s">
        <v>21</v>
      </c>
      <c r="D102" s="63" t="s">
        <v>43</v>
      </c>
      <c r="E102" s="64">
        <v>34034766</v>
      </c>
      <c r="F102" s="64">
        <v>13903380</v>
      </c>
      <c r="G102" s="64">
        <v>31405937</v>
      </c>
      <c r="H102" s="64">
        <v>34509923</v>
      </c>
      <c r="I102" s="64">
        <v>36076748</v>
      </c>
      <c r="J102" s="65">
        <f t="shared" si="27"/>
        <v>4.540215867766495E-2</v>
      </c>
      <c r="K102" s="64">
        <f t="shared" si="28"/>
        <v>1566825</v>
      </c>
      <c r="L102" s="65">
        <f t="shared" si="29"/>
        <v>5.9996945476281427E-2</v>
      </c>
      <c r="M102" s="64">
        <f t="shared" si="30"/>
        <v>2041982</v>
      </c>
      <c r="N102" s="65">
        <f t="shared" ref="N102:N103" si="34">I102/$I$102</f>
        <v>1</v>
      </c>
    </row>
    <row r="103" spans="2:14" x14ac:dyDescent="0.25">
      <c r="B103" s="271"/>
      <c r="C103" s="274"/>
      <c r="D103" s="15" t="s">
        <v>44</v>
      </c>
      <c r="E103" s="16">
        <v>13105945</v>
      </c>
      <c r="F103" s="16">
        <v>5763674</v>
      </c>
      <c r="G103" s="16">
        <v>12632387</v>
      </c>
      <c r="H103" s="16">
        <v>13590517</v>
      </c>
      <c r="I103" s="16">
        <v>13839613</v>
      </c>
      <c r="J103" s="18">
        <f t="shared" si="27"/>
        <v>1.8328662551983843E-2</v>
      </c>
      <c r="K103" s="16">
        <f t="shared" si="28"/>
        <v>249096</v>
      </c>
      <c r="L103" s="18">
        <f t="shared" si="29"/>
        <v>5.5979786272565724E-2</v>
      </c>
      <c r="M103" s="16">
        <f t="shared" si="30"/>
        <v>733668</v>
      </c>
      <c r="N103" s="18">
        <f t="shared" si="34"/>
        <v>0.38361586803777326</v>
      </c>
    </row>
    <row r="104" spans="2:14" x14ac:dyDescent="0.25">
      <c r="B104" s="271"/>
      <c r="C104" s="274"/>
      <c r="D104" s="19" t="s">
        <v>45</v>
      </c>
      <c r="E104" s="20">
        <v>10093577</v>
      </c>
      <c r="F104" s="20">
        <v>3367162</v>
      </c>
      <c r="G104" s="20">
        <v>8865243</v>
      </c>
      <c r="H104" s="20">
        <v>9739308</v>
      </c>
      <c r="I104" s="20">
        <v>10014981</v>
      </c>
      <c r="J104" s="68">
        <f t="shared" si="27"/>
        <v>2.8305193757092395E-2</v>
      </c>
      <c r="K104" s="20">
        <f t="shared" si="28"/>
        <v>275673</v>
      </c>
      <c r="L104" s="68">
        <f t="shared" si="29"/>
        <v>-7.7867340785134909E-3</v>
      </c>
      <c r="M104" s="20">
        <f t="shared" si="30"/>
        <v>-78596</v>
      </c>
      <c r="N104" s="68">
        <f>I104/$I$102</f>
        <v>0.2776020998344973</v>
      </c>
    </row>
    <row r="105" spans="2:14" x14ac:dyDescent="0.25">
      <c r="B105" s="271"/>
      <c r="C105" s="274"/>
      <c r="D105" s="19" t="s">
        <v>46</v>
      </c>
      <c r="E105" s="20">
        <v>234787</v>
      </c>
      <c r="F105" s="20">
        <v>98762</v>
      </c>
      <c r="G105" s="20">
        <v>168339</v>
      </c>
      <c r="H105" s="20">
        <v>182035</v>
      </c>
      <c r="I105" s="20">
        <v>194642</v>
      </c>
      <c r="J105" s="68">
        <f t="shared" si="27"/>
        <v>6.925591232455286E-2</v>
      </c>
      <c r="K105" s="20">
        <f t="shared" si="28"/>
        <v>12607</v>
      </c>
      <c r="L105" s="68">
        <f t="shared" si="29"/>
        <v>-0.17098476491458214</v>
      </c>
      <c r="M105" s="20">
        <f t="shared" si="30"/>
        <v>-40145</v>
      </c>
      <c r="N105" s="68">
        <f t="shared" ref="N105:N112" si="35">I105/$I$102</f>
        <v>5.3952202121987274E-3</v>
      </c>
    </row>
    <row r="106" spans="2:14" x14ac:dyDescent="0.25">
      <c r="B106" s="271"/>
      <c r="C106" s="274"/>
      <c r="D106" s="19" t="s">
        <v>47</v>
      </c>
      <c r="E106" s="20">
        <v>834528</v>
      </c>
      <c r="F106" s="20">
        <v>419370</v>
      </c>
      <c r="G106" s="20">
        <v>1014697</v>
      </c>
      <c r="H106" s="20">
        <v>1034949</v>
      </c>
      <c r="I106" s="20">
        <v>1361415</v>
      </c>
      <c r="J106" s="68">
        <f t="shared" si="27"/>
        <v>0.31544163045715301</v>
      </c>
      <c r="K106" s="20">
        <f t="shared" si="28"/>
        <v>326466</v>
      </c>
      <c r="L106" s="68">
        <f t="shared" si="29"/>
        <v>0.63135928333141611</v>
      </c>
      <c r="M106" s="20">
        <f t="shared" si="30"/>
        <v>526887</v>
      </c>
      <c r="N106" s="68">
        <f t="shared" si="35"/>
        <v>3.7736633024683934E-2</v>
      </c>
    </row>
    <row r="107" spans="2:14" x14ac:dyDescent="0.25">
      <c r="B107" s="271"/>
      <c r="C107" s="274"/>
      <c r="D107" s="19" t="s">
        <v>48</v>
      </c>
      <c r="E107" s="20">
        <v>5492551</v>
      </c>
      <c r="F107" s="20">
        <v>1967362</v>
      </c>
      <c r="G107" s="20">
        <v>4352393</v>
      </c>
      <c r="H107" s="20">
        <v>5123327</v>
      </c>
      <c r="I107" s="20">
        <v>5751799</v>
      </c>
      <c r="J107" s="68">
        <f t="shared" si="27"/>
        <v>0.12266872678632468</v>
      </c>
      <c r="K107" s="20">
        <f t="shared" si="28"/>
        <v>628472</v>
      </c>
      <c r="L107" s="68">
        <f t="shared" si="29"/>
        <v>4.7199925863228298E-2</v>
      </c>
      <c r="M107" s="20">
        <f t="shared" si="30"/>
        <v>259248</v>
      </c>
      <c r="N107" s="68">
        <f t="shared" si="35"/>
        <v>0.15943230249023554</v>
      </c>
    </row>
    <row r="108" spans="2:14" x14ac:dyDescent="0.25">
      <c r="B108" s="271"/>
      <c r="C108" s="274"/>
      <c r="D108" s="19" t="s">
        <v>49</v>
      </c>
      <c r="E108" s="20">
        <v>136126</v>
      </c>
      <c r="F108" s="20">
        <v>83402</v>
      </c>
      <c r="G108" s="20">
        <v>137757</v>
      </c>
      <c r="H108" s="20">
        <v>148334</v>
      </c>
      <c r="I108" s="20">
        <v>152300</v>
      </c>
      <c r="J108" s="68">
        <f t="shared" si="27"/>
        <v>2.6736958485579887E-2</v>
      </c>
      <c r="K108" s="20">
        <f t="shared" si="28"/>
        <v>3966</v>
      </c>
      <c r="L108" s="68">
        <f t="shared" si="29"/>
        <v>0.11881639069685446</v>
      </c>
      <c r="M108" s="20">
        <f t="shared" si="30"/>
        <v>16174</v>
      </c>
      <c r="N108" s="68">
        <f t="shared" si="35"/>
        <v>4.2215556679332626E-3</v>
      </c>
    </row>
    <row r="109" spans="2:14" x14ac:dyDescent="0.25">
      <c r="B109" s="271"/>
      <c r="C109" s="274"/>
      <c r="D109" s="19" t="s">
        <v>50</v>
      </c>
      <c r="E109" s="20">
        <v>1055815</v>
      </c>
      <c r="F109" s="20">
        <v>749212</v>
      </c>
      <c r="G109" s="20">
        <v>1316064</v>
      </c>
      <c r="H109" s="20">
        <v>1447168</v>
      </c>
      <c r="I109" s="20">
        <v>1453294</v>
      </c>
      <c r="J109" s="68">
        <f t="shared" si="27"/>
        <v>4.2330952591544957E-3</v>
      </c>
      <c r="K109" s="20">
        <f t="shared" si="28"/>
        <v>6126</v>
      </c>
      <c r="L109" s="68">
        <f t="shared" si="29"/>
        <v>0.37646652112349233</v>
      </c>
      <c r="M109" s="20">
        <f t="shared" si="30"/>
        <v>397479</v>
      </c>
      <c r="N109" s="68">
        <f t="shared" si="35"/>
        <v>4.0283398049070274E-2</v>
      </c>
    </row>
    <row r="110" spans="2:14" x14ac:dyDescent="0.25">
      <c r="B110" s="271"/>
      <c r="C110" s="274"/>
      <c r="D110" s="19" t="s">
        <v>51</v>
      </c>
      <c r="E110" s="20">
        <v>503437</v>
      </c>
      <c r="F110" s="20">
        <v>359169</v>
      </c>
      <c r="G110" s="20">
        <v>543499</v>
      </c>
      <c r="H110" s="20">
        <v>576462</v>
      </c>
      <c r="I110" s="20">
        <v>584273</v>
      </c>
      <c r="J110" s="68">
        <f t="shared" si="27"/>
        <v>1.3549895743344642E-2</v>
      </c>
      <c r="K110" s="20">
        <f t="shared" si="28"/>
        <v>7811</v>
      </c>
      <c r="L110" s="68">
        <f t="shared" si="29"/>
        <v>0.16056825382321915</v>
      </c>
      <c r="M110" s="20">
        <f t="shared" si="30"/>
        <v>80836</v>
      </c>
      <c r="N110" s="68">
        <f t="shared" si="35"/>
        <v>1.6195279020160019E-2</v>
      </c>
    </row>
    <row r="111" spans="2:14" x14ac:dyDescent="0.25">
      <c r="B111" s="271"/>
      <c r="C111" s="274"/>
      <c r="D111" s="19" t="s">
        <v>52</v>
      </c>
      <c r="E111" s="20">
        <v>1856756</v>
      </c>
      <c r="F111" s="20">
        <v>774989</v>
      </c>
      <c r="G111" s="20">
        <v>1753117</v>
      </c>
      <c r="H111" s="20">
        <v>1886738</v>
      </c>
      <c r="I111" s="20">
        <v>1988780</v>
      </c>
      <c r="J111" s="22">
        <f t="shared" si="27"/>
        <v>5.4083820859069931E-2</v>
      </c>
      <c r="K111" s="20">
        <f t="shared" si="28"/>
        <v>102042</v>
      </c>
      <c r="L111" s="22">
        <f t="shared" si="29"/>
        <v>7.110465780102504E-2</v>
      </c>
      <c r="M111" s="20">
        <f t="shared" si="30"/>
        <v>132024</v>
      </c>
      <c r="N111" s="22">
        <f t="shared" si="35"/>
        <v>5.512636560257593E-2</v>
      </c>
    </row>
    <row r="112" spans="2:14" x14ac:dyDescent="0.25">
      <c r="B112" s="271"/>
      <c r="C112" s="275"/>
      <c r="D112" s="23" t="s">
        <v>53</v>
      </c>
      <c r="E112" s="69">
        <v>721244</v>
      </c>
      <c r="F112" s="69">
        <v>320278</v>
      </c>
      <c r="G112" s="69">
        <v>622441</v>
      </c>
      <c r="H112" s="69">
        <v>781085</v>
      </c>
      <c r="I112" s="69">
        <v>735651</v>
      </c>
      <c r="J112" s="46">
        <f t="shared" si="27"/>
        <v>-5.8167805040424514E-2</v>
      </c>
      <c r="K112" s="69">
        <f t="shared" si="28"/>
        <v>-45434</v>
      </c>
      <c r="L112" s="46">
        <f t="shared" si="29"/>
        <v>1.9975209499143221E-2</v>
      </c>
      <c r="M112" s="69">
        <f t="shared" si="30"/>
        <v>14407</v>
      </c>
      <c r="N112" s="46">
        <f t="shared" si="35"/>
        <v>2.0391278060871782E-2</v>
      </c>
    </row>
    <row r="113" spans="2:14" x14ac:dyDescent="0.25">
      <c r="B113" s="271"/>
      <c r="C113" s="276" t="s">
        <v>22</v>
      </c>
      <c r="D113" s="63" t="s">
        <v>43</v>
      </c>
      <c r="E113" s="73">
        <f t="shared" ref="E113:I123" si="36">E102/E80</f>
        <v>7.0442412853950467</v>
      </c>
      <c r="F113" s="73">
        <f t="shared" si="36"/>
        <v>5.9532216226677823</v>
      </c>
      <c r="G113" s="73">
        <f t="shared" si="36"/>
        <v>6.6010991064347921</v>
      </c>
      <c r="H113" s="73">
        <f t="shared" si="36"/>
        <v>6.6508395860551373</v>
      </c>
      <c r="I113" s="73">
        <f t="shared" si="36"/>
        <v>6.583011816914464</v>
      </c>
      <c r="J113" s="65">
        <f t="shared" si="27"/>
        <v>-1.0198376951218058E-2</v>
      </c>
      <c r="K113" s="73">
        <f t="shared" ref="K113:K114" si="37">(I113-H113)</f>
        <v>-6.7827769140673233E-2</v>
      </c>
      <c r="L113" s="65">
        <f t="shared" si="29"/>
        <v>-6.54761030739901E-2</v>
      </c>
      <c r="M113" s="73">
        <f t="shared" ref="M113:M114" si="38">(I113-E113)</f>
        <v>-0.46122946848058266</v>
      </c>
      <c r="N113" s="65"/>
    </row>
    <row r="114" spans="2:14" x14ac:dyDescent="0.25">
      <c r="B114" s="271"/>
      <c r="C114" s="277"/>
      <c r="D114" s="26" t="s">
        <v>44</v>
      </c>
      <c r="E114" s="37">
        <f t="shared" si="36"/>
        <v>7.4350901875799549</v>
      </c>
      <c r="F114" s="37">
        <f t="shared" si="36"/>
        <v>6.5418610854156141</v>
      </c>
      <c r="G114" s="37">
        <f t="shared" si="36"/>
        <v>7.1895473603752658</v>
      </c>
      <c r="H114" s="37">
        <f t="shared" si="36"/>
        <v>7.1971014630901768</v>
      </c>
      <c r="I114" s="37">
        <f t="shared" si="36"/>
        <v>7.1378757417873455</v>
      </c>
      <c r="J114" s="80">
        <f t="shared" si="27"/>
        <v>-8.2291074547949927E-3</v>
      </c>
      <c r="K114" s="37">
        <f t="shared" si="37"/>
        <v>-5.9225721302831325E-2</v>
      </c>
      <c r="L114" s="80">
        <f t="shared" si="29"/>
        <v>-3.9974558249353254E-2</v>
      </c>
      <c r="M114" s="37">
        <f t="shared" si="38"/>
        <v>-0.29721444579260936</v>
      </c>
      <c r="N114" s="38"/>
    </row>
    <row r="115" spans="2:14" x14ac:dyDescent="0.25">
      <c r="B115" s="271"/>
      <c r="C115" s="277"/>
      <c r="D115" s="4" t="s">
        <v>45</v>
      </c>
      <c r="E115" s="41">
        <f>E104/E82</f>
        <v>7.7678094151888821</v>
      </c>
      <c r="F115" s="41">
        <f t="shared" si="36"/>
        <v>6.8402382490482632</v>
      </c>
      <c r="G115" s="41">
        <f t="shared" si="36"/>
        <v>7.1290659289847085</v>
      </c>
      <c r="H115" s="41">
        <f>H104/H82</f>
        <v>7.378386609473794</v>
      </c>
      <c r="I115" s="41">
        <f>I104/I82</f>
        <v>7.2163244160098223</v>
      </c>
      <c r="J115" s="81">
        <f t="shared" si="27"/>
        <v>-2.1964448603965181E-2</v>
      </c>
      <c r="K115" s="41">
        <f>(I115-H115)</f>
        <v>-0.16206219346397166</v>
      </c>
      <c r="L115" s="81">
        <f t="shared" si="29"/>
        <v>-7.0996206227808112E-2</v>
      </c>
      <c r="M115" s="41">
        <f>(I115-E115)</f>
        <v>-0.5514849991790598</v>
      </c>
      <c r="N115" s="75"/>
    </row>
    <row r="116" spans="2:14" x14ac:dyDescent="0.25">
      <c r="B116" s="271"/>
      <c r="C116" s="277"/>
      <c r="D116" s="4" t="s">
        <v>46</v>
      </c>
      <c r="E116" s="41">
        <f t="shared" ref="E116:E123" si="39">E105/E83</f>
        <v>5.2086919868666248</v>
      </c>
      <c r="F116" s="41">
        <f t="shared" si="36"/>
        <v>4.8986657407866669</v>
      </c>
      <c r="G116" s="41">
        <f t="shared" si="36"/>
        <v>4.4591931339567168</v>
      </c>
      <c r="H116" s="41">
        <f t="shared" si="36"/>
        <v>3.5577336512527848</v>
      </c>
      <c r="I116" s="41">
        <f t="shared" si="36"/>
        <v>4.4502823696184013</v>
      </c>
      <c r="J116" s="81">
        <f t="shared" si="27"/>
        <v>0.25087564327681555</v>
      </c>
      <c r="K116" s="41">
        <f t="shared" ref="K116:K123" si="40">(I116-H116)</f>
        <v>0.89254871836561644</v>
      </c>
      <c r="L116" s="81">
        <f t="shared" si="29"/>
        <v>-0.14560461996226759</v>
      </c>
      <c r="M116" s="41">
        <f t="shared" ref="M116:M123" si="41">(I116-E116)</f>
        <v>-0.75840961724822353</v>
      </c>
      <c r="N116" s="75"/>
    </row>
    <row r="117" spans="2:14" x14ac:dyDescent="0.25">
      <c r="B117" s="271"/>
      <c r="C117" s="277"/>
      <c r="D117" s="4" t="s">
        <v>47</v>
      </c>
      <c r="E117" s="41">
        <f t="shared" si="39"/>
        <v>6.0858480521564111</v>
      </c>
      <c r="F117" s="41">
        <f t="shared" si="36"/>
        <v>5.9650944469731453</v>
      </c>
      <c r="G117" s="41">
        <f t="shared" si="36"/>
        <v>6.2993357337968714</v>
      </c>
      <c r="H117" s="41">
        <f t="shared" si="36"/>
        <v>5.7549280737556785</v>
      </c>
      <c r="I117" s="41">
        <f t="shared" si="36"/>
        <v>5.8718126768338967</v>
      </c>
      <c r="J117" s="81">
        <f t="shared" si="27"/>
        <v>2.0310349943598593E-2</v>
      </c>
      <c r="K117" s="41">
        <f t="shared" si="40"/>
        <v>0.11688460307821824</v>
      </c>
      <c r="L117" s="81">
        <f t="shared" si="29"/>
        <v>-3.5169359058623728E-2</v>
      </c>
      <c r="M117" s="41">
        <f t="shared" si="41"/>
        <v>-0.21403537532251438</v>
      </c>
      <c r="N117" s="75"/>
    </row>
    <row r="118" spans="2:14" x14ac:dyDescent="0.25">
      <c r="B118" s="271"/>
      <c r="C118" s="277"/>
      <c r="D118" s="4" t="s">
        <v>48</v>
      </c>
      <c r="E118" s="41">
        <f t="shared" si="39"/>
        <v>6.9374830274806403</v>
      </c>
      <c r="F118" s="41">
        <f t="shared" si="36"/>
        <v>5.5543189800228117</v>
      </c>
      <c r="G118" s="41">
        <f t="shared" si="36"/>
        <v>6.1281889542046537</v>
      </c>
      <c r="H118" s="41">
        <f t="shared" si="36"/>
        <v>6.4214324031645127</v>
      </c>
      <c r="I118" s="41">
        <f t="shared" si="36"/>
        <v>6.2905465704823937</v>
      </c>
      <c r="J118" s="81">
        <f t="shared" si="27"/>
        <v>-2.0382653661139227E-2</v>
      </c>
      <c r="K118" s="41">
        <f t="shared" si="40"/>
        <v>-0.13088583268211895</v>
      </c>
      <c r="L118" s="81">
        <f t="shared" si="29"/>
        <v>-9.3252330050482724E-2</v>
      </c>
      <c r="M118" s="41">
        <f t="shared" si="41"/>
        <v>-0.64693645699824653</v>
      </c>
      <c r="N118" s="75"/>
    </row>
    <row r="119" spans="2:14" x14ac:dyDescent="0.25">
      <c r="B119" s="271"/>
      <c r="C119" s="277"/>
      <c r="D119" s="4" t="s">
        <v>49</v>
      </c>
      <c r="E119" s="41">
        <f t="shared" si="39"/>
        <v>2.4357363966575409</v>
      </c>
      <c r="F119" s="41">
        <f t="shared" si="36"/>
        <v>2.4937806482478173</v>
      </c>
      <c r="G119" s="41">
        <f t="shared" si="36"/>
        <v>2.6756725259784404</v>
      </c>
      <c r="H119" s="41">
        <f t="shared" si="36"/>
        <v>2.5505786061867015</v>
      </c>
      <c r="I119" s="41">
        <f t="shared" si="36"/>
        <v>2.6538649194953647</v>
      </c>
      <c r="J119" s="81">
        <f t="shared" si="27"/>
        <v>4.0495248042201615E-2</v>
      </c>
      <c r="K119" s="41">
        <f t="shared" si="40"/>
        <v>0.10328631330866322</v>
      </c>
      <c r="L119" s="81">
        <f t="shared" si="29"/>
        <v>8.9553419301510839E-2</v>
      </c>
      <c r="M119" s="41">
        <f t="shared" si="41"/>
        <v>0.2181285228378238</v>
      </c>
      <c r="N119" s="75"/>
    </row>
    <row r="120" spans="2:14" x14ac:dyDescent="0.25">
      <c r="B120" s="271"/>
      <c r="C120" s="277"/>
      <c r="D120" s="4" t="s">
        <v>50</v>
      </c>
      <c r="E120" s="41">
        <f t="shared" si="39"/>
        <v>7.3884367499177754</v>
      </c>
      <c r="F120" s="41">
        <f t="shared" si="36"/>
        <v>6.9720730697289195</v>
      </c>
      <c r="G120" s="41">
        <f t="shared" si="36"/>
        <v>6.6176102336667117</v>
      </c>
      <c r="H120" s="41">
        <f t="shared" si="36"/>
        <v>5.729361648217651</v>
      </c>
      <c r="I120" s="41">
        <f t="shared" si="36"/>
        <v>6.0770157142498729</v>
      </c>
      <c r="J120" s="81">
        <f t="shared" si="27"/>
        <v>6.0679371870402621E-2</v>
      </c>
      <c r="K120" s="41">
        <f t="shared" si="40"/>
        <v>0.34765406603222182</v>
      </c>
      <c r="L120" s="81">
        <f t="shared" si="29"/>
        <v>-0.17749641501397395</v>
      </c>
      <c r="M120" s="41">
        <f t="shared" si="41"/>
        <v>-1.3114210356679026</v>
      </c>
      <c r="N120" s="75"/>
    </row>
    <row r="121" spans="2:14" x14ac:dyDescent="0.25">
      <c r="B121" s="271"/>
      <c r="C121" s="277"/>
      <c r="D121" s="4" t="s">
        <v>51</v>
      </c>
      <c r="E121" s="41">
        <f t="shared" si="39"/>
        <v>2.2840414672322664</v>
      </c>
      <c r="F121" s="41">
        <f t="shared" si="36"/>
        <v>2.1866149593931499</v>
      </c>
      <c r="G121" s="41">
        <f t="shared" si="36"/>
        <v>2.3720011696365835</v>
      </c>
      <c r="H121" s="41">
        <f t="shared" si="36"/>
        <v>2.410875374829053</v>
      </c>
      <c r="I121" s="41">
        <f t="shared" si="36"/>
        <v>2.328977841201255</v>
      </c>
      <c r="J121" s="81">
        <f t="shared" si="27"/>
        <v>-3.3970040294432513E-2</v>
      </c>
      <c r="K121" s="41">
        <f t="shared" si="40"/>
        <v>-8.1897533627798058E-2</v>
      </c>
      <c r="L121" s="81">
        <f t="shared" si="29"/>
        <v>1.9674062232959866E-2</v>
      </c>
      <c r="M121" s="41">
        <f t="shared" si="41"/>
        <v>4.493637396898853E-2</v>
      </c>
      <c r="N121" s="75"/>
    </row>
    <row r="122" spans="2:14" x14ac:dyDescent="0.25">
      <c r="B122" s="271"/>
      <c r="C122" s="277"/>
      <c r="D122" s="4" t="s">
        <v>52</v>
      </c>
      <c r="E122" s="41">
        <f t="shared" si="39"/>
        <v>7.4203753436920517</v>
      </c>
      <c r="F122" s="41">
        <f t="shared" si="36"/>
        <v>5.5219885141008653</v>
      </c>
      <c r="G122" s="41">
        <f t="shared" si="36"/>
        <v>6.81836284648623</v>
      </c>
      <c r="H122" s="41">
        <f t="shared" si="36"/>
        <v>6.7723569064660403</v>
      </c>
      <c r="I122" s="41">
        <f t="shared" si="36"/>
        <v>6.910044821236232</v>
      </c>
      <c r="J122" s="31">
        <f t="shared" si="27"/>
        <v>2.0330871020505681E-2</v>
      </c>
      <c r="K122" s="41">
        <f t="shared" si="40"/>
        <v>0.13768791477019171</v>
      </c>
      <c r="L122" s="31">
        <f t="shared" si="29"/>
        <v>-6.8774219472555909E-2</v>
      </c>
      <c r="M122" s="41">
        <f t="shared" si="41"/>
        <v>-0.51033052245581967</v>
      </c>
      <c r="N122" s="42"/>
    </row>
    <row r="123" spans="2:14" x14ac:dyDescent="0.25">
      <c r="B123" s="271"/>
      <c r="C123" s="278"/>
      <c r="D123" s="32" t="s">
        <v>53</v>
      </c>
      <c r="E123" s="77">
        <f t="shared" si="39"/>
        <v>5.7197554263781054</v>
      </c>
      <c r="F123" s="77">
        <f t="shared" si="36"/>
        <v>4.4508400617018022</v>
      </c>
      <c r="G123" s="77">
        <f t="shared" si="36"/>
        <v>5.585586474869209</v>
      </c>
      <c r="H123" s="77">
        <f t="shared" si="36"/>
        <v>6.340078572704102</v>
      </c>
      <c r="I123" s="77">
        <f t="shared" si="36"/>
        <v>5.7295922738424396</v>
      </c>
      <c r="J123" s="72">
        <f t="shared" si="27"/>
        <v>-9.6290020992797265E-2</v>
      </c>
      <c r="K123" s="77">
        <f t="shared" si="40"/>
        <v>-0.61048629886166239</v>
      </c>
      <c r="L123" s="72">
        <f t="shared" si="29"/>
        <v>1.719802112336577E-3</v>
      </c>
      <c r="M123" s="77">
        <f t="shared" si="41"/>
        <v>9.8368474643342196E-3</v>
      </c>
      <c r="N123" s="55"/>
    </row>
    <row r="124" spans="2:14" x14ac:dyDescent="0.25">
      <c r="B124" s="271"/>
      <c r="C124" s="279" t="s">
        <v>34</v>
      </c>
      <c r="D124" s="63" t="s">
        <v>43</v>
      </c>
      <c r="E124" s="65">
        <v>0.70566445218302065</v>
      </c>
      <c r="F124" s="65">
        <v>0.46071549284573426</v>
      </c>
      <c r="G124" s="65">
        <v>0.69548218463868861</v>
      </c>
      <c r="H124" s="65">
        <v>0.75317428421984389</v>
      </c>
      <c r="I124" s="65">
        <v>0.77369971345652855</v>
      </c>
      <c r="J124" s="65">
        <f t="shared" si="27"/>
        <v>2.725189861991284E-2</v>
      </c>
      <c r="K124" s="73">
        <f t="shared" ref="K124:K125" si="42">(I124-H124)*100</f>
        <v>2.0525429236684656</v>
      </c>
      <c r="L124" s="65">
        <f t="shared" si="29"/>
        <v>9.6413048812415303E-2</v>
      </c>
      <c r="M124" s="73">
        <f t="shared" ref="M124:M125" si="43">(I124-E124)*100</f>
        <v>6.8035261273507892</v>
      </c>
      <c r="N124" s="65"/>
    </row>
    <row r="125" spans="2:14" x14ac:dyDescent="0.25">
      <c r="B125" s="271"/>
      <c r="C125" s="280"/>
      <c r="D125" s="15" t="s">
        <v>44</v>
      </c>
      <c r="E125" s="18">
        <v>0.76972196158821105</v>
      </c>
      <c r="F125" s="18">
        <v>0.53007392392769836</v>
      </c>
      <c r="G125" s="18">
        <v>0.78235212112064911</v>
      </c>
      <c r="H125" s="18">
        <v>0.81120905005064936</v>
      </c>
      <c r="I125" s="18">
        <v>0.81280076010742186</v>
      </c>
      <c r="J125" s="18">
        <f t="shared" si="27"/>
        <v>1.9621453393217081E-3</v>
      </c>
      <c r="K125" s="44">
        <f t="shared" si="42"/>
        <v>0.15917100567724995</v>
      </c>
      <c r="L125" s="18">
        <f t="shared" si="29"/>
        <v>5.5966700534727964E-2</v>
      </c>
      <c r="M125" s="44">
        <f t="shared" si="43"/>
        <v>4.307879851921081</v>
      </c>
      <c r="N125" s="18"/>
    </row>
    <row r="126" spans="2:14" x14ac:dyDescent="0.25">
      <c r="B126" s="271"/>
      <c r="C126" s="280"/>
      <c r="D126" s="19" t="s">
        <v>45</v>
      </c>
      <c r="E126" s="68">
        <v>0.67192823926387557</v>
      </c>
      <c r="F126" s="68">
        <v>0.38237984856351559</v>
      </c>
      <c r="G126" s="68">
        <v>0.63514820255836268</v>
      </c>
      <c r="H126" s="68">
        <v>0.71202240207954559</v>
      </c>
      <c r="I126" s="68">
        <v>0.72327549742346608</v>
      </c>
      <c r="J126" s="68">
        <f t="shared" si="27"/>
        <v>1.5804411927285544E-2</v>
      </c>
      <c r="K126" s="45">
        <f>(I126-H126)*100</f>
        <v>1.1253095343920494</v>
      </c>
      <c r="L126" s="68">
        <f t="shared" si="29"/>
        <v>7.6417770766478821E-2</v>
      </c>
      <c r="M126" s="45">
        <f>(I126-E126)*100</f>
        <v>5.134725815959051</v>
      </c>
      <c r="N126" s="68"/>
    </row>
    <row r="127" spans="2:14" x14ac:dyDescent="0.25">
      <c r="B127" s="271"/>
      <c r="C127" s="280"/>
      <c r="D127" s="19" t="s">
        <v>46</v>
      </c>
      <c r="E127" s="68">
        <v>0.57076491108653105</v>
      </c>
      <c r="F127" s="68">
        <v>0.40408330264719122</v>
      </c>
      <c r="G127" s="68">
        <v>0.53778304538949095</v>
      </c>
      <c r="H127" s="68">
        <v>0.55454348826086564</v>
      </c>
      <c r="I127" s="68">
        <v>0.59082327086406716</v>
      </c>
      <c r="J127" s="68">
        <f t="shared" si="27"/>
        <v>6.5422790766113792E-2</v>
      </c>
      <c r="K127" s="45">
        <f t="shared" ref="K127:K134" si="44">(I127-H127)*100</f>
        <v>3.6279782603201527</v>
      </c>
      <c r="L127" s="68">
        <f t="shared" si="29"/>
        <v>3.514294482355651E-2</v>
      </c>
      <c r="M127" s="45">
        <f t="shared" ref="M127:M134" si="45">(I127-E127)*100</f>
        <v>2.0058359777536117</v>
      </c>
      <c r="N127" s="68"/>
    </row>
    <row r="128" spans="2:14" x14ac:dyDescent="0.25">
      <c r="B128" s="271"/>
      <c r="C128" s="280"/>
      <c r="D128" s="19" t="s">
        <v>47</v>
      </c>
      <c r="E128" s="68">
        <v>0.56176365655817706</v>
      </c>
      <c r="F128" s="68">
        <v>0.28621210694206145</v>
      </c>
      <c r="G128" s="68">
        <v>0.60938004840462912</v>
      </c>
      <c r="H128" s="68">
        <v>0.6452598187198163</v>
      </c>
      <c r="I128" s="68">
        <v>0.84038066713662607</v>
      </c>
      <c r="J128" s="68">
        <f t="shared" si="27"/>
        <v>0.30239113416968366</v>
      </c>
      <c r="K128" s="45">
        <f t="shared" si="44"/>
        <v>19.512084841680977</v>
      </c>
      <c r="L128" s="68">
        <f t="shared" si="29"/>
        <v>0.49596837980848441</v>
      </c>
      <c r="M128" s="45">
        <f t="shared" si="45"/>
        <v>27.8617010578449</v>
      </c>
      <c r="N128" s="68"/>
    </row>
    <row r="129" spans="2:14" x14ac:dyDescent="0.25">
      <c r="B129" s="271"/>
      <c r="C129" s="280"/>
      <c r="D129" s="19" t="s">
        <v>48</v>
      </c>
      <c r="E129" s="68">
        <v>0.70518161483742259</v>
      </c>
      <c r="F129" s="68">
        <v>0.48615455783025679</v>
      </c>
      <c r="G129" s="68">
        <v>0.6493275173640638</v>
      </c>
      <c r="H129" s="68">
        <v>0.73071425433679682</v>
      </c>
      <c r="I129" s="68">
        <v>0.78531451498170857</v>
      </c>
      <c r="J129" s="68">
        <f t="shared" si="27"/>
        <v>7.4721767532053285E-2</v>
      </c>
      <c r="K129" s="45">
        <f t="shared" si="44"/>
        <v>5.4600260644911742</v>
      </c>
      <c r="L129" s="68">
        <f t="shared" si="29"/>
        <v>0.11363441482058545</v>
      </c>
      <c r="M129" s="45">
        <f t="shared" si="45"/>
        <v>8.0132900144285983</v>
      </c>
      <c r="N129" s="68"/>
    </row>
    <row r="130" spans="2:14" x14ac:dyDescent="0.25">
      <c r="B130" s="271"/>
      <c r="C130" s="280"/>
      <c r="D130" s="19" t="s">
        <v>49</v>
      </c>
      <c r="E130" s="68">
        <v>0.52295410715246138</v>
      </c>
      <c r="F130" s="68">
        <v>0.42945341263098274</v>
      </c>
      <c r="G130" s="68">
        <v>0.57741590694750078</v>
      </c>
      <c r="H130" s="68">
        <v>0.61259601883208059</v>
      </c>
      <c r="I130" s="68">
        <v>0.6183064169082243</v>
      </c>
      <c r="J130" s="68">
        <f t="shared" si="27"/>
        <v>9.3216375892071213E-3</v>
      </c>
      <c r="K130" s="45">
        <f t="shared" si="44"/>
        <v>0.57103980761437079</v>
      </c>
      <c r="L130" s="68">
        <f t="shared" si="29"/>
        <v>0.18233399155227215</v>
      </c>
      <c r="M130" s="45">
        <f t="shared" si="45"/>
        <v>9.5352309755762921</v>
      </c>
      <c r="N130" s="68"/>
    </row>
    <row r="131" spans="2:14" x14ac:dyDescent="0.25">
      <c r="B131" s="271"/>
      <c r="C131" s="280"/>
      <c r="D131" s="19" t="s">
        <v>50</v>
      </c>
      <c r="E131" s="68">
        <v>0.70135878861553691</v>
      </c>
      <c r="F131" s="68">
        <v>0.70336128458075009</v>
      </c>
      <c r="G131" s="68">
        <v>0.8015089072176752</v>
      </c>
      <c r="H131" s="68">
        <v>0.82779844332469787</v>
      </c>
      <c r="I131" s="68">
        <v>0.82775664662909765</v>
      </c>
      <c r="J131" s="68">
        <f t="shared" si="27"/>
        <v>-5.0491391880846948E-5</v>
      </c>
      <c r="K131" s="45">
        <f t="shared" si="44"/>
        <v>-4.1796695600226919E-3</v>
      </c>
      <c r="L131" s="68">
        <f t="shared" si="29"/>
        <v>0.1802185415870623</v>
      </c>
      <c r="M131" s="45">
        <f t="shared" si="45"/>
        <v>12.639785801356073</v>
      </c>
      <c r="N131" s="68"/>
    </row>
    <row r="132" spans="2:14" x14ac:dyDescent="0.25">
      <c r="B132" s="271"/>
      <c r="C132" s="280"/>
      <c r="D132" s="19" t="s">
        <v>51</v>
      </c>
      <c r="E132" s="68">
        <v>0.51296533102376651</v>
      </c>
      <c r="F132" s="68">
        <v>0.43287194104141685</v>
      </c>
      <c r="G132" s="68">
        <v>0.55540181632567553</v>
      </c>
      <c r="H132" s="68">
        <v>0.56942335787332776</v>
      </c>
      <c r="I132" s="68">
        <v>0.58812285219043858</v>
      </c>
      <c r="J132" s="68">
        <f t="shared" si="27"/>
        <v>3.283935240547442E-2</v>
      </c>
      <c r="K132" s="45">
        <f t="shared" si="44"/>
        <v>1.8699494317110821</v>
      </c>
      <c r="L132" s="68">
        <f t="shared" si="29"/>
        <v>0.14651579087552391</v>
      </c>
      <c r="M132" s="45">
        <f t="shared" si="45"/>
        <v>7.5157521166672066</v>
      </c>
      <c r="N132" s="68"/>
    </row>
    <row r="133" spans="2:14" x14ac:dyDescent="0.25">
      <c r="B133" s="271"/>
      <c r="C133" s="280"/>
      <c r="D133" s="19" t="s">
        <v>52</v>
      </c>
      <c r="E133" s="68">
        <v>0.73831679821858165</v>
      </c>
      <c r="F133" s="68">
        <v>0.48201408869433904</v>
      </c>
      <c r="G133" s="68">
        <v>0.74892677369097149</v>
      </c>
      <c r="H133" s="68">
        <v>0.81331329152256404</v>
      </c>
      <c r="I133" s="68">
        <v>0.84524916570756325</v>
      </c>
      <c r="J133" s="68">
        <f t="shared" si="27"/>
        <v>3.9266386665357089E-2</v>
      </c>
      <c r="K133" s="45">
        <f t="shared" si="44"/>
        <v>3.1935874184999213</v>
      </c>
      <c r="L133" s="68">
        <f t="shared" si="29"/>
        <v>0.14483263518721112</v>
      </c>
      <c r="M133" s="45">
        <f t="shared" si="45"/>
        <v>10.69323674889816</v>
      </c>
      <c r="N133" s="22"/>
    </row>
    <row r="134" spans="2:14" x14ac:dyDescent="0.25">
      <c r="B134" s="271"/>
      <c r="C134" s="281"/>
      <c r="D134" s="23" t="s">
        <v>53</v>
      </c>
      <c r="E134" s="68">
        <v>0.58427290328329673</v>
      </c>
      <c r="F134" s="68">
        <v>0.30640431884692987</v>
      </c>
      <c r="G134" s="68">
        <v>0.53127749995092155</v>
      </c>
      <c r="H134" s="68">
        <v>0.69652045193105105</v>
      </c>
      <c r="I134" s="68">
        <v>0.64923634412435949</v>
      </c>
      <c r="J134" s="68">
        <f t="shared" si="27"/>
        <v>-6.788617286915255E-2</v>
      </c>
      <c r="K134" s="45">
        <f t="shared" si="44"/>
        <v>-4.7284107806691562</v>
      </c>
      <c r="L134" s="68">
        <f t="shared" si="29"/>
        <v>0.11118681095084759</v>
      </c>
      <c r="M134" s="45">
        <f t="shared" si="45"/>
        <v>6.4963440841062763</v>
      </c>
      <c r="N134" s="46"/>
    </row>
    <row r="135" spans="2:14" x14ac:dyDescent="0.25">
      <c r="B135" s="271"/>
      <c r="C135" s="282" t="s">
        <v>37</v>
      </c>
      <c r="D135" s="63" t="s">
        <v>43</v>
      </c>
      <c r="E135" s="64">
        <v>132143.66666666666</v>
      </c>
      <c r="F135" s="64">
        <v>118692</v>
      </c>
      <c r="G135" s="64">
        <v>127347</v>
      </c>
      <c r="H135" s="64">
        <v>379398</v>
      </c>
      <c r="I135" s="64">
        <v>384801</v>
      </c>
      <c r="J135" s="65">
        <f t="shared" si="27"/>
        <v>1.4240981765850202E-2</v>
      </c>
      <c r="K135" s="64">
        <f t="shared" ref="K135:K136" si="46">I135-H135</f>
        <v>5403</v>
      </c>
      <c r="L135" s="65">
        <f t="shared" si="29"/>
        <v>1.9119897283512137</v>
      </c>
      <c r="M135" s="64">
        <f t="shared" ref="M135:M136" si="47">I135-E135</f>
        <v>252657.33333333334</v>
      </c>
      <c r="N135" s="65">
        <f>I135/$I$135</f>
        <v>1</v>
      </c>
    </row>
    <row r="136" spans="2:14" x14ac:dyDescent="0.25">
      <c r="B136" s="271"/>
      <c r="C136" s="277"/>
      <c r="D136" s="26" t="s">
        <v>44</v>
      </c>
      <c r="E136" s="27">
        <v>46648</v>
      </c>
      <c r="F136" s="27">
        <v>29696.5</v>
      </c>
      <c r="G136" s="27">
        <v>44232.666666666664</v>
      </c>
      <c r="H136" s="27">
        <v>45902.166666666664</v>
      </c>
      <c r="I136" s="27">
        <v>46520.916666666664</v>
      </c>
      <c r="J136" s="36">
        <f t="shared" si="27"/>
        <v>1.3479755857566555E-2</v>
      </c>
      <c r="K136" s="27">
        <f t="shared" si="46"/>
        <v>618.75</v>
      </c>
      <c r="L136" s="36">
        <f t="shared" si="29"/>
        <v>-2.7243040073172686E-3</v>
      </c>
      <c r="M136" s="27">
        <f t="shared" si="47"/>
        <v>-127.08333333333576</v>
      </c>
      <c r="N136" s="38">
        <f t="shared" ref="N136:N145" si="48">I136/$I$135</f>
        <v>0.1208960389049578</v>
      </c>
    </row>
    <row r="137" spans="2:14" x14ac:dyDescent="0.25">
      <c r="B137" s="271"/>
      <c r="C137" s="277"/>
      <c r="D137" s="4" t="s">
        <v>45</v>
      </c>
      <c r="E137" s="29">
        <v>41159</v>
      </c>
      <c r="F137" s="29">
        <v>24064.333333333332</v>
      </c>
      <c r="G137" s="29">
        <v>38224.583333333336</v>
      </c>
      <c r="H137" s="29">
        <v>37475.083333333336</v>
      </c>
      <c r="I137" s="29">
        <v>37832.666666666664</v>
      </c>
      <c r="J137" s="74">
        <f>I137/H137-1</f>
        <v>9.5418956150863377E-3</v>
      </c>
      <c r="K137" s="29">
        <f>I137-H137</f>
        <v>357.58333333332848</v>
      </c>
      <c r="L137" s="74">
        <f>I137/E137-1</f>
        <v>-8.0816670311070093E-2</v>
      </c>
      <c r="M137" s="29">
        <f>I137-E137</f>
        <v>-3326.3333333333358</v>
      </c>
      <c r="N137" s="75">
        <f t="shared" si="48"/>
        <v>9.831748531492035E-2</v>
      </c>
    </row>
    <row r="138" spans="2:14" x14ac:dyDescent="0.25">
      <c r="B138" s="271"/>
      <c r="C138" s="277"/>
      <c r="D138" s="4" t="s">
        <v>46</v>
      </c>
      <c r="E138" s="29">
        <v>1127</v>
      </c>
      <c r="F138" s="29">
        <v>668.66666666666663</v>
      </c>
      <c r="G138" s="29">
        <v>857.33333333333337</v>
      </c>
      <c r="H138" s="29">
        <v>899.58333333333337</v>
      </c>
      <c r="I138" s="29">
        <v>899.91666666666663</v>
      </c>
      <c r="J138" s="74">
        <f t="shared" ref="J138:J145" si="49">I138/H138-1</f>
        <v>3.7054191755436783E-4</v>
      </c>
      <c r="K138" s="29">
        <f t="shared" ref="K138:K145" si="50">I138-H138</f>
        <v>0.33333333333325754</v>
      </c>
      <c r="L138" s="74">
        <f t="shared" ref="L138:L145" si="51">I138/E138-1</f>
        <v>-0.20149364093463473</v>
      </c>
      <c r="M138" s="29">
        <f t="shared" ref="M138:M145" si="52">I138-E138</f>
        <v>-227.08333333333337</v>
      </c>
      <c r="N138" s="75">
        <f t="shared" si="48"/>
        <v>2.3386546985758004E-3</v>
      </c>
    </row>
    <row r="139" spans="2:14" x14ac:dyDescent="0.25">
      <c r="B139" s="271"/>
      <c r="C139" s="277"/>
      <c r="D139" s="4" t="s">
        <v>47</v>
      </c>
      <c r="E139" s="29">
        <v>4070</v>
      </c>
      <c r="F139" s="29">
        <v>4011.6666666666665</v>
      </c>
      <c r="G139" s="29">
        <v>4562</v>
      </c>
      <c r="H139" s="29">
        <v>4395.166666666667</v>
      </c>
      <c r="I139" s="29">
        <v>4426.5</v>
      </c>
      <c r="J139" s="74">
        <f t="shared" si="49"/>
        <v>7.129043267225299E-3</v>
      </c>
      <c r="K139" s="29">
        <f t="shared" si="50"/>
        <v>31.33333333333303</v>
      </c>
      <c r="L139" s="74">
        <f t="shared" si="51"/>
        <v>8.7592137592137576E-2</v>
      </c>
      <c r="M139" s="29">
        <f t="shared" si="52"/>
        <v>356.5</v>
      </c>
      <c r="N139" s="75">
        <f t="shared" si="48"/>
        <v>1.1503348484021611E-2</v>
      </c>
    </row>
    <row r="140" spans="2:14" x14ac:dyDescent="0.25">
      <c r="B140" s="271"/>
      <c r="C140" s="277"/>
      <c r="D140" s="4" t="s">
        <v>48</v>
      </c>
      <c r="E140" s="29">
        <v>21340.416666666668</v>
      </c>
      <c r="F140" s="29">
        <v>11050.166666666666</v>
      </c>
      <c r="G140" s="29">
        <v>18363.666666666668</v>
      </c>
      <c r="H140" s="29">
        <v>19209.333333333332</v>
      </c>
      <c r="I140" s="29">
        <v>20010.833333333332</v>
      </c>
      <c r="J140" s="74">
        <f t="shared" si="49"/>
        <v>4.1724508919275261E-2</v>
      </c>
      <c r="K140" s="29">
        <f t="shared" si="50"/>
        <v>801.5</v>
      </c>
      <c r="L140" s="74">
        <f t="shared" si="51"/>
        <v>-6.2303532030380637E-2</v>
      </c>
      <c r="M140" s="29">
        <f t="shared" si="52"/>
        <v>-1329.5833333333358</v>
      </c>
      <c r="N140" s="75">
        <f t="shared" si="48"/>
        <v>5.2003069985091861E-2</v>
      </c>
    </row>
    <row r="141" spans="2:14" x14ac:dyDescent="0.25">
      <c r="B141" s="271"/>
      <c r="C141" s="277"/>
      <c r="D141" s="4" t="s">
        <v>49</v>
      </c>
      <c r="E141" s="29">
        <v>713.33333333333337</v>
      </c>
      <c r="F141" s="29">
        <v>531.66666666666663</v>
      </c>
      <c r="G141" s="29">
        <v>653.5</v>
      </c>
      <c r="H141" s="29">
        <v>663.41666666666663</v>
      </c>
      <c r="I141" s="29">
        <v>673</v>
      </c>
      <c r="J141" s="74">
        <f t="shared" si="49"/>
        <v>1.4445421429468697E-2</v>
      </c>
      <c r="K141" s="29">
        <f t="shared" si="50"/>
        <v>9.5833333333333712</v>
      </c>
      <c r="L141" s="74">
        <f t="shared" si="51"/>
        <v>-5.6542056074766367E-2</v>
      </c>
      <c r="M141" s="29">
        <f t="shared" si="52"/>
        <v>-40.333333333333371</v>
      </c>
      <c r="N141" s="75">
        <f t="shared" si="48"/>
        <v>1.7489559538566687E-3</v>
      </c>
    </row>
    <row r="142" spans="2:14" x14ac:dyDescent="0.25">
      <c r="B142" s="271"/>
      <c r="C142" s="277"/>
      <c r="D142" s="4" t="s">
        <v>50</v>
      </c>
      <c r="E142" s="29">
        <v>4124.333333333333</v>
      </c>
      <c r="F142" s="29">
        <v>2907.75</v>
      </c>
      <c r="G142" s="29">
        <v>4496.833333333333</v>
      </c>
      <c r="H142" s="29">
        <v>4789.666666666667</v>
      </c>
      <c r="I142" s="29">
        <v>4797</v>
      </c>
      <c r="J142" s="74">
        <f t="shared" si="49"/>
        <v>1.5310738395155621E-3</v>
      </c>
      <c r="K142" s="29">
        <f t="shared" si="50"/>
        <v>7.3333333333330302</v>
      </c>
      <c r="L142" s="74">
        <f t="shared" si="51"/>
        <v>0.16309706619251596</v>
      </c>
      <c r="M142" s="29">
        <f t="shared" si="52"/>
        <v>672.66666666666697</v>
      </c>
      <c r="N142" s="75">
        <f t="shared" si="48"/>
        <v>1.2466183819688618E-2</v>
      </c>
    </row>
    <row r="143" spans="2:14" x14ac:dyDescent="0.25">
      <c r="B143" s="271"/>
      <c r="C143" s="277"/>
      <c r="D143" s="4" t="s">
        <v>51</v>
      </c>
      <c r="E143" s="29">
        <v>2689.5833333333335</v>
      </c>
      <c r="F143" s="29">
        <v>2270</v>
      </c>
      <c r="G143" s="29">
        <v>2680.25</v>
      </c>
      <c r="H143" s="29">
        <v>2774.0833333333335</v>
      </c>
      <c r="I143" s="29">
        <v>2714.3333333333335</v>
      </c>
      <c r="J143" s="74">
        <f t="shared" si="49"/>
        <v>-2.1538646399711592E-2</v>
      </c>
      <c r="K143" s="29">
        <f t="shared" si="50"/>
        <v>-59.75</v>
      </c>
      <c r="L143" s="74">
        <f t="shared" si="51"/>
        <v>9.2021688613477259E-3</v>
      </c>
      <c r="M143" s="29">
        <f t="shared" si="52"/>
        <v>24.75</v>
      </c>
      <c r="N143" s="75">
        <f t="shared" si="48"/>
        <v>7.0538624726373721E-3</v>
      </c>
    </row>
    <row r="144" spans="2:14" x14ac:dyDescent="0.25">
      <c r="B144" s="271"/>
      <c r="C144" s="277"/>
      <c r="D144" s="4" t="s">
        <v>52</v>
      </c>
      <c r="E144" s="29">
        <v>6890</v>
      </c>
      <c r="F144" s="29">
        <v>4392.5</v>
      </c>
      <c r="G144" s="29">
        <v>6413.25</v>
      </c>
      <c r="H144" s="29">
        <v>6355.5</v>
      </c>
      <c r="I144" s="29">
        <v>6428.666666666667</v>
      </c>
      <c r="J144" s="40">
        <f t="shared" si="49"/>
        <v>1.1512338394566335E-2</v>
      </c>
      <c r="K144" s="29">
        <f t="shared" si="50"/>
        <v>73.16666666666697</v>
      </c>
      <c r="L144" s="40">
        <f t="shared" si="51"/>
        <v>-6.6956942428640476E-2</v>
      </c>
      <c r="M144" s="29">
        <f t="shared" si="52"/>
        <v>-461.33333333333303</v>
      </c>
      <c r="N144" s="42">
        <f t="shared" si="48"/>
        <v>1.6706470790529823E-2</v>
      </c>
    </row>
    <row r="145" spans="2:14" x14ac:dyDescent="0.25">
      <c r="B145" s="272"/>
      <c r="C145" s="278"/>
      <c r="D145" s="32" t="s">
        <v>53</v>
      </c>
      <c r="E145" s="71">
        <v>3382</v>
      </c>
      <c r="F145" s="71">
        <v>2862.3333333333335</v>
      </c>
      <c r="G145" s="71">
        <v>3211.8333333333335</v>
      </c>
      <c r="H145" s="71">
        <v>3072.4166666666665</v>
      </c>
      <c r="I145" s="71">
        <v>3096.0833333333335</v>
      </c>
      <c r="J145" s="61">
        <f t="shared" si="49"/>
        <v>7.7029482763297796E-3</v>
      </c>
      <c r="K145" s="71">
        <f t="shared" si="50"/>
        <v>23.66666666666697</v>
      </c>
      <c r="L145" s="61">
        <f t="shared" si="51"/>
        <v>-8.4540705696826257E-2</v>
      </c>
      <c r="M145" s="71">
        <f t="shared" si="52"/>
        <v>-285.91666666666652</v>
      </c>
      <c r="N145" s="55">
        <f t="shared" si="48"/>
        <v>8.0459336990634997E-3</v>
      </c>
    </row>
    <row r="146" spans="2:14" ht="6" customHeight="1" x14ac:dyDescent="0.25">
      <c r="B146" s="266"/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  <c r="M146" s="266"/>
      <c r="N146" s="47"/>
    </row>
    <row r="147" spans="2:14" x14ac:dyDescent="0.25">
      <c r="B147" s="268" t="s">
        <v>55</v>
      </c>
      <c r="C147" s="268"/>
      <c r="D147" s="268"/>
      <c r="E147" s="268"/>
      <c r="F147" s="268"/>
      <c r="G147" s="268"/>
      <c r="H147" s="268"/>
      <c r="I147" s="268"/>
      <c r="J147" s="268"/>
      <c r="K147" s="268"/>
      <c r="L147" s="268"/>
      <c r="M147" s="268"/>
    </row>
    <row r="148" spans="2:14" x14ac:dyDescent="0.25">
      <c r="B148" s="60"/>
    </row>
    <row r="150" spans="2:14" ht="21.75" thickBot="1" x14ac:dyDescent="0.3">
      <c r="B150" s="269" t="s">
        <v>56</v>
      </c>
      <c r="C150" s="269"/>
      <c r="D150" s="269"/>
      <c r="E150" s="269"/>
      <c r="F150" s="269"/>
      <c r="G150" s="269"/>
      <c r="H150" s="269"/>
      <c r="I150" s="269"/>
      <c r="J150" s="269"/>
      <c r="K150" s="269"/>
      <c r="L150" s="269"/>
      <c r="M150" s="269"/>
      <c r="N150" s="12"/>
    </row>
    <row r="151" spans="2:14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2:14" x14ac:dyDescent="0.25">
      <c r="B152" s="4"/>
      <c r="C152" s="4"/>
      <c r="D152" s="4"/>
      <c r="E152" s="14">
        <v>2020</v>
      </c>
      <c r="F152" s="14">
        <v>2021</v>
      </c>
      <c r="G152" s="14">
        <v>2022</v>
      </c>
      <c r="H152" s="14">
        <v>2023</v>
      </c>
      <c r="I152" s="14">
        <v>2024</v>
      </c>
      <c r="J152" s="14" t="str">
        <f>CONCATENATE("var. ",RIGHT(I152,2),"/",RIGHT(H152,2))</f>
        <v>var. 24/23</v>
      </c>
      <c r="K152" s="14" t="str">
        <f>CONCATENATE("dif. ",RIGHT(I152,2),"/",RIGHT(H152,2))</f>
        <v>dif. 24/23</v>
      </c>
      <c r="L152" s="14" t="str">
        <f>CONCATENATE("var. ",RIGHT(I152,2),"/",RIGHT(E152,2))</f>
        <v>var. 24/20</v>
      </c>
      <c r="M152" s="14" t="str">
        <f>CONCATENATE("dif. ",RIGHT(I152,2),"/",RIGHT(E152,2))</f>
        <v>dif. 24/20</v>
      </c>
      <c r="N152" s="14" t="str">
        <f>CONCATENATE("cuota ",I152)</f>
        <v>cuota 2024</v>
      </c>
    </row>
    <row r="153" spans="2:14" x14ac:dyDescent="0.25">
      <c r="B153" s="270" t="s">
        <v>42</v>
      </c>
      <c r="C153" s="273" t="s">
        <v>8</v>
      </c>
      <c r="D153" s="63" t="s">
        <v>43</v>
      </c>
      <c r="E153" s="64">
        <v>1565303</v>
      </c>
      <c r="F153" s="64">
        <v>2335438</v>
      </c>
      <c r="G153" s="64">
        <v>4757683</v>
      </c>
      <c r="H153" s="64">
        <v>5188807</v>
      </c>
      <c r="I153" s="64">
        <v>5480280</v>
      </c>
      <c r="J153" s="65">
        <f>I153/H153-1</f>
        <v>5.6173413272068151E-2</v>
      </c>
      <c r="K153" s="64">
        <f>I153-H153</f>
        <v>291473</v>
      </c>
      <c r="L153" s="65">
        <f>I153/E153-1</f>
        <v>2.5010985093620852</v>
      </c>
      <c r="M153" s="64">
        <f>I153-E153</f>
        <v>3914977</v>
      </c>
      <c r="N153" s="65">
        <f>I153/$I$153</f>
        <v>1</v>
      </c>
    </row>
    <row r="154" spans="2:14" x14ac:dyDescent="0.25">
      <c r="B154" s="271"/>
      <c r="C154" s="274"/>
      <c r="D154" s="15" t="s">
        <v>44</v>
      </c>
      <c r="E154" s="16">
        <v>550867</v>
      </c>
      <c r="F154" s="16">
        <v>881045</v>
      </c>
      <c r="G154" s="16">
        <v>1757049</v>
      </c>
      <c r="H154" s="16">
        <v>1888332</v>
      </c>
      <c r="I154" s="16">
        <v>1938898</v>
      </c>
      <c r="J154" s="18">
        <f t="shared" ref="J154" si="53">I154/H154-1</f>
        <v>2.677813011694985E-2</v>
      </c>
      <c r="K154" s="16">
        <f t="shared" ref="K154" si="54">I154-H154</f>
        <v>50566</v>
      </c>
      <c r="L154" s="18">
        <f t="shared" ref="L154" si="55">I154/E154-1</f>
        <v>2.5197207311383694</v>
      </c>
      <c r="M154" s="16">
        <f t="shared" ref="M154" si="56">I154-E154</f>
        <v>1388031</v>
      </c>
      <c r="N154" s="18">
        <f t="shared" ref="N154:N163" si="57">I154/$I$153</f>
        <v>0.35379542651105417</v>
      </c>
    </row>
    <row r="155" spans="2:14" x14ac:dyDescent="0.25">
      <c r="B155" s="271"/>
      <c r="C155" s="274"/>
      <c r="D155" s="19" t="s">
        <v>45</v>
      </c>
      <c r="E155" s="20">
        <v>375345</v>
      </c>
      <c r="F155" s="20">
        <v>492258</v>
      </c>
      <c r="G155" s="20">
        <v>1243535</v>
      </c>
      <c r="H155" s="20">
        <v>1319978</v>
      </c>
      <c r="I155" s="20">
        <v>1387823</v>
      </c>
      <c r="J155" s="68">
        <f>I155/H155-1</f>
        <v>5.139858391579244E-2</v>
      </c>
      <c r="K155" s="20">
        <f>I155-H155</f>
        <v>67845</v>
      </c>
      <c r="L155" s="68">
        <f>I155/E155-1</f>
        <v>2.6974596704365319</v>
      </c>
      <c r="M155" s="20">
        <f>I155-E155</f>
        <v>1012478</v>
      </c>
      <c r="N155" s="68">
        <f t="shared" si="57"/>
        <v>0.2532394330216704</v>
      </c>
    </row>
    <row r="156" spans="2:14" x14ac:dyDescent="0.25">
      <c r="B156" s="271"/>
      <c r="C156" s="274"/>
      <c r="D156" s="19" t="s">
        <v>46</v>
      </c>
      <c r="E156" s="20">
        <v>12633</v>
      </c>
      <c r="F156" s="20">
        <v>20161</v>
      </c>
      <c r="G156" s="20">
        <v>37751</v>
      </c>
      <c r="H156" s="20">
        <v>51166</v>
      </c>
      <c r="I156" s="20">
        <v>43737</v>
      </c>
      <c r="J156" s="68">
        <f t="shared" ref="J156:J218" si="58">I156/H156-1</f>
        <v>-0.14519407418989172</v>
      </c>
      <c r="K156" s="20">
        <f t="shared" ref="K156:K185" si="59">I156-H156</f>
        <v>-7429</v>
      </c>
      <c r="L156" s="68">
        <f t="shared" ref="L156:L218" si="60">I156/E156-1</f>
        <v>2.4621230111612444</v>
      </c>
      <c r="M156" s="20">
        <f t="shared" ref="M156:M185" si="61">I156-E156</f>
        <v>31104</v>
      </c>
      <c r="N156" s="68">
        <f t="shared" si="57"/>
        <v>7.9807966016334931E-3</v>
      </c>
    </row>
    <row r="157" spans="2:14" x14ac:dyDescent="0.25">
      <c r="B157" s="271"/>
      <c r="C157" s="274"/>
      <c r="D157" s="19" t="s">
        <v>47</v>
      </c>
      <c r="E157" s="20">
        <v>55313</v>
      </c>
      <c r="F157" s="20">
        <v>70304</v>
      </c>
      <c r="G157" s="20">
        <v>161080</v>
      </c>
      <c r="H157" s="20">
        <v>179837</v>
      </c>
      <c r="I157" s="20">
        <v>231856</v>
      </c>
      <c r="J157" s="68">
        <f t="shared" si="58"/>
        <v>0.28925638216829674</v>
      </c>
      <c r="K157" s="20">
        <f t="shared" si="59"/>
        <v>52019</v>
      </c>
      <c r="L157" s="68">
        <f t="shared" si="60"/>
        <v>3.1917090015005511</v>
      </c>
      <c r="M157" s="20">
        <f t="shared" si="61"/>
        <v>176543</v>
      </c>
      <c r="N157" s="68">
        <f t="shared" si="57"/>
        <v>4.2307327362835476E-2</v>
      </c>
    </row>
    <row r="158" spans="2:14" x14ac:dyDescent="0.25">
      <c r="B158" s="271"/>
      <c r="C158" s="274"/>
      <c r="D158" s="19" t="s">
        <v>48</v>
      </c>
      <c r="E158" s="20">
        <v>225835</v>
      </c>
      <c r="F158" s="20">
        <v>354204</v>
      </c>
      <c r="G158" s="20">
        <v>710225</v>
      </c>
      <c r="H158" s="20">
        <v>797848</v>
      </c>
      <c r="I158" s="20">
        <v>914356</v>
      </c>
      <c r="J158" s="68">
        <f t="shared" si="58"/>
        <v>0.14602781482187077</v>
      </c>
      <c r="K158" s="20">
        <f t="shared" si="59"/>
        <v>116508</v>
      </c>
      <c r="L158" s="68">
        <f t="shared" si="60"/>
        <v>3.0487789758009169</v>
      </c>
      <c r="M158" s="20">
        <f t="shared" si="61"/>
        <v>688521</v>
      </c>
      <c r="N158" s="68">
        <f t="shared" si="57"/>
        <v>0.16684475975680074</v>
      </c>
    </row>
    <row r="159" spans="2:14" x14ac:dyDescent="0.25">
      <c r="B159" s="271"/>
      <c r="C159" s="274"/>
      <c r="D159" s="19" t="s">
        <v>49</v>
      </c>
      <c r="E159" s="20">
        <v>24221</v>
      </c>
      <c r="F159" s="20">
        <v>33444</v>
      </c>
      <c r="G159" s="20">
        <v>51485</v>
      </c>
      <c r="H159" s="20">
        <v>58157</v>
      </c>
      <c r="I159" s="20">
        <v>57388</v>
      </c>
      <c r="J159" s="68">
        <f t="shared" si="58"/>
        <v>-1.3222827862510056E-2</v>
      </c>
      <c r="K159" s="20">
        <f t="shared" si="59"/>
        <v>-769</v>
      </c>
      <c r="L159" s="68">
        <f t="shared" si="60"/>
        <v>1.3693489121010693</v>
      </c>
      <c r="M159" s="20">
        <f t="shared" si="61"/>
        <v>33167</v>
      </c>
      <c r="N159" s="68">
        <f t="shared" si="57"/>
        <v>1.0471727721941215E-2</v>
      </c>
    </row>
    <row r="160" spans="2:14" x14ac:dyDescent="0.25">
      <c r="B160" s="271"/>
      <c r="C160" s="274"/>
      <c r="D160" s="19" t="s">
        <v>50</v>
      </c>
      <c r="E160" s="20">
        <v>77467</v>
      </c>
      <c r="F160" s="20">
        <v>107459</v>
      </c>
      <c r="G160" s="20">
        <v>198873</v>
      </c>
      <c r="H160" s="20">
        <v>252588</v>
      </c>
      <c r="I160" s="20">
        <v>239146</v>
      </c>
      <c r="J160" s="68">
        <f t="shared" si="58"/>
        <v>-5.3217096615832848E-2</v>
      </c>
      <c r="K160" s="20">
        <f t="shared" si="59"/>
        <v>-13442</v>
      </c>
      <c r="L160" s="68">
        <f t="shared" si="60"/>
        <v>2.087069332748138</v>
      </c>
      <c r="M160" s="20">
        <f t="shared" si="61"/>
        <v>161679</v>
      </c>
      <c r="N160" s="68">
        <f t="shared" si="57"/>
        <v>4.3637551365988597E-2</v>
      </c>
    </row>
    <row r="161" spans="2:14" x14ac:dyDescent="0.25">
      <c r="B161" s="271"/>
      <c r="C161" s="274"/>
      <c r="D161" s="19" t="s">
        <v>51</v>
      </c>
      <c r="E161" s="20">
        <v>103516</v>
      </c>
      <c r="F161" s="20">
        <v>164258</v>
      </c>
      <c r="G161" s="20">
        <v>229131</v>
      </c>
      <c r="H161" s="20">
        <v>239109</v>
      </c>
      <c r="I161" s="20">
        <v>250871</v>
      </c>
      <c r="J161" s="68">
        <f t="shared" si="58"/>
        <v>4.9190954752853289E-2</v>
      </c>
      <c r="K161" s="20">
        <f t="shared" si="59"/>
        <v>11762</v>
      </c>
      <c r="L161" s="68">
        <f t="shared" si="60"/>
        <v>1.4234997488310985</v>
      </c>
      <c r="M161" s="20">
        <f t="shared" si="61"/>
        <v>147355</v>
      </c>
      <c r="N161" s="68">
        <f t="shared" si="57"/>
        <v>4.5777040589166977E-2</v>
      </c>
    </row>
    <row r="162" spans="2:14" x14ac:dyDescent="0.25">
      <c r="B162" s="271"/>
      <c r="C162" s="274"/>
      <c r="D162" s="19" t="s">
        <v>52</v>
      </c>
      <c r="E162" s="20">
        <v>96681</v>
      </c>
      <c r="F162" s="20">
        <v>140346</v>
      </c>
      <c r="G162" s="20">
        <v>257117</v>
      </c>
      <c r="H162" s="20">
        <v>278594</v>
      </c>
      <c r="I162" s="20">
        <v>287810</v>
      </c>
      <c r="J162" s="22">
        <f t="shared" si="58"/>
        <v>3.3080396562739978E-2</v>
      </c>
      <c r="K162" s="20">
        <f t="shared" si="59"/>
        <v>9216</v>
      </c>
      <c r="L162" s="22">
        <f t="shared" si="60"/>
        <v>1.9769034246646187</v>
      </c>
      <c r="M162" s="20">
        <f t="shared" si="61"/>
        <v>191129</v>
      </c>
      <c r="N162" s="22">
        <f t="shared" si="57"/>
        <v>5.2517389622428051E-2</v>
      </c>
    </row>
    <row r="163" spans="2:14" x14ac:dyDescent="0.25">
      <c r="B163" s="271"/>
      <c r="C163" s="275"/>
      <c r="D163" s="23" t="s">
        <v>53</v>
      </c>
      <c r="E163" s="69">
        <v>43425</v>
      </c>
      <c r="F163" s="69">
        <v>71959</v>
      </c>
      <c r="G163" s="69">
        <v>111437</v>
      </c>
      <c r="H163" s="69">
        <v>123198</v>
      </c>
      <c r="I163" s="69">
        <v>128395</v>
      </c>
      <c r="J163" s="46">
        <f t="shared" si="58"/>
        <v>4.2184126365687691E-2</v>
      </c>
      <c r="K163" s="69">
        <f t="shared" si="59"/>
        <v>5197</v>
      </c>
      <c r="L163" s="46">
        <f t="shared" si="60"/>
        <v>1.9567069660333911</v>
      </c>
      <c r="M163" s="69">
        <f t="shared" si="61"/>
        <v>84970</v>
      </c>
      <c r="N163" s="46">
        <f t="shared" si="57"/>
        <v>2.3428547446480836E-2</v>
      </c>
    </row>
    <row r="164" spans="2:14" x14ac:dyDescent="0.25">
      <c r="B164" s="271"/>
      <c r="C164" s="276" t="s">
        <v>18</v>
      </c>
      <c r="D164" s="63" t="s">
        <v>43</v>
      </c>
      <c r="E164" s="64">
        <v>1664028</v>
      </c>
      <c r="F164" s="64">
        <v>2347681</v>
      </c>
      <c r="G164" s="64">
        <v>4832844</v>
      </c>
      <c r="H164" s="64">
        <v>5281361</v>
      </c>
      <c r="I164" s="64">
        <v>5576793</v>
      </c>
      <c r="J164" s="65">
        <f>I164/H164-1</f>
        <v>5.5938611278418593E-2</v>
      </c>
      <c r="K164" s="64">
        <f>I164-H164</f>
        <v>295432</v>
      </c>
      <c r="L164" s="65">
        <f>I164/E164-1</f>
        <v>2.3513817075193448</v>
      </c>
      <c r="M164" s="64">
        <f>I164-E164</f>
        <v>3912765</v>
      </c>
      <c r="N164" s="65">
        <f t="shared" ref="N164:N174" si="62">I164/$I$164</f>
        <v>1</v>
      </c>
    </row>
    <row r="165" spans="2:14" x14ac:dyDescent="0.25">
      <c r="B165" s="271"/>
      <c r="C165" s="277"/>
      <c r="D165" s="26" t="s">
        <v>44</v>
      </c>
      <c r="E165" s="27">
        <v>590539</v>
      </c>
      <c r="F165" s="27">
        <v>886032</v>
      </c>
      <c r="G165" s="27">
        <v>1785371</v>
      </c>
      <c r="H165" s="27">
        <v>1925016</v>
      </c>
      <c r="I165" s="27">
        <v>1977765</v>
      </c>
      <c r="J165" s="80">
        <f t="shared" ref="J165" si="63">I165/H165-1</f>
        <v>2.7401850166440145E-2</v>
      </c>
      <c r="K165" s="27">
        <f t="shared" ref="K165" si="64">I165-H165</f>
        <v>52749</v>
      </c>
      <c r="L165" s="80">
        <f t="shared" ref="L165" si="65">I165/E165-1</f>
        <v>2.3490844804492168</v>
      </c>
      <c r="M165" s="27">
        <f t="shared" ref="M165" si="66">I165-E165</f>
        <v>1387226</v>
      </c>
      <c r="N165" s="38">
        <f t="shared" si="62"/>
        <v>0.35464199585675854</v>
      </c>
    </row>
    <row r="166" spans="2:14" x14ac:dyDescent="0.25">
      <c r="B166" s="271"/>
      <c r="C166" s="277"/>
      <c r="D166" s="4" t="s">
        <v>45</v>
      </c>
      <c r="E166" s="29">
        <v>404818</v>
      </c>
      <c r="F166" s="29">
        <v>494807</v>
      </c>
      <c r="G166" s="29">
        <v>1265143</v>
      </c>
      <c r="H166" s="29">
        <v>1346080</v>
      </c>
      <c r="I166" s="29">
        <v>1414435</v>
      </c>
      <c r="J166" s="81">
        <f>I166/H166-1</f>
        <v>5.0780785688814944E-2</v>
      </c>
      <c r="K166" s="29">
        <f>I166-H166</f>
        <v>68355</v>
      </c>
      <c r="L166" s="81">
        <f>I166/E166-1</f>
        <v>2.4940022429832664</v>
      </c>
      <c r="M166" s="29">
        <f>I166-E166</f>
        <v>1009617</v>
      </c>
      <c r="N166" s="75">
        <f t="shared" si="62"/>
        <v>0.25362874325799795</v>
      </c>
    </row>
    <row r="167" spans="2:14" x14ac:dyDescent="0.25">
      <c r="B167" s="271"/>
      <c r="C167" s="277"/>
      <c r="D167" s="4" t="s">
        <v>46</v>
      </c>
      <c r="E167" s="29">
        <v>13335</v>
      </c>
      <c r="F167" s="29">
        <v>20284</v>
      </c>
      <c r="G167" s="29">
        <v>38233</v>
      </c>
      <c r="H167" s="29">
        <v>51566</v>
      </c>
      <c r="I167" s="29">
        <v>44327</v>
      </c>
      <c r="J167" s="81">
        <f t="shared" ref="J167:J174" si="67">I167/H167-1</f>
        <v>-0.14038319823139278</v>
      </c>
      <c r="K167" s="29">
        <f t="shared" ref="K167:K174" si="68">I167-H167</f>
        <v>-7239</v>
      </c>
      <c r="L167" s="81">
        <f t="shared" ref="L167:L174" si="69">I167/E167-1</f>
        <v>2.3241094863142107</v>
      </c>
      <c r="M167" s="29">
        <f t="shared" ref="M167:M174" si="70">I167-E167</f>
        <v>30992</v>
      </c>
      <c r="N167" s="75">
        <f t="shared" si="62"/>
        <v>7.948475046500739E-3</v>
      </c>
    </row>
    <row r="168" spans="2:14" x14ac:dyDescent="0.25">
      <c r="B168" s="271"/>
      <c r="C168" s="277"/>
      <c r="D168" s="4" t="s">
        <v>47</v>
      </c>
      <c r="E168" s="29">
        <v>57877</v>
      </c>
      <c r="F168" s="29">
        <v>71245</v>
      </c>
      <c r="G168" s="29">
        <v>164270</v>
      </c>
      <c r="H168" s="29">
        <v>183368</v>
      </c>
      <c r="I168" s="29">
        <v>234780</v>
      </c>
      <c r="J168" s="81">
        <f t="shared" si="67"/>
        <v>0.28037607434230627</v>
      </c>
      <c r="K168" s="29">
        <f t="shared" si="68"/>
        <v>51412</v>
      </c>
      <c r="L168" s="81">
        <f t="shared" si="69"/>
        <v>3.0565336835012182</v>
      </c>
      <c r="M168" s="29">
        <f t="shared" si="70"/>
        <v>176903</v>
      </c>
      <c r="N168" s="75">
        <f t="shared" si="62"/>
        <v>4.2099464692341999E-2</v>
      </c>
    </row>
    <row r="169" spans="2:14" x14ac:dyDescent="0.25">
      <c r="B169" s="271"/>
      <c r="C169" s="277"/>
      <c r="D169" s="4" t="s">
        <v>48</v>
      </c>
      <c r="E169" s="29">
        <v>240954</v>
      </c>
      <c r="F169" s="29">
        <v>355287</v>
      </c>
      <c r="G169" s="29">
        <v>720575</v>
      </c>
      <c r="H169" s="29">
        <v>811299</v>
      </c>
      <c r="I169" s="29">
        <v>928708</v>
      </c>
      <c r="J169" s="81">
        <f t="shared" si="67"/>
        <v>0.14471729904757669</v>
      </c>
      <c r="K169" s="29">
        <f t="shared" si="68"/>
        <v>117409</v>
      </c>
      <c r="L169" s="81">
        <f t="shared" si="69"/>
        <v>2.8542958406998848</v>
      </c>
      <c r="M169" s="29">
        <f t="shared" si="70"/>
        <v>687754</v>
      </c>
      <c r="N169" s="75">
        <f t="shared" si="62"/>
        <v>0.16653083591232451</v>
      </c>
    </row>
    <row r="170" spans="2:14" x14ac:dyDescent="0.25">
      <c r="B170" s="271"/>
      <c r="C170" s="277"/>
      <c r="D170" s="4" t="s">
        <v>49</v>
      </c>
      <c r="E170" s="29">
        <v>24525</v>
      </c>
      <c r="F170" s="29">
        <v>33497</v>
      </c>
      <c r="G170" s="29">
        <v>51855</v>
      </c>
      <c r="H170" s="29">
        <v>58492</v>
      </c>
      <c r="I170" s="29">
        <v>57716</v>
      </c>
      <c r="J170" s="81">
        <f t="shared" si="67"/>
        <v>-1.3266771524310994E-2</v>
      </c>
      <c r="K170" s="29">
        <f t="shared" si="68"/>
        <v>-776</v>
      </c>
      <c r="L170" s="81">
        <f t="shared" si="69"/>
        <v>1.3533537206931703</v>
      </c>
      <c r="M170" s="29">
        <f t="shared" si="70"/>
        <v>33191</v>
      </c>
      <c r="N170" s="75">
        <f t="shared" si="62"/>
        <v>1.0349317250972019E-2</v>
      </c>
    </row>
    <row r="171" spans="2:14" x14ac:dyDescent="0.25">
      <c r="B171" s="271"/>
      <c r="C171" s="277"/>
      <c r="D171" s="4" t="s">
        <v>50</v>
      </c>
      <c r="E171" s="29">
        <v>80970</v>
      </c>
      <c r="F171" s="29">
        <v>108554</v>
      </c>
      <c r="G171" s="29">
        <v>202302</v>
      </c>
      <c r="H171" s="29">
        <v>255835</v>
      </c>
      <c r="I171" s="29">
        <v>243005</v>
      </c>
      <c r="J171" s="81">
        <f t="shared" si="67"/>
        <v>-5.0149510426642174E-2</v>
      </c>
      <c r="K171" s="29">
        <f t="shared" si="68"/>
        <v>-12830</v>
      </c>
      <c r="L171" s="81">
        <f t="shared" si="69"/>
        <v>2.001173274052118</v>
      </c>
      <c r="M171" s="29">
        <f t="shared" si="70"/>
        <v>162035</v>
      </c>
      <c r="N171" s="75">
        <f t="shared" si="62"/>
        <v>4.3574326678433285E-2</v>
      </c>
    </row>
    <row r="172" spans="2:14" x14ac:dyDescent="0.25">
      <c r="B172" s="271"/>
      <c r="C172" s="277"/>
      <c r="D172" s="4" t="s">
        <v>51</v>
      </c>
      <c r="E172" s="29">
        <v>104957</v>
      </c>
      <c r="F172" s="29">
        <v>164413</v>
      </c>
      <c r="G172" s="29">
        <v>230406</v>
      </c>
      <c r="H172" s="29">
        <v>240602</v>
      </c>
      <c r="I172" s="29">
        <v>252566</v>
      </c>
      <c r="J172" s="81">
        <f t="shared" si="67"/>
        <v>4.9725272441625501E-2</v>
      </c>
      <c r="K172" s="29">
        <f t="shared" si="68"/>
        <v>11964</v>
      </c>
      <c r="L172" s="81">
        <f t="shared" si="69"/>
        <v>1.4063759444343873</v>
      </c>
      <c r="M172" s="29">
        <f t="shared" si="70"/>
        <v>147609</v>
      </c>
      <c r="N172" s="75">
        <f t="shared" si="62"/>
        <v>4.5288752872842869E-2</v>
      </c>
    </row>
    <row r="173" spans="2:14" x14ac:dyDescent="0.25">
      <c r="B173" s="271"/>
      <c r="C173" s="277"/>
      <c r="D173" s="4" t="s">
        <v>52</v>
      </c>
      <c r="E173" s="29">
        <v>100783</v>
      </c>
      <c r="F173" s="29">
        <v>141329</v>
      </c>
      <c r="G173" s="29">
        <v>261644</v>
      </c>
      <c r="H173" s="29">
        <v>283635</v>
      </c>
      <c r="I173" s="29">
        <v>293116</v>
      </c>
      <c r="J173" s="31">
        <f t="shared" si="67"/>
        <v>3.3426763269695181E-2</v>
      </c>
      <c r="K173" s="29">
        <f t="shared" si="68"/>
        <v>9481</v>
      </c>
      <c r="L173" s="31">
        <f t="shared" si="69"/>
        <v>1.9083873272278065</v>
      </c>
      <c r="M173" s="29">
        <f t="shared" si="70"/>
        <v>192333</v>
      </c>
      <c r="N173" s="42">
        <f t="shared" si="62"/>
        <v>5.2559956950168317E-2</v>
      </c>
    </row>
    <row r="174" spans="2:14" x14ac:dyDescent="0.25">
      <c r="B174" s="271"/>
      <c r="C174" s="278"/>
      <c r="D174" s="32" t="s">
        <v>53</v>
      </c>
      <c r="E174" s="71">
        <v>45270</v>
      </c>
      <c r="F174" s="71">
        <v>72233</v>
      </c>
      <c r="G174" s="71">
        <v>113045</v>
      </c>
      <c r="H174" s="71">
        <v>125468</v>
      </c>
      <c r="I174" s="71">
        <v>130375</v>
      </c>
      <c r="J174" s="72">
        <f t="shared" si="67"/>
        <v>3.9109573755857996E-2</v>
      </c>
      <c r="K174" s="71">
        <f t="shared" si="68"/>
        <v>4907</v>
      </c>
      <c r="L174" s="72">
        <f t="shared" si="69"/>
        <v>1.8799425668212946</v>
      </c>
      <c r="M174" s="71">
        <f t="shared" si="70"/>
        <v>85105</v>
      </c>
      <c r="N174" s="55">
        <f t="shared" si="62"/>
        <v>2.3378131481659799E-2</v>
      </c>
    </row>
    <row r="175" spans="2:14" x14ac:dyDescent="0.25">
      <c r="B175" s="271"/>
      <c r="C175" s="273" t="s">
        <v>21</v>
      </c>
      <c r="D175" s="63" t="s">
        <v>43</v>
      </c>
      <c r="E175" s="64">
        <v>10243785</v>
      </c>
      <c r="F175" s="64">
        <v>13903380</v>
      </c>
      <c r="G175" s="64">
        <v>31405937</v>
      </c>
      <c r="H175" s="64">
        <v>34509923</v>
      </c>
      <c r="I175" s="64">
        <v>36076748</v>
      </c>
      <c r="J175" s="65">
        <f t="shared" si="58"/>
        <v>4.540215867766495E-2</v>
      </c>
      <c r="K175" s="64">
        <f t="shared" si="59"/>
        <v>1566825</v>
      </c>
      <c r="L175" s="65">
        <f t="shared" si="60"/>
        <v>2.5218181560819559</v>
      </c>
      <c r="M175" s="64">
        <f t="shared" si="61"/>
        <v>25832963</v>
      </c>
      <c r="N175" s="65">
        <f>I175/$I$175</f>
        <v>1</v>
      </c>
    </row>
    <row r="176" spans="2:14" x14ac:dyDescent="0.25">
      <c r="B176" s="271"/>
      <c r="C176" s="274"/>
      <c r="D176" s="15" t="s">
        <v>44</v>
      </c>
      <c r="E176" s="16">
        <v>3913809</v>
      </c>
      <c r="F176" s="16">
        <v>5763674</v>
      </c>
      <c r="G176" s="16">
        <v>12632387</v>
      </c>
      <c r="H176" s="16">
        <v>13590517</v>
      </c>
      <c r="I176" s="16">
        <v>13839613</v>
      </c>
      <c r="J176" s="18">
        <f t="shared" si="58"/>
        <v>1.8328662551983843E-2</v>
      </c>
      <c r="K176" s="16">
        <f t="shared" si="59"/>
        <v>249096</v>
      </c>
      <c r="L176" s="18">
        <f t="shared" si="60"/>
        <v>2.5360982102090315</v>
      </c>
      <c r="M176" s="16">
        <f t="shared" si="61"/>
        <v>9925804</v>
      </c>
      <c r="N176" s="18">
        <f t="shared" ref="N176:N185" si="71">I176/$I$175</f>
        <v>0.38361586803777326</v>
      </c>
    </row>
    <row r="177" spans="2:14" x14ac:dyDescent="0.25">
      <c r="B177" s="271"/>
      <c r="C177" s="274"/>
      <c r="D177" s="19" t="s">
        <v>45</v>
      </c>
      <c r="E177" s="20">
        <v>2858440</v>
      </c>
      <c r="F177" s="20">
        <v>3367162</v>
      </c>
      <c r="G177" s="20">
        <v>8865243</v>
      </c>
      <c r="H177" s="20">
        <v>9739308</v>
      </c>
      <c r="I177" s="20">
        <v>10014981</v>
      </c>
      <c r="J177" s="68">
        <f t="shared" si="58"/>
        <v>2.8305193757092395E-2</v>
      </c>
      <c r="K177" s="20">
        <f t="shared" si="59"/>
        <v>275673</v>
      </c>
      <c r="L177" s="68">
        <f t="shared" si="60"/>
        <v>2.5036526916779782</v>
      </c>
      <c r="M177" s="20">
        <f t="shared" si="61"/>
        <v>7156541</v>
      </c>
      <c r="N177" s="68">
        <f t="shared" si="71"/>
        <v>0.2776020998344973</v>
      </c>
    </row>
    <row r="178" spans="2:14" x14ac:dyDescent="0.25">
      <c r="B178" s="271"/>
      <c r="C178" s="274"/>
      <c r="D178" s="19" t="s">
        <v>46</v>
      </c>
      <c r="E178" s="20">
        <v>65275</v>
      </c>
      <c r="F178" s="20">
        <v>98762</v>
      </c>
      <c r="G178" s="20">
        <v>168339</v>
      </c>
      <c r="H178" s="20">
        <v>182035</v>
      </c>
      <c r="I178" s="20">
        <v>194642</v>
      </c>
      <c r="J178" s="68">
        <f t="shared" si="58"/>
        <v>6.925591232455286E-2</v>
      </c>
      <c r="K178" s="20">
        <f t="shared" si="59"/>
        <v>12607</v>
      </c>
      <c r="L178" s="68">
        <f t="shared" si="60"/>
        <v>1.9818766756032171</v>
      </c>
      <c r="M178" s="20">
        <f t="shared" si="61"/>
        <v>129367</v>
      </c>
      <c r="N178" s="68">
        <f t="shared" si="71"/>
        <v>5.3952202121987274E-3</v>
      </c>
    </row>
    <row r="179" spans="2:14" x14ac:dyDescent="0.25">
      <c r="B179" s="271"/>
      <c r="C179" s="274"/>
      <c r="D179" s="19" t="s">
        <v>47</v>
      </c>
      <c r="E179" s="20">
        <v>295880</v>
      </c>
      <c r="F179" s="20">
        <v>419370</v>
      </c>
      <c r="G179" s="20">
        <v>1014697</v>
      </c>
      <c r="H179" s="20">
        <v>1034949</v>
      </c>
      <c r="I179" s="20">
        <v>1361415</v>
      </c>
      <c r="J179" s="68">
        <f t="shared" si="58"/>
        <v>0.31544163045715301</v>
      </c>
      <c r="K179" s="20">
        <f t="shared" si="59"/>
        <v>326466</v>
      </c>
      <c r="L179" s="68">
        <f t="shared" si="60"/>
        <v>3.6012403677166418</v>
      </c>
      <c r="M179" s="20">
        <f t="shared" si="61"/>
        <v>1065535</v>
      </c>
      <c r="N179" s="68">
        <f t="shared" si="71"/>
        <v>3.7736633024683934E-2</v>
      </c>
    </row>
    <row r="180" spans="2:14" x14ac:dyDescent="0.25">
      <c r="B180" s="271"/>
      <c r="C180" s="274"/>
      <c r="D180" s="19" t="s">
        <v>48</v>
      </c>
      <c r="E180" s="20">
        <v>1546641</v>
      </c>
      <c r="F180" s="20">
        <v>1967362</v>
      </c>
      <c r="G180" s="20">
        <v>4352393</v>
      </c>
      <c r="H180" s="20">
        <v>5123327</v>
      </c>
      <c r="I180" s="20">
        <v>5751799</v>
      </c>
      <c r="J180" s="68">
        <f t="shared" si="58"/>
        <v>0.12266872678632468</v>
      </c>
      <c r="K180" s="20">
        <f t="shared" si="59"/>
        <v>628472</v>
      </c>
      <c r="L180" s="68">
        <f t="shared" si="60"/>
        <v>2.718897274803914</v>
      </c>
      <c r="M180" s="20">
        <f t="shared" si="61"/>
        <v>4205158</v>
      </c>
      <c r="N180" s="68">
        <f t="shared" si="71"/>
        <v>0.15943230249023554</v>
      </c>
    </row>
    <row r="181" spans="2:14" x14ac:dyDescent="0.25">
      <c r="B181" s="271"/>
      <c r="C181" s="274"/>
      <c r="D181" s="19" t="s">
        <v>49</v>
      </c>
      <c r="E181" s="20">
        <v>59047</v>
      </c>
      <c r="F181" s="20">
        <v>83402</v>
      </c>
      <c r="G181" s="20">
        <v>137757</v>
      </c>
      <c r="H181" s="20">
        <v>148334</v>
      </c>
      <c r="I181" s="20">
        <v>152300</v>
      </c>
      <c r="J181" s="68">
        <f t="shared" si="58"/>
        <v>2.6736958485579887E-2</v>
      </c>
      <c r="K181" s="20">
        <f t="shared" si="59"/>
        <v>3966</v>
      </c>
      <c r="L181" s="68">
        <f t="shared" si="60"/>
        <v>1.5793012346097175</v>
      </c>
      <c r="M181" s="20">
        <f t="shared" si="61"/>
        <v>93253</v>
      </c>
      <c r="N181" s="68">
        <f t="shared" si="71"/>
        <v>4.2215556679332626E-3</v>
      </c>
    </row>
    <row r="182" spans="2:14" x14ac:dyDescent="0.25">
      <c r="B182" s="271"/>
      <c r="C182" s="274"/>
      <c r="D182" s="19" t="s">
        <v>50</v>
      </c>
      <c r="E182" s="20">
        <v>442013</v>
      </c>
      <c r="F182" s="20">
        <v>749212</v>
      </c>
      <c r="G182" s="20">
        <v>1316064</v>
      </c>
      <c r="H182" s="20">
        <v>1447168</v>
      </c>
      <c r="I182" s="20">
        <v>1453294</v>
      </c>
      <c r="J182" s="68">
        <f t="shared" si="58"/>
        <v>4.2330952591544957E-3</v>
      </c>
      <c r="K182" s="20">
        <f t="shared" si="59"/>
        <v>6126</v>
      </c>
      <c r="L182" s="68">
        <f t="shared" si="60"/>
        <v>2.2878987722080573</v>
      </c>
      <c r="M182" s="20">
        <f t="shared" si="61"/>
        <v>1011281</v>
      </c>
      <c r="N182" s="68">
        <f t="shared" si="71"/>
        <v>4.0283398049070274E-2</v>
      </c>
    </row>
    <row r="183" spans="2:14" x14ac:dyDescent="0.25">
      <c r="B183" s="271"/>
      <c r="C183" s="274"/>
      <c r="D183" s="19" t="s">
        <v>51</v>
      </c>
      <c r="E183" s="20">
        <v>216673</v>
      </c>
      <c r="F183" s="20">
        <v>359169</v>
      </c>
      <c r="G183" s="20">
        <v>543499</v>
      </c>
      <c r="H183" s="20">
        <v>576462</v>
      </c>
      <c r="I183" s="20">
        <v>584273</v>
      </c>
      <c r="J183" s="68">
        <f t="shared" si="58"/>
        <v>1.3549895743344642E-2</v>
      </c>
      <c r="K183" s="20">
        <f t="shared" si="59"/>
        <v>7811</v>
      </c>
      <c r="L183" s="68">
        <f t="shared" si="60"/>
        <v>1.6965657926922137</v>
      </c>
      <c r="M183" s="20">
        <f t="shared" si="61"/>
        <v>367600</v>
      </c>
      <c r="N183" s="68">
        <f t="shared" si="71"/>
        <v>1.6195279020160019E-2</v>
      </c>
    </row>
    <row r="184" spans="2:14" x14ac:dyDescent="0.25">
      <c r="B184" s="271"/>
      <c r="C184" s="274"/>
      <c r="D184" s="19" t="s">
        <v>52</v>
      </c>
      <c r="E184" s="20">
        <v>610766</v>
      </c>
      <c r="F184" s="20">
        <v>774989</v>
      </c>
      <c r="G184" s="20">
        <v>1753117</v>
      </c>
      <c r="H184" s="20">
        <v>1886738</v>
      </c>
      <c r="I184" s="20">
        <v>1988780</v>
      </c>
      <c r="J184" s="22">
        <f t="shared" si="58"/>
        <v>5.4083820859069931E-2</v>
      </c>
      <c r="K184" s="20">
        <f t="shared" si="59"/>
        <v>102042</v>
      </c>
      <c r="L184" s="22">
        <f t="shared" si="60"/>
        <v>2.256206141140797</v>
      </c>
      <c r="M184" s="20">
        <f t="shared" si="61"/>
        <v>1378014</v>
      </c>
      <c r="N184" s="22">
        <f t="shared" si="71"/>
        <v>5.512636560257593E-2</v>
      </c>
    </row>
    <row r="185" spans="2:14" x14ac:dyDescent="0.25">
      <c r="B185" s="271"/>
      <c r="C185" s="275"/>
      <c r="D185" s="23" t="s">
        <v>53</v>
      </c>
      <c r="E185" s="69">
        <v>235241</v>
      </c>
      <c r="F185" s="69">
        <v>320278</v>
      </c>
      <c r="G185" s="69">
        <v>622441</v>
      </c>
      <c r="H185" s="69">
        <v>781085</v>
      </c>
      <c r="I185" s="69">
        <v>735651</v>
      </c>
      <c r="J185" s="46">
        <f t="shared" si="58"/>
        <v>-5.8167805040424514E-2</v>
      </c>
      <c r="K185" s="69">
        <f t="shared" si="59"/>
        <v>-45434</v>
      </c>
      <c r="L185" s="46">
        <f t="shared" si="60"/>
        <v>2.1272227205291596</v>
      </c>
      <c r="M185" s="69">
        <f t="shared" si="61"/>
        <v>500410</v>
      </c>
      <c r="N185" s="46">
        <f t="shared" si="71"/>
        <v>2.0391278060871782E-2</v>
      </c>
    </row>
    <row r="186" spans="2:14" x14ac:dyDescent="0.25">
      <c r="B186" s="271"/>
      <c r="C186" s="276" t="s">
        <v>22</v>
      </c>
      <c r="D186" s="63" t="s">
        <v>43</v>
      </c>
      <c r="E186" s="73">
        <f t="shared" ref="E186:I187" si="72">E175/E153</f>
        <v>6.5442824807720932</v>
      </c>
      <c r="F186" s="73">
        <f t="shared" si="72"/>
        <v>5.9532216226677823</v>
      </c>
      <c r="G186" s="73">
        <f t="shared" si="72"/>
        <v>6.6010991064347921</v>
      </c>
      <c r="H186" s="73">
        <f t="shared" si="72"/>
        <v>6.6508395860551373</v>
      </c>
      <c r="I186" s="73">
        <f t="shared" si="72"/>
        <v>6.583011816914464</v>
      </c>
      <c r="J186" s="65">
        <f t="shared" si="58"/>
        <v>-1.0198376951218058E-2</v>
      </c>
      <c r="K186" s="73">
        <f t="shared" ref="K186:K187" si="73">(I186-H186)</f>
        <v>-6.7827769140673233E-2</v>
      </c>
      <c r="L186" s="65">
        <f t="shared" si="60"/>
        <v>5.918041627353654E-3</v>
      </c>
      <c r="M186" s="73">
        <f t="shared" ref="M186:M187" si="74">(I186-E186)</f>
        <v>3.872933614237084E-2</v>
      </c>
      <c r="N186" s="65"/>
    </row>
    <row r="187" spans="2:14" x14ac:dyDescent="0.25">
      <c r="B187" s="271"/>
      <c r="C187" s="277"/>
      <c r="D187" s="26" t="s">
        <v>44</v>
      </c>
      <c r="E187" s="37">
        <f t="shared" si="72"/>
        <v>7.1048165891222386</v>
      </c>
      <c r="F187" s="37">
        <f t="shared" si="72"/>
        <v>6.5418610854156141</v>
      </c>
      <c r="G187" s="37">
        <f t="shared" si="72"/>
        <v>7.1895473603752658</v>
      </c>
      <c r="H187" s="37">
        <f t="shared" si="72"/>
        <v>7.1971014630901768</v>
      </c>
      <c r="I187" s="37">
        <f t="shared" si="72"/>
        <v>7.1378757417873455</v>
      </c>
      <c r="J187" s="80">
        <f t="shared" si="58"/>
        <v>-8.2291074547949927E-3</v>
      </c>
      <c r="K187" s="37">
        <f t="shared" si="73"/>
        <v>-5.9225721302831325E-2</v>
      </c>
      <c r="L187" s="80">
        <f t="shared" si="60"/>
        <v>4.6530620812537116E-3</v>
      </c>
      <c r="M187" s="37">
        <f t="shared" si="74"/>
        <v>3.305915266510695E-2</v>
      </c>
      <c r="N187" s="38"/>
    </row>
    <row r="188" spans="2:14" x14ac:dyDescent="0.25">
      <c r="B188" s="271"/>
      <c r="C188" s="277"/>
      <c r="D188" s="4" t="s">
        <v>45</v>
      </c>
      <c r="E188" s="41">
        <f>E177/E155</f>
        <v>7.6155004062928775</v>
      </c>
      <c r="F188" s="41">
        <f>F177/F155</f>
        <v>6.8402382490482632</v>
      </c>
      <c r="G188" s="41">
        <f>G177/G155</f>
        <v>7.1290659289847085</v>
      </c>
      <c r="H188" s="41">
        <f>H177/H155</f>
        <v>7.378386609473794</v>
      </c>
      <c r="I188" s="41">
        <f>I177/I155</f>
        <v>7.2163244160098223</v>
      </c>
      <c r="J188" s="81">
        <f t="shared" si="58"/>
        <v>-2.1964448603965181E-2</v>
      </c>
      <c r="K188" s="41">
        <f>(I188-H188)</f>
        <v>-0.16206219346397166</v>
      </c>
      <c r="L188" s="81">
        <f t="shared" si="60"/>
        <v>-5.2416252246957562E-2</v>
      </c>
      <c r="M188" s="41">
        <f>(I188-E188)</f>
        <v>-0.39917599028305517</v>
      </c>
      <c r="N188" s="75"/>
    </row>
    <row r="189" spans="2:14" x14ac:dyDescent="0.25">
      <c r="B189" s="271"/>
      <c r="C189" s="277"/>
      <c r="D189" s="4" t="s">
        <v>46</v>
      </c>
      <c r="E189" s="41">
        <f t="shared" ref="E189:I196" si="75">E178/E156</f>
        <v>5.1670228765930499</v>
      </c>
      <c r="F189" s="41">
        <f t="shared" si="75"/>
        <v>4.8986657407866669</v>
      </c>
      <c r="G189" s="41">
        <f t="shared" si="75"/>
        <v>4.4591931339567168</v>
      </c>
      <c r="H189" s="41">
        <f t="shared" si="75"/>
        <v>3.5577336512527848</v>
      </c>
      <c r="I189" s="41">
        <f t="shared" si="75"/>
        <v>4.4502823696184013</v>
      </c>
      <c r="J189" s="81">
        <f t="shared" si="58"/>
        <v>0.25087564327681555</v>
      </c>
      <c r="K189" s="41">
        <f t="shared" ref="K189:K196" si="76">(I189-H189)</f>
        <v>0.89254871836561644</v>
      </c>
      <c r="L189" s="81">
        <f t="shared" si="60"/>
        <v>-0.13871440558576387</v>
      </c>
      <c r="M189" s="41">
        <f t="shared" ref="M189:M196" si="77">(I189-E189)</f>
        <v>-0.71674050697464864</v>
      </c>
      <c r="N189" s="75"/>
    </row>
    <row r="190" spans="2:14" x14ac:dyDescent="0.25">
      <c r="B190" s="271"/>
      <c r="C190" s="277"/>
      <c r="D190" s="4" t="s">
        <v>47</v>
      </c>
      <c r="E190" s="41">
        <f t="shared" si="75"/>
        <v>5.3491945835517871</v>
      </c>
      <c r="F190" s="41">
        <f t="shared" si="75"/>
        <v>5.9650944469731453</v>
      </c>
      <c r="G190" s="41">
        <f t="shared" si="75"/>
        <v>6.2993357337968714</v>
      </c>
      <c r="H190" s="41">
        <f t="shared" si="75"/>
        <v>5.7549280737556785</v>
      </c>
      <c r="I190" s="41">
        <f t="shared" si="75"/>
        <v>5.8718126768338967</v>
      </c>
      <c r="J190" s="81">
        <f t="shared" si="58"/>
        <v>2.0310349943598593E-2</v>
      </c>
      <c r="K190" s="41">
        <f t="shared" si="76"/>
        <v>0.11688460307821824</v>
      </c>
      <c r="L190" s="81">
        <f t="shared" si="60"/>
        <v>9.7700333221959257E-2</v>
      </c>
      <c r="M190" s="41">
        <f t="shared" si="77"/>
        <v>0.52261809328210962</v>
      </c>
      <c r="N190" s="75"/>
    </row>
    <row r="191" spans="2:14" x14ac:dyDescent="0.25">
      <c r="B191" s="271"/>
      <c r="C191" s="277"/>
      <c r="D191" s="4" t="s">
        <v>48</v>
      </c>
      <c r="E191" s="41">
        <f t="shared" si="75"/>
        <v>6.8485442911860428</v>
      </c>
      <c r="F191" s="41">
        <f t="shared" si="75"/>
        <v>5.5543189800228117</v>
      </c>
      <c r="G191" s="41">
        <f t="shared" si="75"/>
        <v>6.1281889542046537</v>
      </c>
      <c r="H191" s="41">
        <f t="shared" si="75"/>
        <v>6.4214324031645127</v>
      </c>
      <c r="I191" s="41">
        <f t="shared" si="75"/>
        <v>6.2905465704823937</v>
      </c>
      <c r="J191" s="81">
        <f t="shared" si="58"/>
        <v>-2.0382653661139227E-2</v>
      </c>
      <c r="K191" s="41">
        <f t="shared" si="76"/>
        <v>-0.13088583268211895</v>
      </c>
      <c r="L191" s="81">
        <f t="shared" si="60"/>
        <v>-8.1476836095195071E-2</v>
      </c>
      <c r="M191" s="41">
        <f t="shared" si="77"/>
        <v>-0.55799772070364906</v>
      </c>
      <c r="N191" s="75"/>
    </row>
    <row r="192" spans="2:14" x14ac:dyDescent="0.25">
      <c r="B192" s="271"/>
      <c r="C192" s="277"/>
      <c r="D192" s="4" t="s">
        <v>49</v>
      </c>
      <c r="E192" s="41">
        <f t="shared" si="75"/>
        <v>2.437843193922629</v>
      </c>
      <c r="F192" s="41">
        <f t="shared" si="75"/>
        <v>2.4937806482478173</v>
      </c>
      <c r="G192" s="41">
        <f t="shared" si="75"/>
        <v>2.6756725259784404</v>
      </c>
      <c r="H192" s="41">
        <f t="shared" si="75"/>
        <v>2.5505786061867015</v>
      </c>
      <c r="I192" s="41">
        <f t="shared" si="75"/>
        <v>2.6538649194953647</v>
      </c>
      <c r="J192" s="81">
        <f t="shared" si="58"/>
        <v>4.0495248042201615E-2</v>
      </c>
      <c r="K192" s="41">
        <f t="shared" si="76"/>
        <v>0.10328631330866322</v>
      </c>
      <c r="L192" s="81">
        <f t="shared" si="60"/>
        <v>8.8611821347354347E-2</v>
      </c>
      <c r="M192" s="41">
        <f t="shared" si="77"/>
        <v>0.21602172557273569</v>
      </c>
      <c r="N192" s="75"/>
    </row>
    <row r="193" spans="2:14" x14ac:dyDescent="0.25">
      <c r="B193" s="271"/>
      <c r="C193" s="277"/>
      <c r="D193" s="4" t="s">
        <v>50</v>
      </c>
      <c r="E193" s="41">
        <f t="shared" si="75"/>
        <v>5.7058231246853497</v>
      </c>
      <c r="F193" s="41">
        <f t="shared" si="75"/>
        <v>6.9720730697289195</v>
      </c>
      <c r="G193" s="41">
        <f t="shared" si="75"/>
        <v>6.6176102336667117</v>
      </c>
      <c r="H193" s="41">
        <f t="shared" si="75"/>
        <v>5.729361648217651</v>
      </c>
      <c r="I193" s="41">
        <f t="shared" si="75"/>
        <v>6.0770157142498729</v>
      </c>
      <c r="J193" s="81">
        <f t="shared" si="58"/>
        <v>6.0679371870402621E-2</v>
      </c>
      <c r="K193" s="41">
        <f t="shared" si="76"/>
        <v>0.34765406603222182</v>
      </c>
      <c r="L193" s="81">
        <f t="shared" si="60"/>
        <v>6.5055046652010118E-2</v>
      </c>
      <c r="M193" s="41">
        <f t="shared" si="77"/>
        <v>0.37119258956452317</v>
      </c>
      <c r="N193" s="75"/>
    </row>
    <row r="194" spans="2:14" x14ac:dyDescent="0.25">
      <c r="B194" s="271"/>
      <c r="C194" s="277"/>
      <c r="D194" s="4" t="s">
        <v>51</v>
      </c>
      <c r="E194" s="41">
        <f t="shared" si="75"/>
        <v>2.0931353607171839</v>
      </c>
      <c r="F194" s="41">
        <f t="shared" si="75"/>
        <v>2.1866149593931499</v>
      </c>
      <c r="G194" s="41">
        <f t="shared" si="75"/>
        <v>2.3720011696365835</v>
      </c>
      <c r="H194" s="41">
        <f t="shared" si="75"/>
        <v>2.410875374829053</v>
      </c>
      <c r="I194" s="41">
        <f t="shared" si="75"/>
        <v>2.328977841201255</v>
      </c>
      <c r="J194" s="81">
        <f t="shared" si="58"/>
        <v>-3.3970040294432513E-2</v>
      </c>
      <c r="K194" s="41">
        <f t="shared" si="76"/>
        <v>-8.1897533627798058E-2</v>
      </c>
      <c r="L194" s="81">
        <f t="shared" si="60"/>
        <v>0.11267426125908209</v>
      </c>
      <c r="M194" s="41">
        <f t="shared" si="77"/>
        <v>0.23584248048407108</v>
      </c>
      <c r="N194" s="75"/>
    </row>
    <row r="195" spans="2:14" x14ac:dyDescent="0.25">
      <c r="B195" s="271"/>
      <c r="C195" s="277"/>
      <c r="D195" s="4" t="s">
        <v>52</v>
      </c>
      <c r="E195" s="41">
        <f t="shared" si="75"/>
        <v>6.3173322576307651</v>
      </c>
      <c r="F195" s="41">
        <f t="shared" si="75"/>
        <v>5.5219885141008653</v>
      </c>
      <c r="G195" s="41">
        <f t="shared" si="75"/>
        <v>6.81836284648623</v>
      </c>
      <c r="H195" s="41">
        <f t="shared" si="75"/>
        <v>6.7723569064660403</v>
      </c>
      <c r="I195" s="41">
        <f t="shared" si="75"/>
        <v>6.910044821236232</v>
      </c>
      <c r="J195" s="31">
        <f t="shared" si="58"/>
        <v>2.0330871020505681E-2</v>
      </c>
      <c r="K195" s="41">
        <f t="shared" si="76"/>
        <v>0.13768791477019171</v>
      </c>
      <c r="L195" s="31">
        <f t="shared" si="60"/>
        <v>9.3823237315011188E-2</v>
      </c>
      <c r="M195" s="41">
        <f t="shared" si="77"/>
        <v>0.59271256360546687</v>
      </c>
      <c r="N195" s="42"/>
    </row>
    <row r="196" spans="2:14" x14ac:dyDescent="0.25">
      <c r="B196" s="271"/>
      <c r="C196" s="278"/>
      <c r="D196" s="32" t="s">
        <v>53</v>
      </c>
      <c r="E196" s="77">
        <f t="shared" si="75"/>
        <v>5.4171790443293037</v>
      </c>
      <c r="F196" s="77">
        <f t="shared" si="75"/>
        <v>4.4508400617018022</v>
      </c>
      <c r="G196" s="77">
        <f t="shared" si="75"/>
        <v>5.585586474869209</v>
      </c>
      <c r="H196" s="77">
        <f t="shared" si="75"/>
        <v>6.340078572704102</v>
      </c>
      <c r="I196" s="77">
        <f t="shared" si="75"/>
        <v>5.7295922738424396</v>
      </c>
      <c r="J196" s="72">
        <f t="shared" si="58"/>
        <v>-9.6290020992797265E-2</v>
      </c>
      <c r="K196" s="77">
        <f t="shared" si="76"/>
        <v>-0.61048629886166239</v>
      </c>
      <c r="L196" s="72">
        <f t="shared" si="60"/>
        <v>5.7670833279946709E-2</v>
      </c>
      <c r="M196" s="77">
        <f t="shared" si="77"/>
        <v>0.31241322951313588</v>
      </c>
      <c r="N196" s="55"/>
    </row>
    <row r="197" spans="2:14" x14ac:dyDescent="0.25">
      <c r="B197" s="271"/>
      <c r="C197" s="279" t="s">
        <v>34</v>
      </c>
      <c r="D197" s="63" t="s">
        <v>43</v>
      </c>
      <c r="E197" s="65">
        <v>0.42151592636549812</v>
      </c>
      <c r="F197" s="65">
        <v>0.46071549284573426</v>
      </c>
      <c r="G197" s="65">
        <v>0.69548218463868861</v>
      </c>
      <c r="H197" s="65">
        <v>0.75317428421984389</v>
      </c>
      <c r="I197" s="65">
        <v>0.77369971345652855</v>
      </c>
      <c r="J197" s="65">
        <f t="shared" si="58"/>
        <v>2.725189861991284E-2</v>
      </c>
      <c r="K197" s="73">
        <f>(I197-H197)*100</f>
        <v>2.0525429236684656</v>
      </c>
      <c r="L197" s="65">
        <f t="shared" ref="L197" si="78">I197/F197-1</f>
        <v>0.67934381515490672</v>
      </c>
      <c r="M197" s="73">
        <f t="shared" ref="M197" si="79">I197-F197</f>
        <v>0.31298422061079428</v>
      </c>
      <c r="N197" s="65"/>
    </row>
    <row r="198" spans="2:14" x14ac:dyDescent="0.25">
      <c r="B198" s="271"/>
      <c r="C198" s="280"/>
      <c r="D198" s="15" t="s">
        <v>44</v>
      </c>
      <c r="E198" s="18">
        <v>0.49563348888170433</v>
      </c>
      <c r="F198" s="18">
        <v>0.53007392392769836</v>
      </c>
      <c r="G198" s="18">
        <v>0.78235212112064911</v>
      </c>
      <c r="H198" s="18">
        <v>0.81120905005064936</v>
      </c>
      <c r="I198" s="18">
        <v>0.81280076010742186</v>
      </c>
      <c r="J198" s="18">
        <f t="shared" si="58"/>
        <v>1.9621453393217081E-3</v>
      </c>
      <c r="K198" s="44">
        <f t="shared" ref="K198" si="80">(I198-H198)*100</f>
        <v>0.15917100567724995</v>
      </c>
      <c r="L198" s="18">
        <f t="shared" si="60"/>
        <v>0.63992300427749682</v>
      </c>
      <c r="M198" s="44">
        <f t="shared" ref="M198" si="81">(I198-E198)*100</f>
        <v>31.716727122571754</v>
      </c>
      <c r="N198" s="18"/>
    </row>
    <row r="199" spans="2:14" x14ac:dyDescent="0.25">
      <c r="B199" s="271"/>
      <c r="C199" s="280"/>
      <c r="D199" s="19" t="s">
        <v>45</v>
      </c>
      <c r="E199" s="68">
        <v>0.41641203353334449</v>
      </c>
      <c r="F199" s="68">
        <v>0.38237984856351559</v>
      </c>
      <c r="G199" s="68">
        <v>0.63514820255836268</v>
      </c>
      <c r="H199" s="68">
        <v>0.71202240207954559</v>
      </c>
      <c r="I199" s="68">
        <v>0.72327549742346608</v>
      </c>
      <c r="J199" s="68">
        <f t="shared" si="58"/>
        <v>1.5804411927285544E-2</v>
      </c>
      <c r="K199" s="45">
        <f>(I199-H199)*100</f>
        <v>1.1253095343920494</v>
      </c>
      <c r="L199" s="68">
        <f t="shared" si="60"/>
        <v>0.73692266115923677</v>
      </c>
      <c r="M199" s="45">
        <f>(I199-E199)*100</f>
        <v>30.686346389012158</v>
      </c>
      <c r="N199" s="68"/>
    </row>
    <row r="200" spans="2:14" x14ac:dyDescent="0.25">
      <c r="B200" s="271"/>
      <c r="C200" s="280"/>
      <c r="D200" s="19" t="s">
        <v>46</v>
      </c>
      <c r="E200" s="68">
        <v>0.42174668708366447</v>
      </c>
      <c r="F200" s="68">
        <v>0.40408330264719122</v>
      </c>
      <c r="G200" s="68">
        <v>0.53778304538949095</v>
      </c>
      <c r="H200" s="68">
        <v>0.55454348826086564</v>
      </c>
      <c r="I200" s="68">
        <v>0.59082327086406716</v>
      </c>
      <c r="J200" s="68">
        <f t="shared" si="58"/>
        <v>6.5422790766113792E-2</v>
      </c>
      <c r="K200" s="45">
        <f t="shared" ref="K200:K207" si="82">(I200-H200)*100</f>
        <v>3.6279782603201527</v>
      </c>
      <c r="L200" s="68">
        <f t="shared" si="60"/>
        <v>0.40089605670538897</v>
      </c>
      <c r="M200" s="45">
        <f t="shared" ref="M200:M207" si="83">(I200-E200)*100</f>
        <v>16.907658378040267</v>
      </c>
      <c r="N200" s="68"/>
    </row>
    <row r="201" spans="2:14" x14ac:dyDescent="0.25">
      <c r="B201" s="271"/>
      <c r="C201" s="280"/>
      <c r="D201" s="19" t="s">
        <v>47</v>
      </c>
      <c r="E201" s="68">
        <v>0.31148476369141237</v>
      </c>
      <c r="F201" s="68">
        <v>0.28621210694206145</v>
      </c>
      <c r="G201" s="68">
        <v>0.60938004840462912</v>
      </c>
      <c r="H201" s="68">
        <v>0.6452598187198163</v>
      </c>
      <c r="I201" s="68">
        <v>0.84038066713662607</v>
      </c>
      <c r="J201" s="68">
        <f t="shared" si="58"/>
        <v>0.30239113416968366</v>
      </c>
      <c r="K201" s="45">
        <f t="shared" si="82"/>
        <v>19.512084841680977</v>
      </c>
      <c r="L201" s="68">
        <f t="shared" si="60"/>
        <v>1.6979832245316189</v>
      </c>
      <c r="M201" s="45">
        <f t="shared" si="83"/>
        <v>52.889590344521366</v>
      </c>
      <c r="N201" s="68"/>
    </row>
    <row r="202" spans="2:14" x14ac:dyDescent="0.25">
      <c r="B202" s="271"/>
      <c r="C202" s="280"/>
      <c r="D202" s="19" t="s">
        <v>48</v>
      </c>
      <c r="E202" s="68">
        <v>0.48948502261743165</v>
      </c>
      <c r="F202" s="68">
        <v>0.48615455783025679</v>
      </c>
      <c r="G202" s="68">
        <v>0.6493275173640638</v>
      </c>
      <c r="H202" s="68">
        <v>0.73071425433679682</v>
      </c>
      <c r="I202" s="68">
        <v>0.78531451498170857</v>
      </c>
      <c r="J202" s="68">
        <f t="shared" si="58"/>
        <v>7.4721767532053285E-2</v>
      </c>
      <c r="K202" s="45">
        <f t="shared" si="82"/>
        <v>5.4600260644911742</v>
      </c>
      <c r="L202" s="68">
        <f t="shared" si="60"/>
        <v>0.60436883396836705</v>
      </c>
      <c r="M202" s="45">
        <f t="shared" si="83"/>
        <v>29.582949236427691</v>
      </c>
      <c r="N202" s="68"/>
    </row>
    <row r="203" spans="2:14" x14ac:dyDescent="0.25">
      <c r="B203" s="271"/>
      <c r="C203" s="280"/>
      <c r="D203" s="19" t="s">
        <v>49</v>
      </c>
      <c r="E203" s="68">
        <v>0.5147906295498732</v>
      </c>
      <c r="F203" s="68">
        <v>0.42945341263098274</v>
      </c>
      <c r="G203" s="68">
        <v>0.57741590694750078</v>
      </c>
      <c r="H203" s="68">
        <v>0.61259601883208059</v>
      </c>
      <c r="I203" s="68">
        <v>0.6183064169082243</v>
      </c>
      <c r="J203" s="68">
        <f t="shared" si="58"/>
        <v>9.3216375892071213E-3</v>
      </c>
      <c r="K203" s="45">
        <f t="shared" si="82"/>
        <v>0.57103980761437079</v>
      </c>
      <c r="L203" s="68">
        <f t="shared" si="60"/>
        <v>0.2010832781646863</v>
      </c>
      <c r="M203" s="45">
        <f t="shared" si="83"/>
        <v>10.35157873583511</v>
      </c>
      <c r="N203" s="68"/>
    </row>
    <row r="204" spans="2:14" x14ac:dyDescent="0.25">
      <c r="B204" s="271"/>
      <c r="C204" s="280"/>
      <c r="D204" s="19" t="s">
        <v>50</v>
      </c>
      <c r="E204" s="68">
        <v>0.60407891607923314</v>
      </c>
      <c r="F204" s="68">
        <v>0.70336128458075009</v>
      </c>
      <c r="G204" s="68">
        <v>0.8015089072176752</v>
      </c>
      <c r="H204" s="68">
        <v>0.82779844332469787</v>
      </c>
      <c r="I204" s="68">
        <v>0.82775664662909765</v>
      </c>
      <c r="J204" s="68">
        <f t="shared" si="58"/>
        <v>-5.0491391880846948E-5</v>
      </c>
      <c r="K204" s="45">
        <f t="shared" si="82"/>
        <v>-4.1796695600226919E-3</v>
      </c>
      <c r="L204" s="68">
        <f t="shared" si="60"/>
        <v>0.37027898937715298</v>
      </c>
      <c r="M204" s="45">
        <f t="shared" si="83"/>
        <v>22.367773054986451</v>
      </c>
      <c r="N204" s="68"/>
    </row>
    <row r="205" spans="2:14" x14ac:dyDescent="0.25">
      <c r="B205" s="271"/>
      <c r="C205" s="280"/>
      <c r="D205" s="19" t="s">
        <v>51</v>
      </c>
      <c r="E205" s="68">
        <v>0.43917828766012645</v>
      </c>
      <c r="F205" s="68">
        <v>0.43287194104141685</v>
      </c>
      <c r="G205" s="68">
        <v>0.55540181632567553</v>
      </c>
      <c r="H205" s="68">
        <v>0.56942335787332776</v>
      </c>
      <c r="I205" s="68">
        <v>0.58812285219043858</v>
      </c>
      <c r="J205" s="68">
        <f t="shared" si="58"/>
        <v>3.283935240547442E-2</v>
      </c>
      <c r="K205" s="45">
        <f t="shared" si="82"/>
        <v>1.8699494317110821</v>
      </c>
      <c r="L205" s="68">
        <f t="shared" si="60"/>
        <v>0.3391437343678021</v>
      </c>
      <c r="M205" s="45">
        <f t="shared" si="83"/>
        <v>14.894456453031212</v>
      </c>
      <c r="N205" s="68"/>
    </row>
    <row r="206" spans="2:14" x14ac:dyDescent="0.25">
      <c r="B206" s="271"/>
      <c r="C206" s="280"/>
      <c r="D206" s="19" t="s">
        <v>52</v>
      </c>
      <c r="E206" s="68">
        <v>0.49125694136118242</v>
      </c>
      <c r="F206" s="68">
        <v>0.48201408869433904</v>
      </c>
      <c r="G206" s="68">
        <v>0.74892677369097149</v>
      </c>
      <c r="H206" s="68">
        <v>0.81331329152256404</v>
      </c>
      <c r="I206" s="68">
        <v>0.84524916570756325</v>
      </c>
      <c r="J206" s="68">
        <f t="shared" si="58"/>
        <v>3.9266386665357089E-2</v>
      </c>
      <c r="K206" s="45">
        <f t="shared" si="82"/>
        <v>3.1935874184999213</v>
      </c>
      <c r="L206" s="68">
        <f t="shared" si="60"/>
        <v>0.72058467686081684</v>
      </c>
      <c r="M206" s="45">
        <f t="shared" si="83"/>
        <v>35.399222434638084</v>
      </c>
      <c r="N206" s="22"/>
    </row>
    <row r="207" spans="2:14" x14ac:dyDescent="0.25">
      <c r="B207" s="271"/>
      <c r="C207" s="281"/>
      <c r="D207" s="23" t="s">
        <v>53</v>
      </c>
      <c r="E207" s="68">
        <v>0.36139382757206262</v>
      </c>
      <c r="F207" s="68">
        <v>0.30640431884692987</v>
      </c>
      <c r="G207" s="68">
        <v>0.53127749995092155</v>
      </c>
      <c r="H207" s="68">
        <v>0.69652045193105105</v>
      </c>
      <c r="I207" s="68">
        <v>0.64923634412435949</v>
      </c>
      <c r="J207" s="68">
        <f t="shared" si="58"/>
        <v>-6.788617286915255E-2</v>
      </c>
      <c r="K207" s="45">
        <f t="shared" si="82"/>
        <v>-4.7284107806691562</v>
      </c>
      <c r="L207" s="68">
        <f t="shared" si="60"/>
        <v>0.79647878461593402</v>
      </c>
      <c r="M207" s="45">
        <f t="shared" si="83"/>
        <v>28.784251655229689</v>
      </c>
      <c r="N207" s="46"/>
    </row>
    <row r="208" spans="2:14" x14ac:dyDescent="0.25">
      <c r="B208" s="271"/>
      <c r="C208" s="282" t="s">
        <v>57</v>
      </c>
      <c r="D208" s="63" t="s">
        <v>43</v>
      </c>
      <c r="E208" s="64">
        <v>66601</v>
      </c>
      <c r="F208" s="64">
        <v>82456</v>
      </c>
      <c r="G208" s="64">
        <v>123696</v>
      </c>
      <c r="H208" s="64">
        <v>125536</v>
      </c>
      <c r="I208" s="64">
        <v>127400</v>
      </c>
      <c r="J208" s="65">
        <f t="shared" si="58"/>
        <v>1.4848330359418904E-2</v>
      </c>
      <c r="K208" s="64">
        <f t="shared" ref="K208:K209" si="84">I208-H208</f>
        <v>1864</v>
      </c>
      <c r="L208" s="65">
        <f t="shared" si="60"/>
        <v>0.91288419092806405</v>
      </c>
      <c r="M208" s="64">
        <f t="shared" ref="M208:M209" si="85">I208-E208</f>
        <v>60799</v>
      </c>
      <c r="N208" s="65">
        <f t="shared" ref="N208:N218" si="86">I208/$I$208</f>
        <v>1</v>
      </c>
    </row>
    <row r="209" spans="2:14" x14ac:dyDescent="0.25">
      <c r="B209" s="271"/>
      <c r="C209" s="277"/>
      <c r="D209" s="26" t="s">
        <v>44</v>
      </c>
      <c r="E209" s="27">
        <v>23742</v>
      </c>
      <c r="F209" s="27">
        <v>29697</v>
      </c>
      <c r="G209" s="27">
        <v>44233</v>
      </c>
      <c r="H209" s="27">
        <v>45902</v>
      </c>
      <c r="I209" s="27">
        <v>46521</v>
      </c>
      <c r="J209" s="36">
        <f t="shared" si="58"/>
        <v>1.3485251187312031E-2</v>
      </c>
      <c r="K209" s="27">
        <f t="shared" si="84"/>
        <v>619</v>
      </c>
      <c r="L209" s="36">
        <f t="shared" si="60"/>
        <v>0.95943896891584535</v>
      </c>
      <c r="M209" s="27">
        <f t="shared" si="85"/>
        <v>22779</v>
      </c>
      <c r="N209" s="38">
        <f t="shared" si="86"/>
        <v>0.3651569858712716</v>
      </c>
    </row>
    <row r="210" spans="2:14" x14ac:dyDescent="0.25">
      <c r="B210" s="271"/>
      <c r="C210" s="277"/>
      <c r="D210" s="4" t="s">
        <v>45</v>
      </c>
      <c r="E210" s="29">
        <v>20336</v>
      </c>
      <c r="F210" s="29">
        <v>24064</v>
      </c>
      <c r="G210" s="29">
        <v>38225</v>
      </c>
      <c r="H210" s="29">
        <v>37475</v>
      </c>
      <c r="I210" s="29">
        <v>37833</v>
      </c>
      <c r="J210" s="74">
        <f t="shared" si="58"/>
        <v>9.55303535690466E-3</v>
      </c>
      <c r="K210" s="29">
        <f>I210-H210</f>
        <v>358</v>
      </c>
      <c r="L210" s="74">
        <f t="shared" si="60"/>
        <v>0.86039535798583788</v>
      </c>
      <c r="M210" s="29">
        <f>I210-E210</f>
        <v>17497</v>
      </c>
      <c r="N210" s="75">
        <f t="shared" si="86"/>
        <v>0.29696232339089484</v>
      </c>
    </row>
    <row r="211" spans="2:14" x14ac:dyDescent="0.25">
      <c r="B211" s="271"/>
      <c r="C211" s="277"/>
      <c r="D211" s="4" t="s">
        <v>46</v>
      </c>
      <c r="E211" s="29">
        <v>437</v>
      </c>
      <c r="F211" s="29">
        <v>669</v>
      </c>
      <c r="G211" s="29">
        <v>857</v>
      </c>
      <c r="H211" s="29">
        <v>900</v>
      </c>
      <c r="I211" s="29">
        <v>900</v>
      </c>
      <c r="J211" s="74">
        <f t="shared" si="58"/>
        <v>0</v>
      </c>
      <c r="K211" s="29">
        <f t="shared" ref="K211:K218" si="87">I211-H211</f>
        <v>0</v>
      </c>
      <c r="L211" s="74">
        <f t="shared" si="60"/>
        <v>1.0594965675057209</v>
      </c>
      <c r="M211" s="29">
        <f t="shared" ref="M211:M218" si="88">I211-E211</f>
        <v>463</v>
      </c>
      <c r="N211" s="75">
        <f t="shared" si="86"/>
        <v>7.0643642072213504E-3</v>
      </c>
    </row>
    <row r="212" spans="2:14" x14ac:dyDescent="0.25">
      <c r="B212" s="271"/>
      <c r="C212" s="277"/>
      <c r="D212" s="4" t="s">
        <v>47</v>
      </c>
      <c r="E212" s="29">
        <v>2900</v>
      </c>
      <c r="F212" s="29">
        <v>4012</v>
      </c>
      <c r="G212" s="29">
        <v>4562</v>
      </c>
      <c r="H212" s="29">
        <v>4395</v>
      </c>
      <c r="I212" s="29">
        <v>4427</v>
      </c>
      <c r="J212" s="74">
        <f t="shared" si="58"/>
        <v>7.2810011376565065E-3</v>
      </c>
      <c r="K212" s="29">
        <f t="shared" si="87"/>
        <v>32</v>
      </c>
      <c r="L212" s="74">
        <f t="shared" si="60"/>
        <v>0.52655172413793094</v>
      </c>
      <c r="M212" s="29">
        <f t="shared" si="88"/>
        <v>1527</v>
      </c>
      <c r="N212" s="75">
        <f t="shared" si="86"/>
        <v>3.4748822605965464E-2</v>
      </c>
    </row>
    <row r="213" spans="2:14" x14ac:dyDescent="0.25">
      <c r="B213" s="271"/>
      <c r="C213" s="277"/>
      <c r="D213" s="4" t="s">
        <v>48</v>
      </c>
      <c r="E213" s="29">
        <v>9244</v>
      </c>
      <c r="F213" s="29">
        <v>11050</v>
      </c>
      <c r="G213" s="29">
        <v>18364</v>
      </c>
      <c r="H213" s="29">
        <v>19209</v>
      </c>
      <c r="I213" s="29">
        <v>20011</v>
      </c>
      <c r="J213" s="74">
        <f t="shared" si="58"/>
        <v>4.175126242906968E-2</v>
      </c>
      <c r="K213" s="29">
        <f t="shared" si="87"/>
        <v>802</v>
      </c>
      <c r="L213" s="74">
        <f t="shared" si="60"/>
        <v>1.1647555170921677</v>
      </c>
      <c r="M213" s="29">
        <f t="shared" si="88"/>
        <v>10767</v>
      </c>
      <c r="N213" s="75">
        <f t="shared" si="86"/>
        <v>0.15707221350078493</v>
      </c>
    </row>
    <row r="214" spans="2:14" x14ac:dyDescent="0.25">
      <c r="B214" s="271"/>
      <c r="C214" s="277"/>
      <c r="D214" s="4" t="s">
        <v>49</v>
      </c>
      <c r="E214" s="29">
        <v>339</v>
      </c>
      <c r="F214" s="29">
        <v>532</v>
      </c>
      <c r="G214" s="29">
        <v>654</v>
      </c>
      <c r="H214" s="29">
        <v>663</v>
      </c>
      <c r="I214" s="29">
        <v>673</v>
      </c>
      <c r="J214" s="74">
        <f t="shared" si="58"/>
        <v>1.5082956259426794E-2</v>
      </c>
      <c r="K214" s="29">
        <f t="shared" si="87"/>
        <v>10</v>
      </c>
      <c r="L214" s="74">
        <f t="shared" si="60"/>
        <v>0.98525073746312675</v>
      </c>
      <c r="M214" s="29">
        <f t="shared" si="88"/>
        <v>334</v>
      </c>
      <c r="N214" s="75">
        <f t="shared" si="86"/>
        <v>5.2825745682888543E-3</v>
      </c>
    </row>
    <row r="215" spans="2:14" x14ac:dyDescent="0.25">
      <c r="B215" s="271"/>
      <c r="C215" s="277"/>
      <c r="D215" s="4" t="s">
        <v>50</v>
      </c>
      <c r="E215" s="29">
        <v>2132</v>
      </c>
      <c r="F215" s="29">
        <v>2908</v>
      </c>
      <c r="G215" s="29">
        <v>4497</v>
      </c>
      <c r="H215" s="29">
        <v>4790</v>
      </c>
      <c r="I215" s="29">
        <v>4797</v>
      </c>
      <c r="J215" s="74">
        <f t="shared" si="58"/>
        <v>1.4613778705636626E-3</v>
      </c>
      <c r="K215" s="29">
        <f t="shared" si="87"/>
        <v>7</v>
      </c>
      <c r="L215" s="74">
        <f t="shared" si="60"/>
        <v>1.25</v>
      </c>
      <c r="M215" s="29">
        <f t="shared" si="88"/>
        <v>2665</v>
      </c>
      <c r="N215" s="75">
        <f t="shared" si="86"/>
        <v>3.7653061224489796E-2</v>
      </c>
    </row>
    <row r="216" spans="2:14" x14ac:dyDescent="0.25">
      <c r="B216" s="271"/>
      <c r="C216" s="277"/>
      <c r="D216" s="4" t="s">
        <v>51</v>
      </c>
      <c r="E216" s="29">
        <v>1526</v>
      </c>
      <c r="F216" s="29">
        <v>2270</v>
      </c>
      <c r="G216" s="29">
        <v>2680</v>
      </c>
      <c r="H216" s="29">
        <v>2774</v>
      </c>
      <c r="I216" s="29">
        <v>2714</v>
      </c>
      <c r="J216" s="74">
        <f t="shared" si="58"/>
        <v>-2.1629416005767843E-2</v>
      </c>
      <c r="K216" s="29">
        <f t="shared" si="87"/>
        <v>-60</v>
      </c>
      <c r="L216" s="74">
        <f t="shared" si="60"/>
        <v>0.77850589777195278</v>
      </c>
      <c r="M216" s="29">
        <f t="shared" si="88"/>
        <v>1188</v>
      </c>
      <c r="N216" s="75">
        <f t="shared" si="86"/>
        <v>2.1302982731554159E-2</v>
      </c>
    </row>
    <row r="217" spans="2:14" x14ac:dyDescent="0.25">
      <c r="B217" s="271"/>
      <c r="C217" s="277"/>
      <c r="D217" s="4" t="s">
        <v>52</v>
      </c>
      <c r="E217" s="29">
        <v>3786</v>
      </c>
      <c r="F217" s="29">
        <v>4393</v>
      </c>
      <c r="G217" s="29">
        <v>6413</v>
      </c>
      <c r="H217" s="29">
        <v>6356</v>
      </c>
      <c r="I217" s="29">
        <v>6429</v>
      </c>
      <c r="J217" s="40">
        <f t="shared" si="58"/>
        <v>1.1485210824417891E-2</v>
      </c>
      <c r="K217" s="29">
        <f t="shared" si="87"/>
        <v>73</v>
      </c>
      <c r="L217" s="40">
        <f t="shared" si="60"/>
        <v>0.69809825673534065</v>
      </c>
      <c r="M217" s="29">
        <f t="shared" si="88"/>
        <v>2643</v>
      </c>
      <c r="N217" s="42">
        <f t="shared" si="86"/>
        <v>5.0463108320251179E-2</v>
      </c>
    </row>
    <row r="218" spans="2:14" x14ac:dyDescent="0.25">
      <c r="B218" s="272"/>
      <c r="C218" s="278"/>
      <c r="D218" s="32" t="s">
        <v>53</v>
      </c>
      <c r="E218" s="71">
        <v>2158</v>
      </c>
      <c r="F218" s="71">
        <v>2862</v>
      </c>
      <c r="G218" s="71">
        <v>3212</v>
      </c>
      <c r="H218" s="71">
        <v>3072</v>
      </c>
      <c r="I218" s="71">
        <v>3096</v>
      </c>
      <c r="J218" s="61">
        <f t="shared" si="58"/>
        <v>7.8125E-3</v>
      </c>
      <c r="K218" s="71">
        <f t="shared" si="87"/>
        <v>24</v>
      </c>
      <c r="L218" s="61">
        <f t="shared" si="60"/>
        <v>0.43466172381835033</v>
      </c>
      <c r="M218" s="71">
        <f t="shared" si="88"/>
        <v>938</v>
      </c>
      <c r="N218" s="55">
        <f t="shared" si="86"/>
        <v>2.4301412872841443E-2</v>
      </c>
    </row>
    <row r="219" spans="2:14" x14ac:dyDescent="0.25">
      <c r="B219" s="266"/>
      <c r="C219" s="266"/>
      <c r="D219" s="266"/>
      <c r="E219" s="266"/>
      <c r="F219" s="266"/>
      <c r="G219" s="266"/>
      <c r="H219" s="266"/>
      <c r="I219" s="266"/>
      <c r="J219" s="266"/>
      <c r="K219" s="266"/>
      <c r="L219" s="266"/>
      <c r="M219" s="266"/>
      <c r="N219" s="47"/>
    </row>
    <row r="220" spans="2:14" x14ac:dyDescent="0.25">
      <c r="B220" s="268" t="s">
        <v>55</v>
      </c>
      <c r="C220" s="268"/>
      <c r="D220" s="268"/>
      <c r="E220" s="268"/>
      <c r="F220" s="268"/>
      <c r="G220" s="268"/>
      <c r="H220" s="268"/>
      <c r="I220" s="268"/>
      <c r="J220" s="268"/>
      <c r="K220" s="268"/>
      <c r="L220" s="268"/>
      <c r="M220" s="268"/>
    </row>
  </sheetData>
  <mergeCells count="30">
    <mergeCell ref="D1:N2"/>
    <mergeCell ref="B7:B72"/>
    <mergeCell ref="C7:C17"/>
    <mergeCell ref="C18:C28"/>
    <mergeCell ref="C29:C39"/>
    <mergeCell ref="C40:C50"/>
    <mergeCell ref="C51:C61"/>
    <mergeCell ref="C62:C72"/>
    <mergeCell ref="B73:M73"/>
    <mergeCell ref="B74:M74"/>
    <mergeCell ref="B77:M77"/>
    <mergeCell ref="B80:B145"/>
    <mergeCell ref="C80:C90"/>
    <mergeCell ref="C91:C101"/>
    <mergeCell ref="C102:C112"/>
    <mergeCell ref="C113:C123"/>
    <mergeCell ref="C124:C134"/>
    <mergeCell ref="C135:C145"/>
    <mergeCell ref="B219:M219"/>
    <mergeCell ref="B220:M220"/>
    <mergeCell ref="B146:M146"/>
    <mergeCell ref="B147:M147"/>
    <mergeCell ref="B150:M150"/>
    <mergeCell ref="B153:B218"/>
    <mergeCell ref="C153:C163"/>
    <mergeCell ref="C164:C174"/>
    <mergeCell ref="C175:C185"/>
    <mergeCell ref="C186:C196"/>
    <mergeCell ref="C197:C207"/>
    <mergeCell ref="C208:C2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EBAD3-0714-4C55-A81F-8C4B9741BD7E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45620-A0E2-46C4-8118-1945B47F4F95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2" t="str">
        <f>CONCATENATE("Plazas alojativas en funcionamiento Tenerife y municipios")</f>
        <v>Plazas alojativas en funcionamiento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  <c r="W4" s="84"/>
    </row>
    <row r="5" spans="2:23" ht="15.75" thickBot="1" x14ac:dyDescent="0.3">
      <c r="B5" s="85"/>
      <c r="C5" s="289" t="s">
        <v>58</v>
      </c>
      <c r="D5" s="289"/>
      <c r="E5" s="289"/>
      <c r="F5" s="289"/>
      <c r="G5" s="289"/>
      <c r="H5" s="289"/>
      <c r="I5" s="86"/>
      <c r="J5" s="86"/>
      <c r="K5" s="86"/>
      <c r="L5" s="86"/>
      <c r="M5" s="87"/>
      <c r="N5" s="290" t="s">
        <v>59</v>
      </c>
      <c r="O5" s="290"/>
      <c r="P5" s="290"/>
      <c r="Q5" s="290"/>
      <c r="R5" s="290"/>
      <c r="S5" s="86"/>
      <c r="T5" s="86"/>
      <c r="U5" s="86"/>
      <c r="V5" s="86"/>
      <c r="W5" s="87"/>
    </row>
    <row r="6" spans="2:23" ht="59.25" customHeight="1" x14ac:dyDescent="0.25">
      <c r="B6" s="88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89" t="str">
        <f>CONCATENATE("var. ",RIGHT(H6,2),"/",RIGHT(G6,2))</f>
        <v>var. 24/23</v>
      </c>
      <c r="J6" s="89" t="str">
        <f>CONCATENATE("var. ",RIGHT(H6,2),"/",RIGHT(D6,2))</f>
        <v>var. 24/20</v>
      </c>
      <c r="K6" s="89" t="str">
        <f>CONCATENATE("dif. ",RIGHT(H6,2),"/",RIGHT(G6,2))</f>
        <v>dif. 24/23</v>
      </c>
      <c r="L6" s="89" t="str">
        <f>CONCATENATE("dif. ",RIGHT(H6,2),"/",RIGHT(D6,2))</f>
        <v>dif. 24/20</v>
      </c>
      <c r="M6" s="14" t="str">
        <f>CONCATENATE("cuota/ total isla ",RIGHT(H6,2))</f>
        <v>cuota/ total isla 24</v>
      </c>
      <c r="N6" s="90" t="s">
        <v>233</v>
      </c>
      <c r="O6" s="90" t="s">
        <v>223</v>
      </c>
      <c r="P6" s="90" t="s">
        <v>224</v>
      </c>
      <c r="Q6" s="90" t="s">
        <v>225</v>
      </c>
      <c r="R6" s="90" t="s">
        <v>226</v>
      </c>
      <c r="S6" s="89" t="str">
        <f>CONCATENATE("var. ",RIGHT(R6,2),"/",RIGHT(Q6,2))</f>
        <v>var. 24/23</v>
      </c>
      <c r="T6" s="89" t="str">
        <f>CONCATENATE("var. ",RIGHT(R6,2),"/",RIGHT(N6,2))</f>
        <v>var. 24/20</v>
      </c>
      <c r="U6" s="89" t="str">
        <f>CONCATENATE("dif. ",RIGHT(R6,2),"/",RIGHT(Q6,2))</f>
        <v>dif. 24/23</v>
      </c>
      <c r="V6" s="89" t="str">
        <f>CONCATENATE("dif. ",RIGHT(R6,2),"/",RIGHT(N6,2))</f>
        <v>dif. 24/20</v>
      </c>
      <c r="W6" s="87" t="str">
        <f>CONCATENATE("cuota/ total isla ",RIGHT(R6,2))</f>
        <v>cuota/ total isla 24</v>
      </c>
    </row>
    <row r="7" spans="2:23" x14ac:dyDescent="0.25">
      <c r="B7" s="91" t="s">
        <v>43</v>
      </c>
      <c r="C7" s="92">
        <v>132144</v>
      </c>
      <c r="D7" s="92">
        <v>66601</v>
      </c>
      <c r="E7" s="92">
        <v>82456</v>
      </c>
      <c r="F7" s="92">
        <v>123696</v>
      </c>
      <c r="G7" s="92">
        <v>125536</v>
      </c>
      <c r="H7" s="92">
        <v>127400</v>
      </c>
      <c r="I7" s="93">
        <f t="shared" ref="I7:I52" si="0">IFERROR(H7/G7-1,"-")</f>
        <v>1.4848330359418904E-2</v>
      </c>
      <c r="J7" s="93">
        <f t="shared" ref="J7:J52" si="1">IFERROR(H7/D7-1,"-")</f>
        <v>0.91288419092806405</v>
      </c>
      <c r="K7" s="92">
        <f t="shared" ref="K7:K52" si="2">IFERROR(H7-G7,"-")</f>
        <v>1864</v>
      </c>
      <c r="L7" s="92">
        <f t="shared" ref="L7:L52" si="3">IFERROR(H7-D7,"-")</f>
        <v>60799</v>
      </c>
      <c r="M7" s="93">
        <f>H7/H7</f>
        <v>1</v>
      </c>
      <c r="N7" s="92">
        <v>63860</v>
      </c>
      <c r="O7" s="92">
        <v>118692</v>
      </c>
      <c r="P7" s="92">
        <v>127347</v>
      </c>
      <c r="Q7" s="92">
        <v>379398</v>
      </c>
      <c r="R7" s="92">
        <v>384801</v>
      </c>
      <c r="S7" s="93">
        <f t="shared" ref="S7:S52" si="4">IFERROR(R7/Q7-1,"-")</f>
        <v>1.4240981765850202E-2</v>
      </c>
      <c r="T7" s="93">
        <f t="shared" ref="T7:T52" si="5">IFERROR(R7/N7-1,"-")</f>
        <v>5.0256968368305666</v>
      </c>
      <c r="U7" s="92">
        <f t="shared" ref="U7:U52" si="6">IFERROR(R7-Q7,"-")</f>
        <v>5403</v>
      </c>
      <c r="V7" s="92">
        <f t="shared" ref="V7:V52" si="7">IFERROR(R7-N7,"-")</f>
        <v>320941</v>
      </c>
      <c r="W7" s="93">
        <f>R7/R7</f>
        <v>1</v>
      </c>
    </row>
    <row r="8" spans="2:23" x14ac:dyDescent="0.25">
      <c r="B8" s="94" t="s">
        <v>60</v>
      </c>
      <c r="C8" s="95">
        <v>88579</v>
      </c>
      <c r="D8" s="95">
        <v>44487</v>
      </c>
      <c r="E8" s="95">
        <v>56791</v>
      </c>
      <c r="F8" s="95">
        <v>89503</v>
      </c>
      <c r="G8" s="95">
        <v>89318</v>
      </c>
      <c r="H8" s="95">
        <v>91567</v>
      </c>
      <c r="I8" s="96">
        <f t="shared" si="0"/>
        <v>2.5179695022280013E-2</v>
      </c>
      <c r="J8" s="96">
        <f t="shared" si="1"/>
        <v>1.0582866904938522</v>
      </c>
      <c r="K8" s="95">
        <f t="shared" si="2"/>
        <v>2249</v>
      </c>
      <c r="L8" s="95">
        <f t="shared" si="3"/>
        <v>47080</v>
      </c>
      <c r="M8" s="96">
        <f>H8/H7</f>
        <v>0.71873626373626376</v>
      </c>
      <c r="N8" s="95">
        <v>41447</v>
      </c>
      <c r="O8" s="95">
        <v>86479</v>
      </c>
      <c r="P8" s="95">
        <v>91202</v>
      </c>
      <c r="Q8" s="95">
        <v>90259</v>
      </c>
      <c r="R8" s="95">
        <v>92267</v>
      </c>
      <c r="S8" s="96">
        <f t="shared" si="4"/>
        <v>2.2247088932959569E-2</v>
      </c>
      <c r="T8" s="96">
        <f t="shared" si="5"/>
        <v>1.2261442323931768</v>
      </c>
      <c r="U8" s="95">
        <f t="shared" si="6"/>
        <v>2008</v>
      </c>
      <c r="V8" s="95">
        <f t="shared" si="7"/>
        <v>50820</v>
      </c>
      <c r="W8" s="96">
        <f>R8/R7</f>
        <v>0.23977848290415046</v>
      </c>
    </row>
    <row r="9" spans="2:23" x14ac:dyDescent="0.25">
      <c r="B9" s="97" t="s">
        <v>61</v>
      </c>
      <c r="C9" s="52">
        <v>69015</v>
      </c>
      <c r="D9" s="52">
        <v>34865</v>
      </c>
      <c r="E9" s="52">
        <v>45244</v>
      </c>
      <c r="F9" s="52">
        <v>71471</v>
      </c>
      <c r="G9" s="52">
        <v>72829</v>
      </c>
      <c r="H9" s="52">
        <v>74916</v>
      </c>
      <c r="I9" s="98">
        <f t="shared" si="0"/>
        <v>2.8656167186148274E-2</v>
      </c>
      <c r="J9" s="98">
        <f t="shared" si="1"/>
        <v>1.1487451599024809</v>
      </c>
      <c r="K9" s="52">
        <f t="shared" si="2"/>
        <v>2087</v>
      </c>
      <c r="L9" s="52">
        <f t="shared" si="3"/>
        <v>40051</v>
      </c>
      <c r="M9" s="98">
        <f>H9/H7</f>
        <v>0.58803767660910522</v>
      </c>
      <c r="N9" s="52">
        <v>32826</v>
      </c>
      <c r="O9" s="52">
        <v>69355</v>
      </c>
      <c r="P9" s="52">
        <v>72715</v>
      </c>
      <c r="Q9" s="52">
        <v>73997</v>
      </c>
      <c r="R9" s="52">
        <v>75628</v>
      </c>
      <c r="S9" s="98">
        <f t="shared" si="4"/>
        <v>2.2041434112193725E-2</v>
      </c>
      <c r="T9" s="98">
        <f t="shared" si="5"/>
        <v>1.3039054408091149</v>
      </c>
      <c r="U9" s="52">
        <f t="shared" si="6"/>
        <v>1631</v>
      </c>
      <c r="V9" s="52">
        <f t="shared" si="7"/>
        <v>42802</v>
      </c>
      <c r="W9" s="98">
        <f>R9/R7</f>
        <v>0.19653795078495118</v>
      </c>
    </row>
    <row r="10" spans="2:23" x14ac:dyDescent="0.25">
      <c r="B10" s="97" t="s">
        <v>62</v>
      </c>
      <c r="C10" s="52">
        <v>19564</v>
      </c>
      <c r="D10" s="52">
        <v>9622</v>
      </c>
      <c r="E10" s="52">
        <v>11547</v>
      </c>
      <c r="F10" s="52">
        <v>18032</v>
      </c>
      <c r="G10" s="52">
        <v>16489</v>
      </c>
      <c r="H10" s="52">
        <v>16651</v>
      </c>
      <c r="I10" s="98">
        <f t="shared" si="0"/>
        <v>9.8247316392747752E-3</v>
      </c>
      <c r="J10" s="98">
        <f t="shared" si="1"/>
        <v>0.73051340677613807</v>
      </c>
      <c r="K10" s="52">
        <f t="shared" si="2"/>
        <v>162</v>
      </c>
      <c r="L10" s="52">
        <f t="shared" si="3"/>
        <v>7029</v>
      </c>
      <c r="M10" s="98">
        <f>H10/H7</f>
        <v>0.13069858712715857</v>
      </c>
      <c r="N10" s="52">
        <v>8621</v>
      </c>
      <c r="O10" s="52">
        <v>17124</v>
      </c>
      <c r="P10" s="52">
        <v>18487</v>
      </c>
      <c r="Q10" s="52">
        <v>16262</v>
      </c>
      <c r="R10" s="52">
        <v>16639</v>
      </c>
      <c r="S10" s="98">
        <f t="shared" si="4"/>
        <v>2.3182880334522205E-2</v>
      </c>
      <c r="T10" s="98">
        <f t="shared" si="5"/>
        <v>0.93005451803735073</v>
      </c>
      <c r="U10" s="52">
        <f t="shared" si="6"/>
        <v>377</v>
      </c>
      <c r="V10" s="52">
        <f t="shared" si="7"/>
        <v>8018</v>
      </c>
      <c r="W10" s="98">
        <f>R10/R7</f>
        <v>4.3240532119199274E-2</v>
      </c>
    </row>
    <row r="11" spans="2:23" x14ac:dyDescent="0.25">
      <c r="B11" s="94" t="s">
        <v>63</v>
      </c>
      <c r="C11" s="95">
        <v>43565</v>
      </c>
      <c r="D11" s="95">
        <v>22114</v>
      </c>
      <c r="E11" s="95">
        <v>25665</v>
      </c>
      <c r="F11" s="95">
        <v>34193</v>
      </c>
      <c r="G11" s="95">
        <v>36218</v>
      </c>
      <c r="H11" s="95">
        <v>35833</v>
      </c>
      <c r="I11" s="96">
        <f t="shared" si="0"/>
        <v>-1.0630073444143795E-2</v>
      </c>
      <c r="J11" s="96">
        <f t="shared" si="1"/>
        <v>0.62037623225106264</v>
      </c>
      <c r="K11" s="95">
        <f t="shared" si="2"/>
        <v>-385</v>
      </c>
      <c r="L11" s="95">
        <f t="shared" si="3"/>
        <v>13719</v>
      </c>
      <c r="M11" s="96">
        <f>H11/H7</f>
        <v>0.28126373626373624</v>
      </c>
      <c r="N11" s="95">
        <v>22413</v>
      </c>
      <c r="O11" s="95">
        <v>32213</v>
      </c>
      <c r="P11" s="95">
        <v>36145</v>
      </c>
      <c r="Q11" s="95">
        <v>36207</v>
      </c>
      <c r="R11" s="95">
        <v>36000</v>
      </c>
      <c r="S11" s="96">
        <f t="shared" si="4"/>
        <v>-5.7171265224956747E-3</v>
      </c>
      <c r="T11" s="96">
        <f t="shared" si="5"/>
        <v>0.60621068130103062</v>
      </c>
      <c r="U11" s="95">
        <f t="shared" si="6"/>
        <v>-207</v>
      </c>
      <c r="V11" s="95">
        <f t="shared" si="7"/>
        <v>13587</v>
      </c>
      <c r="W11" s="96">
        <f>R11/R7</f>
        <v>9.3554850429182879E-2</v>
      </c>
    </row>
    <row r="12" spans="2:23" x14ac:dyDescent="0.25">
      <c r="B12" s="91" t="s">
        <v>44</v>
      </c>
      <c r="C12" s="99">
        <v>46648</v>
      </c>
      <c r="D12" s="99">
        <v>23742</v>
      </c>
      <c r="E12" s="99">
        <v>29697</v>
      </c>
      <c r="F12" s="99">
        <v>44233</v>
      </c>
      <c r="G12" s="99">
        <v>45902</v>
      </c>
      <c r="H12" s="99">
        <v>46521</v>
      </c>
      <c r="I12" s="100">
        <f t="shared" si="0"/>
        <v>1.3485251187312031E-2</v>
      </c>
      <c r="J12" s="100">
        <f t="shared" si="1"/>
        <v>0.95943896891584535</v>
      </c>
      <c r="K12" s="99">
        <f t="shared" si="2"/>
        <v>619</v>
      </c>
      <c r="L12" s="99">
        <f t="shared" si="3"/>
        <v>22779</v>
      </c>
      <c r="M12" s="93">
        <f>H12/H12</f>
        <v>1</v>
      </c>
      <c r="N12" s="99">
        <v>21337</v>
      </c>
      <c r="O12" s="99">
        <v>42803</v>
      </c>
      <c r="P12" s="99">
        <v>45909</v>
      </c>
      <c r="Q12" s="99">
        <v>46660</v>
      </c>
      <c r="R12" s="99">
        <v>47015</v>
      </c>
      <c r="S12" s="100">
        <f t="shared" si="4"/>
        <v>7.6082297471067317E-3</v>
      </c>
      <c r="T12" s="100">
        <f t="shared" si="5"/>
        <v>1.203449407133149</v>
      </c>
      <c r="U12" s="99">
        <f t="shared" si="6"/>
        <v>355</v>
      </c>
      <c r="V12" s="99">
        <f t="shared" si="7"/>
        <v>25678</v>
      </c>
      <c r="W12" s="93">
        <f>R12/R12</f>
        <v>1</v>
      </c>
    </row>
    <row r="13" spans="2:23" x14ac:dyDescent="0.25">
      <c r="B13" s="94" t="s">
        <v>60</v>
      </c>
      <c r="C13" s="95">
        <v>34050</v>
      </c>
      <c r="D13" s="95">
        <v>17566</v>
      </c>
      <c r="E13" s="95">
        <v>23340</v>
      </c>
      <c r="F13" s="95">
        <v>34827</v>
      </c>
      <c r="G13" s="95">
        <v>34946</v>
      </c>
      <c r="H13" s="95">
        <v>35191</v>
      </c>
      <c r="I13" s="96">
        <f t="shared" si="0"/>
        <v>7.0108166886053702E-3</v>
      </c>
      <c r="J13" s="96">
        <f t="shared" si="1"/>
        <v>1.003358761243311</v>
      </c>
      <c r="K13" s="95">
        <f t="shared" si="2"/>
        <v>245</v>
      </c>
      <c r="L13" s="95">
        <f t="shared" si="3"/>
        <v>17625</v>
      </c>
      <c r="M13" s="96">
        <f>H13/H12</f>
        <v>0.75645407450398749</v>
      </c>
      <c r="N13" s="95">
        <v>15584</v>
      </c>
      <c r="O13" s="95">
        <v>34808</v>
      </c>
      <c r="P13" s="95">
        <v>35062</v>
      </c>
      <c r="Q13" s="95">
        <v>35650</v>
      </c>
      <c r="R13" s="95">
        <v>35398</v>
      </c>
      <c r="S13" s="96">
        <f t="shared" si="4"/>
        <v>-7.0687237026647587E-3</v>
      </c>
      <c r="T13" s="96">
        <f t="shared" si="5"/>
        <v>1.2714322381930185</v>
      </c>
      <c r="U13" s="95">
        <f t="shared" si="6"/>
        <v>-252</v>
      </c>
      <c r="V13" s="95">
        <f t="shared" si="7"/>
        <v>19814</v>
      </c>
      <c r="W13" s="96">
        <f>R13/R12</f>
        <v>0.75290864617675213</v>
      </c>
    </row>
    <row r="14" spans="2:23" x14ac:dyDescent="0.25">
      <c r="B14" s="97" t="s">
        <v>61</v>
      </c>
      <c r="C14" s="52">
        <v>27660</v>
      </c>
      <c r="D14" s="52">
        <v>14847</v>
      </c>
      <c r="E14" s="52">
        <v>20181</v>
      </c>
      <c r="F14" s="52">
        <v>29820</v>
      </c>
      <c r="G14" s="52">
        <v>30493</v>
      </c>
      <c r="H14" s="52">
        <v>31141</v>
      </c>
      <c r="I14" s="98">
        <f t="shared" si="0"/>
        <v>2.1250778867281106E-2</v>
      </c>
      <c r="J14" s="98">
        <f t="shared" si="1"/>
        <v>1.0974607664848119</v>
      </c>
      <c r="K14" s="52">
        <f t="shared" si="2"/>
        <v>648</v>
      </c>
      <c r="L14" s="52">
        <f t="shared" si="3"/>
        <v>16294</v>
      </c>
      <c r="M14" s="98">
        <f>H14/H12</f>
        <v>0.66939661658175875</v>
      </c>
      <c r="N14" s="52">
        <v>14066</v>
      </c>
      <c r="O14" s="52">
        <v>29997</v>
      </c>
      <c r="P14" s="52">
        <v>29852</v>
      </c>
      <c r="Q14" s="52">
        <v>31325</v>
      </c>
      <c r="R14" s="52">
        <v>31393</v>
      </c>
      <c r="S14" s="98">
        <f t="shared" si="4"/>
        <v>2.1707901037510968E-3</v>
      </c>
      <c r="T14" s="98">
        <f t="shared" si="5"/>
        <v>1.2318356320204749</v>
      </c>
      <c r="U14" s="52">
        <f t="shared" si="6"/>
        <v>68</v>
      </c>
      <c r="V14" s="52">
        <f t="shared" si="7"/>
        <v>17327</v>
      </c>
      <c r="W14" s="98">
        <f>R14/R12</f>
        <v>0.66772306710624274</v>
      </c>
    </row>
    <row r="15" spans="2:23" x14ac:dyDescent="0.25">
      <c r="B15" s="97" t="s">
        <v>62</v>
      </c>
      <c r="C15" s="52">
        <v>6390</v>
      </c>
      <c r="D15" s="52">
        <v>2720</v>
      </c>
      <c r="E15" s="52">
        <v>3159</v>
      </c>
      <c r="F15" s="52">
        <v>5006</v>
      </c>
      <c r="G15" s="52">
        <v>4453</v>
      </c>
      <c r="H15" s="52">
        <v>4050</v>
      </c>
      <c r="I15" s="98">
        <f t="shared" si="0"/>
        <v>-9.0500785986975085E-2</v>
      </c>
      <c r="J15" s="98">
        <f t="shared" si="1"/>
        <v>0.48897058823529416</v>
      </c>
      <c r="K15" s="52">
        <f t="shared" si="2"/>
        <v>-403</v>
      </c>
      <c r="L15" s="52">
        <f t="shared" si="3"/>
        <v>1330</v>
      </c>
      <c r="M15" s="98">
        <f>H15/H12</f>
        <v>8.7057457922228673E-2</v>
      </c>
      <c r="N15" s="52">
        <v>1518</v>
      </c>
      <c r="O15" s="52">
        <v>4811</v>
      </c>
      <c r="P15" s="52">
        <v>5210</v>
      </c>
      <c r="Q15" s="52">
        <v>4325</v>
      </c>
      <c r="R15" s="52">
        <v>4005</v>
      </c>
      <c r="S15" s="98">
        <f t="shared" si="4"/>
        <v>-7.3988439306358345E-2</v>
      </c>
      <c r="T15" s="98">
        <f t="shared" si="5"/>
        <v>1.6383399209486167</v>
      </c>
      <c r="U15" s="52">
        <f t="shared" si="6"/>
        <v>-320</v>
      </c>
      <c r="V15" s="52">
        <f t="shared" si="7"/>
        <v>2487</v>
      </c>
      <c r="W15" s="98">
        <f>R15/R12</f>
        <v>8.5185579070509415E-2</v>
      </c>
    </row>
    <row r="16" spans="2:23" x14ac:dyDescent="0.25">
      <c r="B16" s="94" t="s">
        <v>63</v>
      </c>
      <c r="C16" s="95">
        <v>12598</v>
      </c>
      <c r="D16" s="95">
        <v>6176</v>
      </c>
      <c r="E16" s="95">
        <v>6357</v>
      </c>
      <c r="F16" s="95">
        <v>9406</v>
      </c>
      <c r="G16" s="95">
        <v>10956</v>
      </c>
      <c r="H16" s="95">
        <v>11330</v>
      </c>
      <c r="I16" s="96">
        <f t="shared" si="0"/>
        <v>3.4136546184738936E-2</v>
      </c>
      <c r="J16" s="96">
        <f t="shared" si="1"/>
        <v>0.83452072538860111</v>
      </c>
      <c r="K16" s="95">
        <f t="shared" si="2"/>
        <v>374</v>
      </c>
      <c r="L16" s="95">
        <f t="shared" si="3"/>
        <v>5154</v>
      </c>
      <c r="M16" s="96">
        <f>H16/H12</f>
        <v>0.24354592549601256</v>
      </c>
      <c r="N16" s="95">
        <v>5753</v>
      </c>
      <c r="O16" s="95">
        <v>7995</v>
      </c>
      <c r="P16" s="95">
        <v>10847</v>
      </c>
      <c r="Q16" s="95">
        <v>11010</v>
      </c>
      <c r="R16" s="95">
        <v>11617</v>
      </c>
      <c r="S16" s="96">
        <f t="shared" si="4"/>
        <v>5.5131698455949119E-2</v>
      </c>
      <c r="T16" s="96">
        <f t="shared" si="5"/>
        <v>1.019294281244568</v>
      </c>
      <c r="U16" s="95">
        <f t="shared" si="6"/>
        <v>607</v>
      </c>
      <c r="V16" s="95">
        <f t="shared" si="7"/>
        <v>5864</v>
      </c>
      <c r="W16" s="96">
        <f>R16/R12</f>
        <v>0.2470913538232479</v>
      </c>
    </row>
    <row r="17" spans="2:23" x14ac:dyDescent="0.25">
      <c r="B17" s="91" t="s">
        <v>49</v>
      </c>
      <c r="C17" s="99">
        <v>713</v>
      </c>
      <c r="D17" s="99">
        <v>339</v>
      </c>
      <c r="E17" s="99">
        <v>532</v>
      </c>
      <c r="F17" s="99">
        <v>654</v>
      </c>
      <c r="G17" s="99">
        <v>663</v>
      </c>
      <c r="H17" s="99">
        <v>673</v>
      </c>
      <c r="I17" s="100">
        <f t="shared" si="0"/>
        <v>1.5082956259426794E-2</v>
      </c>
      <c r="J17" s="100">
        <f t="shared" si="1"/>
        <v>0.98525073746312675</v>
      </c>
      <c r="K17" s="99">
        <f t="shared" si="2"/>
        <v>10</v>
      </c>
      <c r="L17" s="99">
        <f t="shared" si="3"/>
        <v>334</v>
      </c>
      <c r="M17" s="93">
        <f>H17/H17</f>
        <v>1</v>
      </c>
      <c r="N17" s="99">
        <v>271</v>
      </c>
      <c r="O17" s="99">
        <v>625</v>
      </c>
      <c r="P17" s="99">
        <v>663</v>
      </c>
      <c r="Q17" s="99">
        <v>673</v>
      </c>
      <c r="R17" s="99">
        <v>673</v>
      </c>
      <c r="S17" s="100">
        <f t="shared" si="4"/>
        <v>0</v>
      </c>
      <c r="T17" s="100">
        <f t="shared" si="5"/>
        <v>1.4833948339483394</v>
      </c>
      <c r="U17" s="99">
        <f t="shared" si="6"/>
        <v>0</v>
      </c>
      <c r="V17" s="99">
        <f t="shared" si="7"/>
        <v>402</v>
      </c>
      <c r="W17" s="93">
        <f>R17/R17</f>
        <v>1</v>
      </c>
    </row>
    <row r="18" spans="2:23" x14ac:dyDescent="0.25">
      <c r="B18" s="94" t="s">
        <v>60</v>
      </c>
      <c r="C18" s="95">
        <v>713</v>
      </c>
      <c r="D18" s="95">
        <v>339</v>
      </c>
      <c r="E18" s="95">
        <v>532</v>
      </c>
      <c r="F18" s="95">
        <v>654</v>
      </c>
      <c r="G18" s="95">
        <v>663</v>
      </c>
      <c r="H18" s="95">
        <v>673</v>
      </c>
      <c r="I18" s="96">
        <f t="shared" si="0"/>
        <v>1.5082956259426794E-2</v>
      </c>
      <c r="J18" s="96">
        <f t="shared" si="1"/>
        <v>0.98525073746312675</v>
      </c>
      <c r="K18" s="95">
        <f t="shared" si="2"/>
        <v>10</v>
      </c>
      <c r="L18" s="95">
        <f t="shared" si="3"/>
        <v>334</v>
      </c>
      <c r="M18" s="96">
        <f>H18/H17</f>
        <v>1</v>
      </c>
      <c r="N18" s="95">
        <v>271</v>
      </c>
      <c r="O18" s="95">
        <v>625</v>
      </c>
      <c r="P18" s="95">
        <v>663</v>
      </c>
      <c r="Q18" s="95">
        <v>673</v>
      </c>
      <c r="R18" s="95">
        <v>673</v>
      </c>
      <c r="S18" s="96">
        <f t="shared" si="4"/>
        <v>0</v>
      </c>
      <c r="T18" s="96">
        <f t="shared" si="5"/>
        <v>1.4833948339483394</v>
      </c>
      <c r="U18" s="95">
        <f t="shared" si="6"/>
        <v>0</v>
      </c>
      <c r="V18" s="95">
        <f t="shared" si="7"/>
        <v>402</v>
      </c>
      <c r="W18" s="96">
        <f>R18/R17</f>
        <v>1</v>
      </c>
    </row>
    <row r="19" spans="2:23" x14ac:dyDescent="0.25">
      <c r="B19" s="97" t="s">
        <v>61</v>
      </c>
      <c r="C19" s="52">
        <v>555</v>
      </c>
      <c r="D19" s="52">
        <v>0</v>
      </c>
      <c r="E19" s="52">
        <v>0</v>
      </c>
      <c r="F19" s="52">
        <v>600</v>
      </c>
      <c r="G19" s="52">
        <v>600</v>
      </c>
      <c r="H19" s="52">
        <v>600</v>
      </c>
      <c r="I19" s="98">
        <f t="shared" si="0"/>
        <v>0</v>
      </c>
      <c r="J19" s="98" t="str">
        <f t="shared" si="1"/>
        <v>-</v>
      </c>
      <c r="K19" s="52">
        <f t="shared" si="2"/>
        <v>0</v>
      </c>
      <c r="L19" s="52">
        <f t="shared" si="3"/>
        <v>600</v>
      </c>
      <c r="M19" s="98">
        <f>H19/H17</f>
        <v>0.89153046062407137</v>
      </c>
      <c r="N19" s="52">
        <v>0</v>
      </c>
      <c r="O19" s="52">
        <v>0</v>
      </c>
      <c r="P19" s="52">
        <v>600</v>
      </c>
      <c r="Q19" s="52">
        <v>600</v>
      </c>
      <c r="R19" s="52">
        <v>600</v>
      </c>
      <c r="S19" s="98">
        <f t="shared" si="4"/>
        <v>0</v>
      </c>
      <c r="T19" s="98" t="str">
        <f t="shared" si="5"/>
        <v>-</v>
      </c>
      <c r="U19" s="52">
        <f t="shared" si="6"/>
        <v>0</v>
      </c>
      <c r="V19" s="52">
        <f t="shared" si="7"/>
        <v>600</v>
      </c>
      <c r="W19" s="98">
        <f>R19/R17</f>
        <v>0.89153046062407137</v>
      </c>
    </row>
    <row r="20" spans="2:23" x14ac:dyDescent="0.25">
      <c r="B20" s="97" t="s">
        <v>62</v>
      </c>
      <c r="C20" s="52">
        <v>158</v>
      </c>
      <c r="D20" s="52">
        <v>0</v>
      </c>
      <c r="E20" s="52">
        <v>0</v>
      </c>
      <c r="F20" s="52">
        <v>54</v>
      </c>
      <c r="G20" s="52">
        <v>63</v>
      </c>
      <c r="H20" s="52">
        <v>73</v>
      </c>
      <c r="I20" s="98">
        <f t="shared" si="0"/>
        <v>0.15873015873015883</v>
      </c>
      <c r="J20" s="98" t="str">
        <f t="shared" si="1"/>
        <v>-</v>
      </c>
      <c r="K20" s="52">
        <f t="shared" si="2"/>
        <v>10</v>
      </c>
      <c r="L20" s="52">
        <f t="shared" si="3"/>
        <v>73</v>
      </c>
      <c r="M20" s="98">
        <f>H20/H17</f>
        <v>0.10846953937592868</v>
      </c>
      <c r="N20" s="52">
        <v>0</v>
      </c>
      <c r="O20" s="52">
        <v>0</v>
      </c>
      <c r="P20" s="52">
        <v>63</v>
      </c>
      <c r="Q20" s="52">
        <v>73</v>
      </c>
      <c r="R20" s="52">
        <v>73</v>
      </c>
      <c r="S20" s="98">
        <f t="shared" si="4"/>
        <v>0</v>
      </c>
      <c r="T20" s="98" t="str">
        <f t="shared" si="5"/>
        <v>-</v>
      </c>
      <c r="U20" s="52">
        <f t="shared" si="6"/>
        <v>0</v>
      </c>
      <c r="V20" s="52">
        <f t="shared" si="7"/>
        <v>73</v>
      </c>
      <c r="W20" s="98">
        <f>R20/R17</f>
        <v>0.10846953937592868</v>
      </c>
    </row>
    <row r="21" spans="2:23" x14ac:dyDescent="0.25">
      <c r="B21" s="94" t="s">
        <v>63</v>
      </c>
      <c r="C21" s="95">
        <v>0</v>
      </c>
      <c r="D21" s="95">
        <v>0</v>
      </c>
      <c r="E21" s="95">
        <v>0</v>
      </c>
      <c r="F21" s="95">
        <v>0</v>
      </c>
      <c r="G21" s="95">
        <v>0</v>
      </c>
      <c r="H21" s="95">
        <v>0</v>
      </c>
      <c r="I21" s="96" t="str">
        <f t="shared" si="0"/>
        <v>-</v>
      </c>
      <c r="J21" s="96" t="str">
        <f t="shared" si="1"/>
        <v>-</v>
      </c>
      <c r="K21" s="95">
        <f t="shared" si="2"/>
        <v>0</v>
      </c>
      <c r="L21" s="95">
        <f t="shared" si="3"/>
        <v>0</v>
      </c>
      <c r="M21" s="96">
        <f>H21/H17</f>
        <v>0</v>
      </c>
      <c r="N21" s="95" t="s">
        <v>227</v>
      </c>
      <c r="O21" s="95" t="s">
        <v>227</v>
      </c>
      <c r="P21" s="95" t="s">
        <v>227</v>
      </c>
      <c r="Q21" s="95" t="s">
        <v>227</v>
      </c>
      <c r="R21" s="95" t="s">
        <v>227</v>
      </c>
      <c r="S21" s="96" t="str">
        <f t="shared" si="4"/>
        <v>-</v>
      </c>
      <c r="T21" s="96" t="str">
        <f t="shared" si="5"/>
        <v>-</v>
      </c>
      <c r="U21" s="95" t="str">
        <f t="shared" si="6"/>
        <v>-</v>
      </c>
      <c r="V21" s="95" t="str">
        <f t="shared" si="7"/>
        <v>-</v>
      </c>
      <c r="W21" s="96" t="e">
        <f>R21/R17</f>
        <v>#VALUE!</v>
      </c>
    </row>
    <row r="22" spans="2:23" x14ac:dyDescent="0.25">
      <c r="B22" s="91" t="s">
        <v>46</v>
      </c>
      <c r="C22" s="99">
        <v>1127</v>
      </c>
      <c r="D22" s="99">
        <v>437</v>
      </c>
      <c r="E22" s="99">
        <v>669</v>
      </c>
      <c r="F22" s="99">
        <v>857</v>
      </c>
      <c r="G22" s="99">
        <v>900</v>
      </c>
      <c r="H22" s="99">
        <v>900</v>
      </c>
      <c r="I22" s="100">
        <f t="shared" si="0"/>
        <v>0</v>
      </c>
      <c r="J22" s="100">
        <f t="shared" si="1"/>
        <v>1.0594965675057209</v>
      </c>
      <c r="K22" s="99">
        <f t="shared" si="2"/>
        <v>0</v>
      </c>
      <c r="L22" s="99">
        <f t="shared" si="3"/>
        <v>463</v>
      </c>
      <c r="M22" s="100">
        <f>H22/H22</f>
        <v>1</v>
      </c>
      <c r="N22" s="99">
        <v>482</v>
      </c>
      <c r="O22" s="99">
        <v>802</v>
      </c>
      <c r="P22" s="99">
        <v>912</v>
      </c>
      <c r="Q22" s="99">
        <v>912</v>
      </c>
      <c r="R22" s="99">
        <v>912</v>
      </c>
      <c r="S22" s="100">
        <f t="shared" si="4"/>
        <v>0</v>
      </c>
      <c r="T22" s="100">
        <f t="shared" si="5"/>
        <v>0.89211618257261405</v>
      </c>
      <c r="U22" s="99">
        <f t="shared" si="6"/>
        <v>0</v>
      </c>
      <c r="V22" s="99">
        <f t="shared" si="7"/>
        <v>430</v>
      </c>
      <c r="W22" s="100">
        <f>R22/R22</f>
        <v>1</v>
      </c>
    </row>
    <row r="23" spans="2:23" x14ac:dyDescent="0.25">
      <c r="B23" s="94" t="s">
        <v>60</v>
      </c>
      <c r="C23" s="95">
        <v>917</v>
      </c>
      <c r="D23" s="95">
        <v>386</v>
      </c>
      <c r="E23" s="95">
        <v>669</v>
      </c>
      <c r="F23" s="95">
        <v>855</v>
      </c>
      <c r="G23" s="95">
        <v>886</v>
      </c>
      <c r="H23" s="95">
        <v>886</v>
      </c>
      <c r="I23" s="96">
        <f t="shared" si="0"/>
        <v>0</v>
      </c>
      <c r="J23" s="96">
        <f t="shared" si="1"/>
        <v>1.295336787564767</v>
      </c>
      <c r="K23" s="95">
        <f t="shared" si="2"/>
        <v>0</v>
      </c>
      <c r="L23" s="95">
        <f t="shared" si="3"/>
        <v>500</v>
      </c>
      <c r="M23" s="96">
        <f>H23/H22</f>
        <v>0.98444444444444446</v>
      </c>
      <c r="N23" s="95">
        <v>482</v>
      </c>
      <c r="O23" s="95">
        <v>802</v>
      </c>
      <c r="P23" s="95">
        <v>898</v>
      </c>
      <c r="Q23" s="95">
        <v>898</v>
      </c>
      <c r="R23" s="95">
        <v>898</v>
      </c>
      <c r="S23" s="96">
        <f t="shared" si="4"/>
        <v>0</v>
      </c>
      <c r="T23" s="96">
        <f t="shared" si="5"/>
        <v>0.86307053941908718</v>
      </c>
      <c r="U23" s="95">
        <f t="shared" si="6"/>
        <v>0</v>
      </c>
      <c r="V23" s="95">
        <f t="shared" si="7"/>
        <v>416</v>
      </c>
      <c r="W23" s="96">
        <f>R23/R22</f>
        <v>0.98464912280701755</v>
      </c>
    </row>
    <row r="24" spans="2:23" x14ac:dyDescent="0.25">
      <c r="B24" s="94" t="s">
        <v>63</v>
      </c>
      <c r="C24" s="95">
        <v>210</v>
      </c>
      <c r="D24" s="95">
        <v>51</v>
      </c>
      <c r="E24" s="95">
        <v>0</v>
      </c>
      <c r="F24" s="95">
        <v>0</v>
      </c>
      <c r="G24" s="95">
        <v>0</v>
      </c>
      <c r="H24" s="95">
        <v>0</v>
      </c>
      <c r="I24" s="96" t="str">
        <f t="shared" si="0"/>
        <v>-</v>
      </c>
      <c r="J24" s="96">
        <f t="shared" si="1"/>
        <v>-1</v>
      </c>
      <c r="K24" s="95">
        <f t="shared" si="2"/>
        <v>0</v>
      </c>
      <c r="L24" s="95">
        <f t="shared" si="3"/>
        <v>-51</v>
      </c>
      <c r="M24" s="96">
        <f>H24/H22</f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6" t="str">
        <f t="shared" si="4"/>
        <v>-</v>
      </c>
      <c r="T24" s="96" t="str">
        <f t="shared" si="5"/>
        <v>-</v>
      </c>
      <c r="U24" s="95">
        <f t="shared" si="6"/>
        <v>0</v>
      </c>
      <c r="V24" s="95">
        <f t="shared" si="7"/>
        <v>0</v>
      </c>
      <c r="W24" s="96">
        <f>R24/R22</f>
        <v>0</v>
      </c>
    </row>
    <row r="25" spans="2:23" x14ac:dyDescent="0.25">
      <c r="B25" s="91" t="s">
        <v>47</v>
      </c>
      <c r="C25" s="99">
        <v>4070</v>
      </c>
      <c r="D25" s="99">
        <v>2900</v>
      </c>
      <c r="E25" s="99">
        <v>4012</v>
      </c>
      <c r="F25" s="99">
        <v>4562</v>
      </c>
      <c r="G25" s="99">
        <v>4395</v>
      </c>
      <c r="H25" s="99">
        <v>4427</v>
      </c>
      <c r="I25" s="100">
        <f t="shared" si="0"/>
        <v>7.2810011376565065E-3</v>
      </c>
      <c r="J25" s="100">
        <f t="shared" si="1"/>
        <v>0.52655172413793094</v>
      </c>
      <c r="K25" s="99">
        <f t="shared" si="2"/>
        <v>32</v>
      </c>
      <c r="L25" s="99">
        <f t="shared" si="3"/>
        <v>1527</v>
      </c>
      <c r="M25" s="93">
        <f>H25/H25</f>
        <v>1</v>
      </c>
      <c r="N25" s="99">
        <v>3652</v>
      </c>
      <c r="O25" s="99">
        <v>4562</v>
      </c>
      <c r="P25" s="99">
        <v>4562</v>
      </c>
      <c r="Q25" s="99">
        <v>4562</v>
      </c>
      <c r="R25" s="99">
        <v>4616</v>
      </c>
      <c r="S25" s="100">
        <f t="shared" si="4"/>
        <v>1.1836913634370783E-2</v>
      </c>
      <c r="T25" s="100">
        <f t="shared" si="5"/>
        <v>0.2639649507119386</v>
      </c>
      <c r="U25" s="99">
        <f t="shared" si="6"/>
        <v>54</v>
      </c>
      <c r="V25" s="99">
        <f t="shared" si="7"/>
        <v>964</v>
      </c>
      <c r="W25" s="93">
        <f>R25/R25</f>
        <v>1</v>
      </c>
    </row>
    <row r="26" spans="2:23" x14ac:dyDescent="0.25">
      <c r="B26" s="94" t="s">
        <v>60</v>
      </c>
      <c r="C26" s="95">
        <v>4004</v>
      </c>
      <c r="D26" s="95">
        <v>2534</v>
      </c>
      <c r="E26" s="95">
        <v>3312</v>
      </c>
      <c r="F26" s="95">
        <v>3862</v>
      </c>
      <c r="G26" s="95">
        <v>3695</v>
      </c>
      <c r="H26" s="95">
        <v>3727</v>
      </c>
      <c r="I26" s="96">
        <f t="shared" si="0"/>
        <v>8.6603518267929225E-3</v>
      </c>
      <c r="J26" s="96">
        <f t="shared" si="1"/>
        <v>0.47079715864246241</v>
      </c>
      <c r="K26" s="95">
        <f t="shared" si="2"/>
        <v>32</v>
      </c>
      <c r="L26" s="95">
        <f t="shared" si="3"/>
        <v>1193</v>
      </c>
      <c r="M26" s="96">
        <f>H26/H25</f>
        <v>0.8418793765529704</v>
      </c>
      <c r="N26" s="95">
        <v>2952</v>
      </c>
      <c r="O26" s="95">
        <v>3862</v>
      </c>
      <c r="P26" s="95">
        <v>3862</v>
      </c>
      <c r="Q26" s="95">
        <v>3862</v>
      </c>
      <c r="R26" s="95">
        <v>3916</v>
      </c>
      <c r="S26" s="96">
        <f t="shared" si="4"/>
        <v>1.3982392542724043E-2</v>
      </c>
      <c r="T26" s="96">
        <f t="shared" si="5"/>
        <v>0.32655826558265577</v>
      </c>
      <c r="U26" s="95">
        <f t="shared" si="6"/>
        <v>54</v>
      </c>
      <c r="V26" s="95">
        <f t="shared" si="7"/>
        <v>964</v>
      </c>
      <c r="W26" s="96">
        <f>R26/R25</f>
        <v>0.84835355285961866</v>
      </c>
    </row>
    <row r="27" spans="2:23" x14ac:dyDescent="0.25">
      <c r="B27" s="97" t="s">
        <v>61</v>
      </c>
      <c r="C27" s="52">
        <v>3576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0"/>
        <v>-</v>
      </c>
      <c r="J27" s="98" t="str">
        <f t="shared" si="1"/>
        <v>-</v>
      </c>
      <c r="K27" s="52">
        <f t="shared" si="2"/>
        <v>0</v>
      </c>
      <c r="L27" s="52">
        <f t="shared" si="3"/>
        <v>0</v>
      </c>
      <c r="M27" s="98">
        <f>H27/H25</f>
        <v>0</v>
      </c>
      <c r="N27" s="52">
        <v>2952</v>
      </c>
      <c r="O27" s="52">
        <v>0</v>
      </c>
      <c r="P27" s="52">
        <v>0</v>
      </c>
      <c r="Q27" s="52">
        <v>3576</v>
      </c>
      <c r="R27" s="52">
        <v>0</v>
      </c>
      <c r="S27" s="98">
        <f t="shared" si="4"/>
        <v>-1</v>
      </c>
      <c r="T27" s="98">
        <f t="shared" si="5"/>
        <v>-1</v>
      </c>
      <c r="U27" s="52">
        <f t="shared" si="6"/>
        <v>-3576</v>
      </c>
      <c r="V27" s="52">
        <f t="shared" si="7"/>
        <v>-2952</v>
      </c>
      <c r="W27" s="98">
        <f>R27/R25</f>
        <v>0</v>
      </c>
    </row>
    <row r="28" spans="2:23" x14ac:dyDescent="0.25">
      <c r="B28" s="97" t="s">
        <v>62</v>
      </c>
      <c r="C28" s="52">
        <v>428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0"/>
        <v>-</v>
      </c>
      <c r="J28" s="98" t="str">
        <f t="shared" si="1"/>
        <v>-</v>
      </c>
      <c r="K28" s="52">
        <f t="shared" si="2"/>
        <v>0</v>
      </c>
      <c r="L28" s="52">
        <f t="shared" si="3"/>
        <v>0</v>
      </c>
      <c r="M28" s="98">
        <f>H28/H25</f>
        <v>0</v>
      </c>
      <c r="N28" s="52">
        <v>0</v>
      </c>
      <c r="O28" s="52">
        <v>0</v>
      </c>
      <c r="P28" s="52">
        <v>0</v>
      </c>
      <c r="Q28" s="52">
        <v>286</v>
      </c>
      <c r="R28" s="52">
        <v>0</v>
      </c>
      <c r="S28" s="98">
        <f t="shared" si="4"/>
        <v>-1</v>
      </c>
      <c r="T28" s="98" t="str">
        <f t="shared" si="5"/>
        <v>-</v>
      </c>
      <c r="U28" s="52">
        <f t="shared" si="6"/>
        <v>-286</v>
      </c>
      <c r="V28" s="52">
        <f t="shared" si="7"/>
        <v>0</v>
      </c>
      <c r="W28" s="98">
        <f>R28/R25</f>
        <v>0</v>
      </c>
    </row>
    <row r="29" spans="2:23" x14ac:dyDescent="0.25">
      <c r="B29" s="91" t="s">
        <v>48</v>
      </c>
      <c r="C29" s="99">
        <v>21340</v>
      </c>
      <c r="D29" s="99">
        <v>9244</v>
      </c>
      <c r="E29" s="99">
        <v>11050</v>
      </c>
      <c r="F29" s="99">
        <v>18364</v>
      </c>
      <c r="G29" s="99">
        <v>19209</v>
      </c>
      <c r="H29" s="99">
        <v>20011</v>
      </c>
      <c r="I29" s="100">
        <f t="shared" si="0"/>
        <v>4.175126242906968E-2</v>
      </c>
      <c r="J29" s="100">
        <f t="shared" si="1"/>
        <v>1.1647555170921677</v>
      </c>
      <c r="K29" s="99">
        <f t="shared" si="2"/>
        <v>802</v>
      </c>
      <c r="L29" s="99">
        <f t="shared" si="3"/>
        <v>10767</v>
      </c>
      <c r="M29" s="93">
        <f>H29/H29</f>
        <v>1</v>
      </c>
      <c r="N29" s="99">
        <v>7096</v>
      </c>
      <c r="O29" s="99">
        <v>17263</v>
      </c>
      <c r="P29" s="99">
        <v>19061</v>
      </c>
      <c r="Q29" s="99">
        <v>19434</v>
      </c>
      <c r="R29" s="99">
        <v>19850</v>
      </c>
      <c r="S29" s="100">
        <f t="shared" si="4"/>
        <v>2.1405783678089874E-2</v>
      </c>
      <c r="T29" s="100">
        <f t="shared" si="5"/>
        <v>1.7973506200676437</v>
      </c>
      <c r="U29" s="99">
        <f t="shared" si="6"/>
        <v>416</v>
      </c>
      <c r="V29" s="99">
        <f t="shared" si="7"/>
        <v>12754</v>
      </c>
      <c r="W29" s="93">
        <f>R29/R29</f>
        <v>1</v>
      </c>
    </row>
    <row r="30" spans="2:23" x14ac:dyDescent="0.25">
      <c r="B30" s="94" t="s">
        <v>60</v>
      </c>
      <c r="C30" s="95">
        <v>16096</v>
      </c>
      <c r="D30" s="95">
        <v>6499</v>
      </c>
      <c r="E30" s="95">
        <v>8111</v>
      </c>
      <c r="F30" s="95">
        <v>14162</v>
      </c>
      <c r="G30" s="95">
        <v>14862</v>
      </c>
      <c r="H30" s="95">
        <v>15621</v>
      </c>
      <c r="I30" s="96">
        <f t="shared" si="0"/>
        <v>5.106984255147351E-2</v>
      </c>
      <c r="J30" s="96">
        <f t="shared" si="1"/>
        <v>1.4036005539313741</v>
      </c>
      <c r="K30" s="95">
        <f t="shared" si="2"/>
        <v>759</v>
      </c>
      <c r="L30" s="95">
        <f t="shared" si="3"/>
        <v>9122</v>
      </c>
      <c r="M30" s="96">
        <f>H30/H29</f>
        <v>0.78062065863774921</v>
      </c>
      <c r="N30" s="95">
        <v>4365</v>
      </c>
      <c r="O30" s="95">
        <v>13346</v>
      </c>
      <c r="P30" s="95">
        <v>14712</v>
      </c>
      <c r="Q30" s="95">
        <v>15087</v>
      </c>
      <c r="R30" s="95">
        <v>15409</v>
      </c>
      <c r="S30" s="96">
        <f t="shared" si="4"/>
        <v>2.1342877974415142E-2</v>
      </c>
      <c r="T30" s="96">
        <f t="shared" si="5"/>
        <v>2.5301260022909506</v>
      </c>
      <c r="U30" s="95">
        <f t="shared" si="6"/>
        <v>322</v>
      </c>
      <c r="V30" s="95">
        <f t="shared" si="7"/>
        <v>11044</v>
      </c>
      <c r="W30" s="96">
        <f>R30/R29</f>
        <v>0.77627204030226704</v>
      </c>
    </row>
    <row r="31" spans="2:23" x14ac:dyDescent="0.25">
      <c r="B31" s="97" t="s">
        <v>61</v>
      </c>
      <c r="C31" s="52">
        <v>12913</v>
      </c>
      <c r="D31" s="52">
        <v>5381</v>
      </c>
      <c r="E31" s="52">
        <v>6550</v>
      </c>
      <c r="F31" s="52">
        <v>12095</v>
      </c>
      <c r="G31" s="52">
        <v>12793</v>
      </c>
      <c r="H31" s="52">
        <v>13518</v>
      </c>
      <c r="I31" s="98">
        <f t="shared" si="0"/>
        <v>5.66716172907058E-2</v>
      </c>
      <c r="J31" s="98">
        <f t="shared" si="1"/>
        <v>1.5121724586508085</v>
      </c>
      <c r="K31" s="52">
        <f t="shared" si="2"/>
        <v>725</v>
      </c>
      <c r="L31" s="52">
        <f t="shared" si="3"/>
        <v>8137</v>
      </c>
      <c r="M31" s="98">
        <f>H31/H29</f>
        <v>0.67552845934735894</v>
      </c>
      <c r="N31" s="52">
        <v>3486</v>
      </c>
      <c r="O31" s="52">
        <v>10997</v>
      </c>
      <c r="P31" s="52">
        <v>12807</v>
      </c>
      <c r="Q31" s="52">
        <v>12988</v>
      </c>
      <c r="R31" s="52">
        <v>13306</v>
      </c>
      <c r="S31" s="98">
        <f t="shared" si="4"/>
        <v>2.4484139205420474E-2</v>
      </c>
      <c r="T31" s="98">
        <f t="shared" si="5"/>
        <v>2.816982214572576</v>
      </c>
      <c r="U31" s="52">
        <f t="shared" si="6"/>
        <v>318</v>
      </c>
      <c r="V31" s="52">
        <f t="shared" si="7"/>
        <v>9820</v>
      </c>
      <c r="W31" s="98">
        <f>R31/R29</f>
        <v>0.67032745591939547</v>
      </c>
    </row>
    <row r="32" spans="2:23" x14ac:dyDescent="0.25">
      <c r="B32" s="97" t="s">
        <v>62</v>
      </c>
      <c r="C32" s="52">
        <v>3183</v>
      </c>
      <c r="D32" s="52">
        <v>1118</v>
      </c>
      <c r="E32" s="52">
        <v>1561</v>
      </c>
      <c r="F32" s="52">
        <v>2067</v>
      </c>
      <c r="G32" s="52">
        <v>2069</v>
      </c>
      <c r="H32" s="52">
        <v>2103</v>
      </c>
      <c r="I32" s="98">
        <f t="shared" si="0"/>
        <v>1.6433059449009191E-2</v>
      </c>
      <c r="J32" s="98">
        <f t="shared" si="1"/>
        <v>0.88103756708407865</v>
      </c>
      <c r="K32" s="52">
        <f t="shared" si="2"/>
        <v>34</v>
      </c>
      <c r="L32" s="52">
        <f t="shared" si="3"/>
        <v>985</v>
      </c>
      <c r="M32" s="98">
        <f>H32/H29</f>
        <v>0.10509219929039028</v>
      </c>
      <c r="N32" s="52">
        <v>879</v>
      </c>
      <c r="O32" s="52">
        <v>2349</v>
      </c>
      <c r="P32" s="52">
        <v>1905</v>
      </c>
      <c r="Q32" s="52">
        <v>2099</v>
      </c>
      <c r="R32" s="52">
        <v>2103</v>
      </c>
      <c r="S32" s="98">
        <f t="shared" si="4"/>
        <v>1.9056693663648261E-3</v>
      </c>
      <c r="T32" s="98">
        <f t="shared" si="5"/>
        <v>1.3924914675767917</v>
      </c>
      <c r="U32" s="52">
        <f t="shared" si="6"/>
        <v>4</v>
      </c>
      <c r="V32" s="52">
        <f t="shared" si="7"/>
        <v>1224</v>
      </c>
      <c r="W32" s="98">
        <f>R32/R29</f>
        <v>0.10594458438287153</v>
      </c>
    </row>
    <row r="33" spans="2:23" x14ac:dyDescent="0.25">
      <c r="B33" s="94" t="s">
        <v>63</v>
      </c>
      <c r="C33" s="95">
        <v>5245</v>
      </c>
      <c r="D33" s="95">
        <v>2745</v>
      </c>
      <c r="E33" s="95">
        <v>2940</v>
      </c>
      <c r="F33" s="95">
        <v>4202</v>
      </c>
      <c r="G33" s="95">
        <v>4347</v>
      </c>
      <c r="H33" s="95">
        <v>4390</v>
      </c>
      <c r="I33" s="96">
        <f t="shared" si="0"/>
        <v>9.8918794570967972E-3</v>
      </c>
      <c r="J33" s="96">
        <f t="shared" si="1"/>
        <v>0.59927140255009115</v>
      </c>
      <c r="K33" s="95">
        <f t="shared" si="2"/>
        <v>43</v>
      </c>
      <c r="L33" s="95">
        <f t="shared" si="3"/>
        <v>1645</v>
      </c>
      <c r="M33" s="96">
        <f>H33/H29</f>
        <v>0.21937934136225076</v>
      </c>
      <c r="N33" s="95">
        <v>2731</v>
      </c>
      <c r="O33" s="95">
        <v>3917</v>
      </c>
      <c r="P33" s="95">
        <v>4349</v>
      </c>
      <c r="Q33" s="95">
        <v>4347</v>
      </c>
      <c r="R33" s="95">
        <v>4441</v>
      </c>
      <c r="S33" s="96">
        <f t="shared" si="4"/>
        <v>2.1624108580630352E-2</v>
      </c>
      <c r="T33" s="96">
        <f t="shared" si="5"/>
        <v>0.62614426949835233</v>
      </c>
      <c r="U33" s="95">
        <f t="shared" si="6"/>
        <v>94</v>
      </c>
      <c r="V33" s="95">
        <f t="shared" si="7"/>
        <v>1710</v>
      </c>
      <c r="W33" s="96">
        <f>R33/R29</f>
        <v>0.22372795969773299</v>
      </c>
    </row>
    <row r="34" spans="2:23" x14ac:dyDescent="0.25">
      <c r="B34" s="91" t="s">
        <v>49</v>
      </c>
      <c r="C34" s="99">
        <v>713</v>
      </c>
      <c r="D34" s="99">
        <v>339</v>
      </c>
      <c r="E34" s="99">
        <v>532</v>
      </c>
      <c r="F34" s="99">
        <v>654</v>
      </c>
      <c r="G34" s="99">
        <v>663</v>
      </c>
      <c r="H34" s="99">
        <v>673</v>
      </c>
      <c r="I34" s="100">
        <f t="shared" si="0"/>
        <v>1.5082956259426794E-2</v>
      </c>
      <c r="J34" s="100">
        <f t="shared" si="1"/>
        <v>0.98525073746312675</v>
      </c>
      <c r="K34" s="99">
        <f t="shared" si="2"/>
        <v>10</v>
      </c>
      <c r="L34" s="99">
        <f t="shared" si="3"/>
        <v>334</v>
      </c>
      <c r="M34" s="93">
        <f>H34/H34</f>
        <v>1</v>
      </c>
      <c r="N34" s="99">
        <v>271</v>
      </c>
      <c r="O34" s="99">
        <v>625</v>
      </c>
      <c r="P34" s="99">
        <v>663</v>
      </c>
      <c r="Q34" s="99">
        <v>673</v>
      </c>
      <c r="R34" s="99">
        <v>673</v>
      </c>
      <c r="S34" s="100">
        <f t="shared" si="4"/>
        <v>0</v>
      </c>
      <c r="T34" s="100">
        <f t="shared" si="5"/>
        <v>1.4833948339483394</v>
      </c>
      <c r="U34" s="99">
        <f t="shared" si="6"/>
        <v>0</v>
      </c>
      <c r="V34" s="99">
        <f t="shared" si="7"/>
        <v>402</v>
      </c>
      <c r="W34" s="93">
        <f>R34/R34</f>
        <v>1</v>
      </c>
    </row>
    <row r="35" spans="2:23" x14ac:dyDescent="0.25">
      <c r="B35" s="94" t="s">
        <v>60</v>
      </c>
      <c r="C35" s="95">
        <v>713</v>
      </c>
      <c r="D35" s="95">
        <v>339</v>
      </c>
      <c r="E35" s="95">
        <v>532</v>
      </c>
      <c r="F35" s="95">
        <v>654</v>
      </c>
      <c r="G35" s="95">
        <v>663</v>
      </c>
      <c r="H35" s="95">
        <v>673</v>
      </c>
      <c r="I35" s="96">
        <f t="shared" si="0"/>
        <v>1.5082956259426794E-2</v>
      </c>
      <c r="J35" s="96">
        <f t="shared" si="1"/>
        <v>0.98525073746312675</v>
      </c>
      <c r="K35" s="95">
        <f t="shared" si="2"/>
        <v>10</v>
      </c>
      <c r="L35" s="95">
        <f t="shared" si="3"/>
        <v>334</v>
      </c>
      <c r="M35" s="96">
        <f>H35/H34</f>
        <v>1</v>
      </c>
      <c r="N35" s="95">
        <v>271</v>
      </c>
      <c r="O35" s="95">
        <v>625</v>
      </c>
      <c r="P35" s="95">
        <v>663</v>
      </c>
      <c r="Q35" s="95">
        <v>673</v>
      </c>
      <c r="R35" s="95">
        <v>673</v>
      </c>
      <c r="S35" s="96">
        <f t="shared" si="4"/>
        <v>0</v>
      </c>
      <c r="T35" s="96">
        <f t="shared" si="5"/>
        <v>1.4833948339483394</v>
      </c>
      <c r="U35" s="95">
        <f t="shared" si="6"/>
        <v>0</v>
      </c>
      <c r="V35" s="95">
        <f t="shared" si="7"/>
        <v>402</v>
      </c>
      <c r="W35" s="96">
        <f>R35/R34</f>
        <v>1</v>
      </c>
    </row>
    <row r="36" spans="2:23" x14ac:dyDescent="0.25">
      <c r="B36" s="91" t="s">
        <v>50</v>
      </c>
      <c r="C36" s="99">
        <v>4124</v>
      </c>
      <c r="D36" s="99">
        <v>2132</v>
      </c>
      <c r="E36" s="99">
        <v>2908</v>
      </c>
      <c r="F36" s="99">
        <v>4497</v>
      </c>
      <c r="G36" s="99">
        <v>4790</v>
      </c>
      <c r="H36" s="99">
        <v>4797</v>
      </c>
      <c r="I36" s="100">
        <f t="shared" si="0"/>
        <v>1.4613778705636626E-3</v>
      </c>
      <c r="J36" s="100">
        <f t="shared" si="1"/>
        <v>1.25</v>
      </c>
      <c r="K36" s="99">
        <f t="shared" si="2"/>
        <v>7</v>
      </c>
      <c r="L36" s="99">
        <f t="shared" si="3"/>
        <v>2665</v>
      </c>
      <c r="M36" s="100">
        <f>H36/H36</f>
        <v>1</v>
      </c>
      <c r="N36" s="99">
        <v>2054</v>
      </c>
      <c r="O36" s="99">
        <v>4169</v>
      </c>
      <c r="P36" s="99">
        <v>4791</v>
      </c>
      <c r="Q36" s="99">
        <v>4797</v>
      </c>
      <c r="R36" s="99">
        <v>4797</v>
      </c>
      <c r="S36" s="100">
        <f t="shared" si="4"/>
        <v>0</v>
      </c>
      <c r="T36" s="100">
        <f t="shared" si="5"/>
        <v>1.3354430379746836</v>
      </c>
      <c r="U36" s="99">
        <f t="shared" si="6"/>
        <v>0</v>
      </c>
      <c r="V36" s="99">
        <f t="shared" si="7"/>
        <v>2743</v>
      </c>
      <c r="W36" s="100">
        <f>R36/R36</f>
        <v>1</v>
      </c>
    </row>
    <row r="37" spans="2:23" x14ac:dyDescent="0.25">
      <c r="B37" s="94" t="s">
        <v>60</v>
      </c>
      <c r="C37" s="95">
        <v>1801</v>
      </c>
      <c r="D37" s="95">
        <v>1559</v>
      </c>
      <c r="E37" s="95">
        <v>2545</v>
      </c>
      <c r="F37" s="95">
        <v>3640</v>
      </c>
      <c r="G37" s="95">
        <v>3915</v>
      </c>
      <c r="H37" s="95">
        <v>3915</v>
      </c>
      <c r="I37" s="96">
        <f t="shared" si="0"/>
        <v>0</v>
      </c>
      <c r="J37" s="96">
        <f t="shared" si="1"/>
        <v>1.511225144323284</v>
      </c>
      <c r="K37" s="95">
        <f t="shared" si="2"/>
        <v>0</v>
      </c>
      <c r="L37" s="95">
        <f t="shared" si="3"/>
        <v>2356</v>
      </c>
      <c r="M37" s="96">
        <f>H37/H36</f>
        <v>0.81613508442776739</v>
      </c>
      <c r="N37" s="95">
        <v>2010</v>
      </c>
      <c r="O37" s="95">
        <v>3325</v>
      </c>
      <c r="P37" s="95">
        <v>3915</v>
      </c>
      <c r="Q37" s="95">
        <v>3915</v>
      </c>
      <c r="R37" s="95">
        <v>3915</v>
      </c>
      <c r="S37" s="96">
        <f t="shared" si="4"/>
        <v>0</v>
      </c>
      <c r="T37" s="96">
        <f t="shared" si="5"/>
        <v>0.94776119402985071</v>
      </c>
      <c r="U37" s="95">
        <f t="shared" si="6"/>
        <v>0</v>
      </c>
      <c r="V37" s="95">
        <f t="shared" si="7"/>
        <v>1905</v>
      </c>
      <c r="W37" s="96">
        <f>R37/R36</f>
        <v>0.81613508442776739</v>
      </c>
    </row>
    <row r="38" spans="2:23" x14ac:dyDescent="0.25">
      <c r="B38" s="94" t="s">
        <v>63</v>
      </c>
      <c r="C38" s="95">
        <v>2323</v>
      </c>
      <c r="D38" s="95">
        <v>573</v>
      </c>
      <c r="E38" s="95">
        <v>363</v>
      </c>
      <c r="F38" s="95">
        <v>857</v>
      </c>
      <c r="G38" s="95">
        <v>875</v>
      </c>
      <c r="H38" s="95">
        <v>882</v>
      </c>
      <c r="I38" s="96">
        <f t="shared" si="0"/>
        <v>8.0000000000000071E-3</v>
      </c>
      <c r="J38" s="96">
        <f t="shared" si="1"/>
        <v>0.53926701570680624</v>
      </c>
      <c r="K38" s="95">
        <f t="shared" si="2"/>
        <v>7</v>
      </c>
      <c r="L38" s="95">
        <f t="shared" si="3"/>
        <v>309</v>
      </c>
      <c r="M38" s="96">
        <f>H38/H36</f>
        <v>0.18386491557223264</v>
      </c>
      <c r="N38" s="95">
        <v>44</v>
      </c>
      <c r="O38" s="95">
        <v>844</v>
      </c>
      <c r="P38" s="95">
        <v>876</v>
      </c>
      <c r="Q38" s="95">
        <v>882</v>
      </c>
      <c r="R38" s="95">
        <v>882</v>
      </c>
      <c r="S38" s="96">
        <f t="shared" si="4"/>
        <v>0</v>
      </c>
      <c r="T38" s="96">
        <f t="shared" si="5"/>
        <v>19.045454545454547</v>
      </c>
      <c r="U38" s="95">
        <f t="shared" si="6"/>
        <v>0</v>
      </c>
      <c r="V38" s="95">
        <f t="shared" si="7"/>
        <v>838</v>
      </c>
      <c r="W38" s="96">
        <f>R38/R36</f>
        <v>0.18386491557223264</v>
      </c>
    </row>
    <row r="39" spans="2:23" x14ac:dyDescent="0.25">
      <c r="B39" s="91" t="s">
        <v>51</v>
      </c>
      <c r="C39" s="99">
        <v>2690</v>
      </c>
      <c r="D39" s="99">
        <v>1526</v>
      </c>
      <c r="E39" s="99">
        <v>2270</v>
      </c>
      <c r="F39" s="99">
        <v>2680</v>
      </c>
      <c r="G39" s="99">
        <v>2774</v>
      </c>
      <c r="H39" s="99">
        <v>2714</v>
      </c>
      <c r="I39" s="100">
        <f t="shared" si="0"/>
        <v>-2.1629416005767843E-2</v>
      </c>
      <c r="J39" s="100">
        <f t="shared" si="1"/>
        <v>0.77850589777195278</v>
      </c>
      <c r="K39" s="99">
        <f t="shared" si="2"/>
        <v>-60</v>
      </c>
      <c r="L39" s="99">
        <f t="shared" si="3"/>
        <v>1188</v>
      </c>
      <c r="M39" s="93">
        <f>H39/H39</f>
        <v>1</v>
      </c>
      <c r="N39" s="99">
        <v>1657</v>
      </c>
      <c r="O39" s="99">
        <v>2493</v>
      </c>
      <c r="P39" s="99">
        <v>2832</v>
      </c>
      <c r="Q39" s="99">
        <v>2758</v>
      </c>
      <c r="R39" s="99">
        <v>2679</v>
      </c>
      <c r="S39" s="100">
        <f t="shared" si="4"/>
        <v>-2.8643944887599693E-2</v>
      </c>
      <c r="T39" s="100">
        <f t="shared" si="5"/>
        <v>0.6167773083886543</v>
      </c>
      <c r="U39" s="99">
        <f t="shared" si="6"/>
        <v>-79</v>
      </c>
      <c r="V39" s="99">
        <f t="shared" si="7"/>
        <v>1022</v>
      </c>
      <c r="W39" s="93">
        <f>R39/R39</f>
        <v>1</v>
      </c>
    </row>
    <row r="40" spans="2:23" x14ac:dyDescent="0.25">
      <c r="B40" s="94" t="s">
        <v>60</v>
      </c>
      <c r="C40" s="95">
        <v>2690</v>
      </c>
      <c r="D40" s="95">
        <v>1526</v>
      </c>
      <c r="E40" s="95">
        <v>2270</v>
      </c>
      <c r="F40" s="95">
        <v>2680</v>
      </c>
      <c r="G40" s="95">
        <v>2774</v>
      </c>
      <c r="H40" s="95">
        <v>2714</v>
      </c>
      <c r="I40" s="96">
        <f t="shared" si="0"/>
        <v>-2.1629416005767843E-2</v>
      </c>
      <c r="J40" s="96">
        <f t="shared" si="1"/>
        <v>0.77850589777195278</v>
      </c>
      <c r="K40" s="95">
        <f t="shared" si="2"/>
        <v>-60</v>
      </c>
      <c r="L40" s="95">
        <f t="shared" si="3"/>
        <v>1188</v>
      </c>
      <c r="M40" s="96">
        <f>H40/H39</f>
        <v>1</v>
      </c>
      <c r="N40" s="95">
        <v>1657</v>
      </c>
      <c r="O40" s="95">
        <v>2493</v>
      </c>
      <c r="P40" s="95">
        <v>2832</v>
      </c>
      <c r="Q40" s="95">
        <v>2758</v>
      </c>
      <c r="R40" s="95">
        <v>2679</v>
      </c>
      <c r="S40" s="96">
        <f t="shared" si="4"/>
        <v>-2.8643944887599693E-2</v>
      </c>
      <c r="T40" s="96">
        <f t="shared" si="5"/>
        <v>0.6167773083886543</v>
      </c>
      <c r="U40" s="95">
        <f t="shared" si="6"/>
        <v>-79</v>
      </c>
      <c r="V40" s="95">
        <f t="shared" si="7"/>
        <v>1022</v>
      </c>
      <c r="W40" s="96">
        <f>R40/R39</f>
        <v>1</v>
      </c>
    </row>
    <row r="41" spans="2:23" x14ac:dyDescent="0.25">
      <c r="B41" s="97" t="s">
        <v>61</v>
      </c>
      <c r="C41" s="52">
        <v>1381</v>
      </c>
      <c r="D41" s="52">
        <v>846</v>
      </c>
      <c r="E41" s="52">
        <v>1514</v>
      </c>
      <c r="F41" s="52">
        <v>1660</v>
      </c>
      <c r="G41" s="52">
        <v>1674</v>
      </c>
      <c r="H41" s="52">
        <v>1711</v>
      </c>
      <c r="I41" s="98">
        <f t="shared" si="0"/>
        <v>2.2102747909199527E-2</v>
      </c>
      <c r="J41" s="98">
        <f t="shared" si="1"/>
        <v>1.0224586288416075</v>
      </c>
      <c r="K41" s="52">
        <f t="shared" si="2"/>
        <v>37</v>
      </c>
      <c r="L41" s="52">
        <f t="shared" si="3"/>
        <v>865</v>
      </c>
      <c r="M41" s="98">
        <f>H41/H39</f>
        <v>0.63043478260869568</v>
      </c>
      <c r="N41" s="52">
        <v>937</v>
      </c>
      <c r="O41" s="52">
        <v>1666</v>
      </c>
      <c r="P41" s="52">
        <v>1674</v>
      </c>
      <c r="Q41" s="52">
        <v>1674</v>
      </c>
      <c r="R41" s="52">
        <v>1847</v>
      </c>
      <c r="S41" s="98">
        <f t="shared" si="4"/>
        <v>0.10334528076463556</v>
      </c>
      <c r="T41" s="98">
        <f t="shared" si="5"/>
        <v>0.97118463180362857</v>
      </c>
      <c r="U41" s="52">
        <f t="shared" si="6"/>
        <v>173</v>
      </c>
      <c r="V41" s="52">
        <f t="shared" si="7"/>
        <v>910</v>
      </c>
      <c r="W41" s="98">
        <f>R41/R39</f>
        <v>0.68943635684957072</v>
      </c>
    </row>
    <row r="42" spans="2:23" x14ac:dyDescent="0.25">
      <c r="B42" s="97" t="s">
        <v>62</v>
      </c>
      <c r="C42" s="52">
        <v>1309</v>
      </c>
      <c r="D42" s="52">
        <v>680</v>
      </c>
      <c r="E42" s="52">
        <v>756</v>
      </c>
      <c r="F42" s="52">
        <v>1020</v>
      </c>
      <c r="G42" s="52">
        <v>1100</v>
      </c>
      <c r="H42" s="52">
        <v>1003</v>
      </c>
      <c r="I42" s="98">
        <f t="shared" si="0"/>
        <v>-8.8181818181818139E-2</v>
      </c>
      <c r="J42" s="98">
        <f t="shared" si="1"/>
        <v>0.47500000000000009</v>
      </c>
      <c r="K42" s="52">
        <f t="shared" si="2"/>
        <v>-97</v>
      </c>
      <c r="L42" s="52">
        <f t="shared" si="3"/>
        <v>323</v>
      </c>
      <c r="M42" s="98">
        <f>H42/H39</f>
        <v>0.36956521739130432</v>
      </c>
      <c r="N42" s="52">
        <v>720</v>
      </c>
      <c r="O42" s="52">
        <v>827</v>
      </c>
      <c r="P42" s="52">
        <v>1158</v>
      </c>
      <c r="Q42" s="52">
        <v>1084</v>
      </c>
      <c r="R42" s="52">
        <v>832</v>
      </c>
      <c r="S42" s="98">
        <f t="shared" si="4"/>
        <v>-0.23247232472324719</v>
      </c>
      <c r="T42" s="98">
        <f t="shared" si="5"/>
        <v>0.15555555555555545</v>
      </c>
      <c r="U42" s="52">
        <f t="shared" si="6"/>
        <v>-252</v>
      </c>
      <c r="V42" s="52">
        <f t="shared" si="7"/>
        <v>112</v>
      </c>
      <c r="W42" s="98">
        <f>R42/R39</f>
        <v>0.31056364315042928</v>
      </c>
    </row>
    <row r="43" spans="2:23" x14ac:dyDescent="0.25">
      <c r="B43" s="91" t="s">
        <v>52</v>
      </c>
      <c r="C43" s="99">
        <v>6890</v>
      </c>
      <c r="D43" s="99">
        <v>3786</v>
      </c>
      <c r="E43" s="99">
        <v>4393</v>
      </c>
      <c r="F43" s="99">
        <v>6413</v>
      </c>
      <c r="G43" s="99">
        <v>6356</v>
      </c>
      <c r="H43" s="99">
        <v>6429</v>
      </c>
      <c r="I43" s="100">
        <f t="shared" si="0"/>
        <v>1.1485210824417891E-2</v>
      </c>
      <c r="J43" s="100">
        <f t="shared" si="1"/>
        <v>0.69809825673534065</v>
      </c>
      <c r="K43" s="99">
        <f t="shared" si="2"/>
        <v>73</v>
      </c>
      <c r="L43" s="99">
        <f t="shared" si="3"/>
        <v>2643</v>
      </c>
      <c r="M43" s="93">
        <f>H43/H43</f>
        <v>1</v>
      </c>
      <c r="N43" s="99">
        <v>3828</v>
      </c>
      <c r="O43" s="99">
        <v>6412</v>
      </c>
      <c r="P43" s="99">
        <v>6415</v>
      </c>
      <c r="Q43" s="99">
        <v>6415</v>
      </c>
      <c r="R43" s="99">
        <v>6497</v>
      </c>
      <c r="S43" s="100">
        <f t="shared" si="4"/>
        <v>1.278254091971931E-2</v>
      </c>
      <c r="T43" s="100">
        <f t="shared" si="5"/>
        <v>0.69723092998955072</v>
      </c>
      <c r="U43" s="99">
        <f t="shared" si="6"/>
        <v>82</v>
      </c>
      <c r="V43" s="99">
        <f t="shared" si="7"/>
        <v>2669</v>
      </c>
      <c r="W43" s="93">
        <f>R43/R43</f>
        <v>1</v>
      </c>
    </row>
    <row r="44" spans="2:23" x14ac:dyDescent="0.25">
      <c r="B44" s="94" t="s">
        <v>60</v>
      </c>
      <c r="C44" s="95">
        <v>4440</v>
      </c>
      <c r="D44" s="95">
        <v>2472</v>
      </c>
      <c r="E44" s="95">
        <v>2822</v>
      </c>
      <c r="F44" s="95">
        <v>4753</v>
      </c>
      <c r="G44" s="95">
        <v>4696</v>
      </c>
      <c r="H44" s="95">
        <v>4755</v>
      </c>
      <c r="I44" s="96">
        <f t="shared" si="0"/>
        <v>1.2563884156729044E-2</v>
      </c>
      <c r="J44" s="96">
        <f t="shared" si="1"/>
        <v>0.92354368932038833</v>
      </c>
      <c r="K44" s="95">
        <f t="shared" si="2"/>
        <v>59</v>
      </c>
      <c r="L44" s="95">
        <f t="shared" si="3"/>
        <v>2283</v>
      </c>
      <c r="M44" s="96">
        <f>H44/H43</f>
        <v>0.73961735884274382</v>
      </c>
      <c r="N44" s="95">
        <v>2346</v>
      </c>
      <c r="O44" s="95">
        <v>4752</v>
      </c>
      <c r="P44" s="95">
        <v>4755</v>
      </c>
      <c r="Q44" s="95">
        <v>4755</v>
      </c>
      <c r="R44" s="95">
        <v>4755</v>
      </c>
      <c r="S44" s="96">
        <f t="shared" si="4"/>
        <v>0</v>
      </c>
      <c r="T44" s="96">
        <f t="shared" si="5"/>
        <v>1.0268542199488491</v>
      </c>
      <c r="U44" s="95">
        <f t="shared" si="6"/>
        <v>0</v>
      </c>
      <c r="V44" s="95">
        <f t="shared" si="7"/>
        <v>2409</v>
      </c>
      <c r="W44" s="96">
        <f>R44/R43</f>
        <v>0.73187625057718952</v>
      </c>
    </row>
    <row r="45" spans="2:23" x14ac:dyDescent="0.25">
      <c r="B45" s="97" t="s">
        <v>61</v>
      </c>
      <c r="C45" s="52">
        <v>3379</v>
      </c>
      <c r="D45" s="52">
        <v>0</v>
      </c>
      <c r="E45" s="52">
        <v>2173</v>
      </c>
      <c r="F45" s="52">
        <v>3692</v>
      </c>
      <c r="G45" s="52">
        <v>3635</v>
      </c>
      <c r="H45" s="52">
        <v>3694</v>
      </c>
      <c r="I45" s="98">
        <f t="shared" si="0"/>
        <v>1.6231086657496618E-2</v>
      </c>
      <c r="J45" s="98" t="str">
        <f t="shared" si="1"/>
        <v>-</v>
      </c>
      <c r="K45" s="52">
        <f t="shared" si="2"/>
        <v>59</v>
      </c>
      <c r="L45" s="52">
        <f t="shared" si="3"/>
        <v>3694</v>
      </c>
      <c r="M45" s="98">
        <f>H45/H43</f>
        <v>0.57458391662778041</v>
      </c>
      <c r="N45" s="52">
        <v>0</v>
      </c>
      <c r="O45" s="52">
        <v>3691</v>
      </c>
      <c r="P45" s="52">
        <v>3694</v>
      </c>
      <c r="Q45" s="52">
        <v>3694</v>
      </c>
      <c r="R45" s="52">
        <v>3694</v>
      </c>
      <c r="S45" s="98">
        <f t="shared" si="4"/>
        <v>0</v>
      </c>
      <c r="T45" s="98" t="str">
        <f t="shared" si="5"/>
        <v>-</v>
      </c>
      <c r="U45" s="52">
        <f t="shared" si="6"/>
        <v>0</v>
      </c>
      <c r="V45" s="52">
        <f t="shared" si="7"/>
        <v>3694</v>
      </c>
      <c r="W45" s="98">
        <f>R45/R43</f>
        <v>0.56857010928120666</v>
      </c>
    </row>
    <row r="46" spans="2:23" x14ac:dyDescent="0.25">
      <c r="B46" s="97" t="s">
        <v>62</v>
      </c>
      <c r="C46" s="52">
        <v>1061</v>
      </c>
      <c r="D46" s="52">
        <v>0</v>
      </c>
      <c r="E46" s="52">
        <v>649</v>
      </c>
      <c r="F46" s="52">
        <v>1061</v>
      </c>
      <c r="G46" s="52">
        <v>1061</v>
      </c>
      <c r="H46" s="52">
        <v>1061</v>
      </c>
      <c r="I46" s="98">
        <f t="shared" si="0"/>
        <v>0</v>
      </c>
      <c r="J46" s="98" t="str">
        <f t="shared" si="1"/>
        <v>-</v>
      </c>
      <c r="K46" s="52">
        <f t="shared" si="2"/>
        <v>0</v>
      </c>
      <c r="L46" s="52">
        <f t="shared" si="3"/>
        <v>1061</v>
      </c>
      <c r="M46" s="98">
        <f>H46/H43</f>
        <v>0.16503344221496344</v>
      </c>
      <c r="N46" s="52">
        <v>0</v>
      </c>
      <c r="O46" s="52">
        <v>1061</v>
      </c>
      <c r="P46" s="52">
        <v>1061</v>
      </c>
      <c r="Q46" s="52">
        <v>1061</v>
      </c>
      <c r="R46" s="52">
        <v>1061</v>
      </c>
      <c r="S46" s="98">
        <f t="shared" si="4"/>
        <v>0</v>
      </c>
      <c r="T46" s="98" t="str">
        <f t="shared" si="5"/>
        <v>-</v>
      </c>
      <c r="U46" s="52">
        <f t="shared" si="6"/>
        <v>0</v>
      </c>
      <c r="V46" s="52">
        <f t="shared" si="7"/>
        <v>1061</v>
      </c>
      <c r="W46" s="98">
        <f>R46/R43</f>
        <v>0.16330614129598275</v>
      </c>
    </row>
    <row r="47" spans="2:23" x14ac:dyDescent="0.25">
      <c r="B47" s="94" t="s">
        <v>63</v>
      </c>
      <c r="C47" s="95">
        <v>2450</v>
      </c>
      <c r="D47" s="95">
        <v>1314</v>
      </c>
      <c r="E47" s="95">
        <v>1571</v>
      </c>
      <c r="F47" s="95">
        <v>1660</v>
      </c>
      <c r="G47" s="95">
        <v>1660</v>
      </c>
      <c r="H47" s="95">
        <v>1674</v>
      </c>
      <c r="I47" s="96">
        <f t="shared" si="0"/>
        <v>8.4337349397589634E-3</v>
      </c>
      <c r="J47" s="96">
        <f t="shared" si="1"/>
        <v>0.27397260273972601</v>
      </c>
      <c r="K47" s="95">
        <f t="shared" si="2"/>
        <v>14</v>
      </c>
      <c r="L47" s="95">
        <f t="shared" si="3"/>
        <v>360</v>
      </c>
      <c r="M47" s="96">
        <f>H47/H43</f>
        <v>0.26038264115725618</v>
      </c>
      <c r="N47" s="95">
        <v>1482</v>
      </c>
      <c r="O47" s="95">
        <v>1660</v>
      </c>
      <c r="P47" s="95">
        <v>1660</v>
      </c>
      <c r="Q47" s="95">
        <v>1660</v>
      </c>
      <c r="R47" s="95">
        <v>1742</v>
      </c>
      <c r="S47" s="96">
        <f t="shared" si="4"/>
        <v>4.9397590361445864E-2</v>
      </c>
      <c r="T47" s="96">
        <f t="shared" si="5"/>
        <v>0.17543859649122817</v>
      </c>
      <c r="U47" s="95">
        <f t="shared" si="6"/>
        <v>82</v>
      </c>
      <c r="V47" s="95">
        <f t="shared" si="7"/>
        <v>260</v>
      </c>
      <c r="W47" s="96">
        <f>R47/R43</f>
        <v>0.26812374942281053</v>
      </c>
    </row>
    <row r="48" spans="2:23" x14ac:dyDescent="0.25">
      <c r="B48" s="91" t="s">
        <v>53</v>
      </c>
      <c r="C48" s="99">
        <v>3382</v>
      </c>
      <c r="D48" s="99">
        <v>2158</v>
      </c>
      <c r="E48" s="99">
        <v>2862</v>
      </c>
      <c r="F48" s="99">
        <v>3212</v>
      </c>
      <c r="G48" s="99">
        <v>3072</v>
      </c>
      <c r="H48" s="99">
        <v>3096</v>
      </c>
      <c r="I48" s="100">
        <f t="shared" si="0"/>
        <v>7.8125E-3</v>
      </c>
      <c r="J48" s="100">
        <f t="shared" si="1"/>
        <v>0.43466172381835033</v>
      </c>
      <c r="K48" s="99">
        <f t="shared" si="2"/>
        <v>24</v>
      </c>
      <c r="L48" s="99">
        <f t="shared" si="3"/>
        <v>938</v>
      </c>
      <c r="M48" s="93">
        <f>H48/H48</f>
        <v>1</v>
      </c>
      <c r="N48" s="99">
        <v>2492</v>
      </c>
      <c r="O48" s="99">
        <v>3465</v>
      </c>
      <c r="P48" s="99">
        <v>3081</v>
      </c>
      <c r="Q48" s="99">
        <v>3052</v>
      </c>
      <c r="R48" s="99">
        <v>3113</v>
      </c>
      <c r="S48" s="100">
        <f t="shared" si="4"/>
        <v>1.998689384010488E-2</v>
      </c>
      <c r="T48" s="100">
        <f t="shared" si="5"/>
        <v>0.2491974317817014</v>
      </c>
      <c r="U48" s="99">
        <f t="shared" si="6"/>
        <v>61</v>
      </c>
      <c r="V48" s="99">
        <f t="shared" si="7"/>
        <v>621</v>
      </c>
      <c r="W48" s="93">
        <f>R48/R48</f>
        <v>1</v>
      </c>
    </row>
    <row r="49" spans="2:23" x14ac:dyDescent="0.25">
      <c r="B49" s="94" t="s">
        <v>60</v>
      </c>
      <c r="C49" s="95">
        <v>3115</v>
      </c>
      <c r="D49" s="95">
        <v>2065</v>
      </c>
      <c r="E49" s="95">
        <v>2789</v>
      </c>
      <c r="F49" s="95">
        <v>3008</v>
      </c>
      <c r="G49" s="95">
        <v>2663</v>
      </c>
      <c r="H49" s="95">
        <v>2710</v>
      </c>
      <c r="I49" s="96">
        <f t="shared" si="0"/>
        <v>1.764926774314679E-2</v>
      </c>
      <c r="J49" s="96">
        <f t="shared" si="1"/>
        <v>0.3123486682808716</v>
      </c>
      <c r="K49" s="95">
        <f t="shared" si="2"/>
        <v>47</v>
      </c>
      <c r="L49" s="95">
        <f t="shared" si="3"/>
        <v>645</v>
      </c>
      <c r="M49" s="96">
        <f>H49/H48</f>
        <v>0.87532299741602071</v>
      </c>
      <c r="N49" s="95">
        <v>2462</v>
      </c>
      <c r="O49" s="95">
        <v>3261</v>
      </c>
      <c r="P49" s="95">
        <v>2877</v>
      </c>
      <c r="Q49" s="95">
        <v>2692</v>
      </c>
      <c r="R49" s="95">
        <v>2725</v>
      </c>
      <c r="S49" s="96">
        <f t="shared" si="4"/>
        <v>1.2258543833580937E-2</v>
      </c>
      <c r="T49" s="96">
        <f t="shared" si="5"/>
        <v>0.10682372055239653</v>
      </c>
      <c r="U49" s="95">
        <f t="shared" si="6"/>
        <v>33</v>
      </c>
      <c r="V49" s="95">
        <f t="shared" si="7"/>
        <v>263</v>
      </c>
      <c r="W49" s="96">
        <f>R49/R48</f>
        <v>0.87536138772887895</v>
      </c>
    </row>
    <row r="50" spans="2:23" x14ac:dyDescent="0.25">
      <c r="B50" s="97" t="s">
        <v>61</v>
      </c>
      <c r="C50" s="52">
        <v>2465</v>
      </c>
      <c r="D50" s="52">
        <v>1643</v>
      </c>
      <c r="E50" s="52">
        <v>2193</v>
      </c>
      <c r="F50" s="52">
        <v>2189</v>
      </c>
      <c r="G50" s="52">
        <v>2050</v>
      </c>
      <c r="H50" s="52">
        <v>2053</v>
      </c>
      <c r="I50" s="98">
        <f t="shared" si="0"/>
        <v>1.4634146341463428E-3</v>
      </c>
      <c r="J50" s="98">
        <f t="shared" si="1"/>
        <v>0.24954351795496055</v>
      </c>
      <c r="K50" s="52">
        <f t="shared" si="2"/>
        <v>3</v>
      </c>
      <c r="L50" s="52">
        <f t="shared" si="3"/>
        <v>410</v>
      </c>
      <c r="M50" s="98">
        <f>H50/H48</f>
        <v>0.66311369509043927</v>
      </c>
      <c r="N50" s="52">
        <v>1887</v>
      </c>
      <c r="O50" s="52">
        <v>2465</v>
      </c>
      <c r="P50" s="52">
        <v>2053</v>
      </c>
      <c r="Q50" s="52">
        <v>2053</v>
      </c>
      <c r="R50" s="52">
        <v>2053</v>
      </c>
      <c r="S50" s="98">
        <f t="shared" si="4"/>
        <v>0</v>
      </c>
      <c r="T50" s="98">
        <f t="shared" si="5"/>
        <v>8.7970323264440875E-2</v>
      </c>
      <c r="U50" s="52">
        <f t="shared" si="6"/>
        <v>0</v>
      </c>
      <c r="V50" s="52">
        <f t="shared" si="7"/>
        <v>166</v>
      </c>
      <c r="W50" s="98">
        <f>R50/R48</f>
        <v>0.65949245101188569</v>
      </c>
    </row>
    <row r="51" spans="2:23" x14ac:dyDescent="0.25">
      <c r="B51" s="97" t="s">
        <v>62</v>
      </c>
      <c r="C51" s="52">
        <v>650</v>
      </c>
      <c r="D51" s="52">
        <v>422</v>
      </c>
      <c r="E51" s="52">
        <v>596</v>
      </c>
      <c r="F51" s="52">
        <v>819</v>
      </c>
      <c r="G51" s="52">
        <v>613</v>
      </c>
      <c r="H51" s="52">
        <v>657</v>
      </c>
      <c r="I51" s="98">
        <f t="shared" si="0"/>
        <v>7.1778140293637938E-2</v>
      </c>
      <c r="J51" s="98">
        <f t="shared" si="1"/>
        <v>0.55687203791469186</v>
      </c>
      <c r="K51" s="52">
        <f t="shared" si="2"/>
        <v>44</v>
      </c>
      <c r="L51" s="52">
        <f t="shared" si="3"/>
        <v>235</v>
      </c>
      <c r="M51" s="98">
        <f>H51/H48</f>
        <v>0.21220930232558138</v>
      </c>
      <c r="N51" s="52">
        <v>575</v>
      </c>
      <c r="O51" s="52">
        <v>796</v>
      </c>
      <c r="P51" s="52">
        <v>824</v>
      </c>
      <c r="Q51" s="52">
        <v>639</v>
      </c>
      <c r="R51" s="52">
        <v>672</v>
      </c>
      <c r="S51" s="98">
        <f t="shared" si="4"/>
        <v>5.164319248826299E-2</v>
      </c>
      <c r="T51" s="98">
        <f t="shared" si="5"/>
        <v>0.16869565217391314</v>
      </c>
      <c r="U51" s="52">
        <f t="shared" si="6"/>
        <v>33</v>
      </c>
      <c r="V51" s="52">
        <f t="shared" si="7"/>
        <v>97</v>
      </c>
      <c r="W51" s="98">
        <f>R51/R48</f>
        <v>0.21586893671699325</v>
      </c>
    </row>
    <row r="52" spans="2:23" x14ac:dyDescent="0.25">
      <c r="B52" s="94" t="s">
        <v>63</v>
      </c>
      <c r="C52" s="95">
        <v>333</v>
      </c>
      <c r="D52" s="95">
        <v>460</v>
      </c>
      <c r="E52" s="95">
        <v>774</v>
      </c>
      <c r="F52" s="95">
        <v>904</v>
      </c>
      <c r="G52" s="95">
        <v>1110</v>
      </c>
      <c r="H52" s="95">
        <v>1086</v>
      </c>
      <c r="I52" s="96">
        <f t="shared" si="0"/>
        <v>-2.1621621621621623E-2</v>
      </c>
      <c r="J52" s="96">
        <f t="shared" si="1"/>
        <v>1.3608695652173912</v>
      </c>
      <c r="K52" s="95">
        <f t="shared" si="2"/>
        <v>-24</v>
      </c>
      <c r="L52" s="95">
        <f t="shared" si="3"/>
        <v>626</v>
      </c>
      <c r="M52" s="96">
        <f>H52/H48</f>
        <v>0.35077519379844962</v>
      </c>
      <c r="N52" s="95">
        <v>730</v>
      </c>
      <c r="O52" s="95">
        <v>904</v>
      </c>
      <c r="P52" s="95">
        <v>904</v>
      </c>
      <c r="Q52" s="95">
        <v>1060</v>
      </c>
      <c r="R52" s="95">
        <v>1088</v>
      </c>
      <c r="S52" s="96">
        <f t="shared" si="4"/>
        <v>2.6415094339622636E-2</v>
      </c>
      <c r="T52" s="96">
        <f t="shared" si="5"/>
        <v>0.49041095890410968</v>
      </c>
      <c r="U52" s="95">
        <f t="shared" si="6"/>
        <v>28</v>
      </c>
      <c r="V52" s="95">
        <f t="shared" si="7"/>
        <v>358</v>
      </c>
      <c r="W52" s="96">
        <f>R52/R48</f>
        <v>0.3495020880179891</v>
      </c>
    </row>
    <row r="53" spans="2:23" ht="6.9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4"/>
      <c r="K53" s="102"/>
      <c r="L53" s="104"/>
      <c r="M53" s="104"/>
      <c r="N53" s="102"/>
      <c r="O53" s="102"/>
      <c r="P53" s="102"/>
      <c r="Q53" s="102"/>
      <c r="R53" s="104"/>
      <c r="S53" s="104"/>
      <c r="T53" s="104"/>
      <c r="U53" s="104"/>
      <c r="V53" s="104"/>
    </row>
    <row r="54" spans="2:23" ht="15" customHeight="1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56A4C-CDFF-4868-830E-1101FCF42028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11.28515625" customWidth="1"/>
    <col min="11" max="12" width="9.28515625" customWidth="1"/>
    <col min="13" max="13" width="12.28515625" customWidth="1"/>
    <col min="14" max="18" width="11.5703125" customWidth="1"/>
    <col min="19" max="19" width="10.7109375" customWidth="1"/>
    <col min="20" max="20" width="13" customWidth="1"/>
    <col min="21" max="22" width="9.855468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2" t="str">
        <f>CONCATENATE("Establecimientos alojativos en funcionamiento en Tenerife y municipios")</f>
        <v>Establecimientos alojativos en funcionamiento en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  <c r="W4" s="84"/>
    </row>
    <row r="5" spans="2:23" ht="15.75" thickBot="1" x14ac:dyDescent="0.3">
      <c r="B5" s="85"/>
      <c r="C5" s="289" t="s">
        <v>64</v>
      </c>
      <c r="D5" s="289"/>
      <c r="E5" s="289"/>
      <c r="F5" s="289"/>
      <c r="G5" s="289"/>
      <c r="H5" s="289"/>
      <c r="I5" s="86"/>
      <c r="J5" s="86"/>
      <c r="K5" s="86"/>
      <c r="L5" s="86"/>
      <c r="M5" s="87"/>
      <c r="N5" s="290" t="s">
        <v>65</v>
      </c>
      <c r="O5" s="290"/>
      <c r="P5" s="290"/>
      <c r="Q5" s="290"/>
      <c r="R5" s="290"/>
      <c r="S5" s="86"/>
      <c r="T5" s="86"/>
      <c r="U5" s="86"/>
      <c r="V5" s="86"/>
      <c r="W5" s="87"/>
    </row>
    <row r="6" spans="2:23" ht="59.25" customHeight="1" x14ac:dyDescent="0.25">
      <c r="B6" s="88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89" t="str">
        <f>CONCATENATE("var. ",RIGHT(H6,2),"/",RIGHT(G6,2))</f>
        <v>var. 24/23</v>
      </c>
      <c r="J6" s="89" t="str">
        <f>CONCATENATE("var. ",RIGHT(H6,2),"/",RIGHT(D6,2))</f>
        <v>var. 24/20</v>
      </c>
      <c r="K6" s="89" t="str">
        <f>CONCATENATE("dif. ",RIGHT(H6,2),"/",RIGHT(G6,2))</f>
        <v>dif. 24/23</v>
      </c>
      <c r="L6" s="89" t="str">
        <f>CONCATENATE("dif. ",RIGHT(H6,2),"/",RIGHT(D6,2))</f>
        <v>dif. 24/20</v>
      </c>
      <c r="M6" s="14" t="str">
        <f>CONCATENATE("cuota/ total isla ",RIGHT(H6,2))</f>
        <v>cuota/ total isla 24</v>
      </c>
      <c r="N6" s="90" t="s">
        <v>233</v>
      </c>
      <c r="O6" s="90" t="s">
        <v>223</v>
      </c>
      <c r="P6" s="90" t="s">
        <v>224</v>
      </c>
      <c r="Q6" s="90" t="s">
        <v>225</v>
      </c>
      <c r="R6" s="90" t="s">
        <v>226</v>
      </c>
      <c r="S6" s="89" t="str">
        <f>CONCATENATE("var. ",RIGHT(R6,2),"/",RIGHT(Q6,2))</f>
        <v>var. 24/23</v>
      </c>
      <c r="T6" s="89" t="str">
        <f>CONCATENATE("var. ",RIGHT(R6,2),"/",RIGHT(N6,2))</f>
        <v>var. 24/20</v>
      </c>
      <c r="U6" s="89" t="str">
        <f>CONCATENATE("dif. ",RIGHT(R6,2),"/",RIGHT(Q6,2))</f>
        <v>dif. 24/23</v>
      </c>
      <c r="V6" s="89" t="str">
        <f>CONCATENATE("dif. ",RIGHT(R6,2),"/",RIGHT(N6,2))</f>
        <v>dif. 24/20</v>
      </c>
      <c r="W6" s="87" t="str">
        <f>CONCATENATE("cuota/ total isla ",RIGHT(R6,2))</f>
        <v>cuota/ total isla 24</v>
      </c>
    </row>
    <row r="7" spans="2:23" x14ac:dyDescent="0.25">
      <c r="B7" s="91" t="s">
        <v>43</v>
      </c>
      <c r="C7" s="92">
        <v>388</v>
      </c>
      <c r="D7" s="92">
        <v>173</v>
      </c>
      <c r="E7" s="92">
        <v>195</v>
      </c>
      <c r="F7" s="92">
        <v>293</v>
      </c>
      <c r="G7" s="92">
        <v>308</v>
      </c>
      <c r="H7" s="92">
        <v>321</v>
      </c>
      <c r="I7" s="93">
        <f>IFERROR(H7/G7-1,"-")</f>
        <v>4.2207792207792139E-2</v>
      </c>
      <c r="J7" s="93">
        <f>IFERROR(H7/D7-1,"-")</f>
        <v>0.8554913294797688</v>
      </c>
      <c r="K7" s="92">
        <f>IFERROR(H7-G7,"-")</f>
        <v>13</v>
      </c>
      <c r="L7" s="92">
        <f>IFERROR(H7-D7,"-")</f>
        <v>148</v>
      </c>
      <c r="M7" s="93">
        <f>H7/H7</f>
        <v>1</v>
      </c>
      <c r="N7" s="92">
        <v>148</v>
      </c>
      <c r="O7" s="92">
        <v>276</v>
      </c>
      <c r="P7" s="92">
        <v>309</v>
      </c>
      <c r="Q7" s="92">
        <v>948</v>
      </c>
      <c r="R7" s="92">
        <v>975</v>
      </c>
      <c r="S7" s="93">
        <f t="shared" ref="S7:S52" si="0">IFERROR(R7/Q7-1,"-")</f>
        <v>2.8481012658227778E-2</v>
      </c>
      <c r="T7" s="93">
        <f t="shared" ref="T7:T52" si="1">IFERROR(R7/N7-1,"-")</f>
        <v>5.5878378378378377</v>
      </c>
      <c r="U7" s="92">
        <f t="shared" ref="U7:U52" si="2">IFERROR(R7-Q7,"-")</f>
        <v>27</v>
      </c>
      <c r="V7" s="92">
        <f t="shared" ref="V7:V52" si="3">IFERROR(R7-N7,"-")</f>
        <v>827</v>
      </c>
      <c r="W7" s="93">
        <f>R7/R7</f>
        <v>1</v>
      </c>
    </row>
    <row r="8" spans="2:23" x14ac:dyDescent="0.25">
      <c r="B8" s="94" t="s">
        <v>60</v>
      </c>
      <c r="C8" s="95">
        <v>230</v>
      </c>
      <c r="D8" s="95">
        <v>104</v>
      </c>
      <c r="E8" s="95">
        <v>124</v>
      </c>
      <c r="F8" s="95">
        <v>194</v>
      </c>
      <c r="G8" s="95">
        <v>199</v>
      </c>
      <c r="H8" s="95">
        <v>210</v>
      </c>
      <c r="I8" s="96">
        <f t="shared" ref="I8:I52" si="4">IFERROR(H8/G8-1,"-")</f>
        <v>5.5276381909547645E-2</v>
      </c>
      <c r="J8" s="96">
        <f t="shared" ref="J8:J52" si="5">IFERROR(H8/D8-1,"-")</f>
        <v>1.0192307692307692</v>
      </c>
      <c r="K8" s="95">
        <f t="shared" ref="K8:K52" si="6">IFERROR(H8-G8,"-")</f>
        <v>11</v>
      </c>
      <c r="L8" s="95">
        <f t="shared" ref="L8:L52" si="7">IFERROR(H8-D8,"-")</f>
        <v>106</v>
      </c>
      <c r="M8" s="96">
        <f>H8/H7</f>
        <v>0.65420560747663548</v>
      </c>
      <c r="N8" s="95">
        <v>88</v>
      </c>
      <c r="O8" s="95">
        <v>182</v>
      </c>
      <c r="P8" s="95">
        <v>201</v>
      </c>
      <c r="Q8" s="95">
        <v>206</v>
      </c>
      <c r="R8" s="95">
        <v>213</v>
      </c>
      <c r="S8" s="96">
        <f t="shared" si="0"/>
        <v>3.398058252427183E-2</v>
      </c>
      <c r="T8" s="96">
        <f t="shared" si="1"/>
        <v>1.4204545454545454</v>
      </c>
      <c r="U8" s="95">
        <f t="shared" si="2"/>
        <v>7</v>
      </c>
      <c r="V8" s="95">
        <f t="shared" si="3"/>
        <v>125</v>
      </c>
      <c r="W8" s="96">
        <f>R8/R7</f>
        <v>0.21846153846153846</v>
      </c>
    </row>
    <row r="9" spans="2:23" x14ac:dyDescent="0.25">
      <c r="B9" s="97" t="s">
        <v>61</v>
      </c>
      <c r="C9" s="52">
        <v>124</v>
      </c>
      <c r="D9" s="52">
        <v>63</v>
      </c>
      <c r="E9" s="52">
        <v>84</v>
      </c>
      <c r="F9" s="52">
        <v>128</v>
      </c>
      <c r="G9" s="52">
        <v>131</v>
      </c>
      <c r="H9" s="52">
        <v>136</v>
      </c>
      <c r="I9" s="98">
        <f t="shared" si="4"/>
        <v>3.8167938931297662E-2</v>
      </c>
      <c r="J9" s="98">
        <f t="shared" si="5"/>
        <v>1.1587301587301586</v>
      </c>
      <c r="K9" s="52">
        <f t="shared" si="6"/>
        <v>5</v>
      </c>
      <c r="L9" s="52">
        <f t="shared" si="7"/>
        <v>73</v>
      </c>
      <c r="M9" s="98">
        <f>H9/H7</f>
        <v>0.42367601246105918</v>
      </c>
      <c r="N9" s="52">
        <v>59</v>
      </c>
      <c r="O9" s="52">
        <v>125</v>
      </c>
      <c r="P9" s="52">
        <v>131</v>
      </c>
      <c r="Q9" s="52">
        <v>134</v>
      </c>
      <c r="R9" s="52">
        <v>138</v>
      </c>
      <c r="S9" s="98">
        <f t="shared" si="0"/>
        <v>2.9850746268656803E-2</v>
      </c>
      <c r="T9" s="98">
        <f t="shared" si="1"/>
        <v>1.3389830508474576</v>
      </c>
      <c r="U9" s="52">
        <f t="shared" si="2"/>
        <v>4</v>
      </c>
      <c r="V9" s="52">
        <f t="shared" si="3"/>
        <v>79</v>
      </c>
      <c r="W9" s="98">
        <f>R9/R7</f>
        <v>0.14153846153846153</v>
      </c>
    </row>
    <row r="10" spans="2:23" x14ac:dyDescent="0.25">
      <c r="B10" s="97" t="s">
        <v>62</v>
      </c>
      <c r="C10" s="52">
        <v>107</v>
      </c>
      <c r="D10" s="52">
        <v>41</v>
      </c>
      <c r="E10" s="52">
        <v>40</v>
      </c>
      <c r="F10" s="52">
        <v>65</v>
      </c>
      <c r="G10" s="52">
        <v>68</v>
      </c>
      <c r="H10" s="52">
        <v>74</v>
      </c>
      <c r="I10" s="98">
        <f t="shared" si="4"/>
        <v>8.8235294117646967E-2</v>
      </c>
      <c r="J10" s="98">
        <f t="shared" si="5"/>
        <v>0.80487804878048785</v>
      </c>
      <c r="K10" s="52">
        <f t="shared" si="6"/>
        <v>6</v>
      </c>
      <c r="L10" s="52">
        <f t="shared" si="7"/>
        <v>33</v>
      </c>
      <c r="M10" s="98">
        <f>H10/H7</f>
        <v>0.23052959501557632</v>
      </c>
      <c r="N10" s="52">
        <v>29</v>
      </c>
      <c r="O10" s="52">
        <v>57</v>
      </c>
      <c r="P10" s="52">
        <v>70</v>
      </c>
      <c r="Q10" s="52">
        <v>72</v>
      </c>
      <c r="R10" s="52">
        <v>75</v>
      </c>
      <c r="S10" s="98">
        <f t="shared" si="0"/>
        <v>4.1666666666666741E-2</v>
      </c>
      <c r="T10" s="98">
        <f t="shared" si="1"/>
        <v>1.5862068965517242</v>
      </c>
      <c r="U10" s="52">
        <f t="shared" si="2"/>
        <v>3</v>
      </c>
      <c r="V10" s="52">
        <f t="shared" si="3"/>
        <v>46</v>
      </c>
      <c r="W10" s="98">
        <f>R10/R7</f>
        <v>7.6923076923076927E-2</v>
      </c>
    </row>
    <row r="11" spans="2:23" x14ac:dyDescent="0.25">
      <c r="B11" s="94" t="s">
        <v>63</v>
      </c>
      <c r="C11" s="95">
        <v>158</v>
      </c>
      <c r="D11" s="95">
        <v>70</v>
      </c>
      <c r="E11" s="95">
        <v>71</v>
      </c>
      <c r="F11" s="95">
        <v>100</v>
      </c>
      <c r="G11" s="95">
        <v>109</v>
      </c>
      <c r="H11" s="95">
        <v>111</v>
      </c>
      <c r="I11" s="96">
        <f t="shared" si="4"/>
        <v>1.8348623853210899E-2</v>
      </c>
      <c r="J11" s="96">
        <f t="shared" si="5"/>
        <v>0.58571428571428563</v>
      </c>
      <c r="K11" s="95">
        <f t="shared" si="6"/>
        <v>2</v>
      </c>
      <c r="L11" s="95">
        <f t="shared" si="7"/>
        <v>41</v>
      </c>
      <c r="M11" s="96">
        <f>H11/H7</f>
        <v>0.34579439252336447</v>
      </c>
      <c r="N11" s="95">
        <v>60</v>
      </c>
      <c r="O11" s="95">
        <v>94</v>
      </c>
      <c r="P11" s="95">
        <v>108</v>
      </c>
      <c r="Q11" s="95">
        <v>110</v>
      </c>
      <c r="R11" s="95">
        <v>112</v>
      </c>
      <c r="S11" s="96">
        <f t="shared" si="0"/>
        <v>1.8181818181818077E-2</v>
      </c>
      <c r="T11" s="96">
        <f t="shared" si="1"/>
        <v>0.8666666666666667</v>
      </c>
      <c r="U11" s="95">
        <f t="shared" si="2"/>
        <v>2</v>
      </c>
      <c r="V11" s="95">
        <f t="shared" si="3"/>
        <v>52</v>
      </c>
      <c r="W11" s="96">
        <f>R11/R7</f>
        <v>0.11487179487179487</v>
      </c>
    </row>
    <row r="12" spans="2:23" x14ac:dyDescent="0.25">
      <c r="B12" s="91" t="s">
        <v>44</v>
      </c>
      <c r="C12" s="99">
        <v>100</v>
      </c>
      <c r="D12" s="99">
        <v>49</v>
      </c>
      <c r="E12" s="99">
        <v>57</v>
      </c>
      <c r="F12" s="99">
        <v>84</v>
      </c>
      <c r="G12" s="99">
        <v>90</v>
      </c>
      <c r="H12" s="99">
        <v>94</v>
      </c>
      <c r="I12" s="100">
        <f t="shared" si="4"/>
        <v>4.4444444444444509E-2</v>
      </c>
      <c r="J12" s="100">
        <f t="shared" si="5"/>
        <v>0.91836734693877542</v>
      </c>
      <c r="K12" s="99">
        <f t="shared" si="6"/>
        <v>4</v>
      </c>
      <c r="L12" s="99">
        <f t="shared" si="7"/>
        <v>45</v>
      </c>
      <c r="M12" s="93">
        <f>H12/H12</f>
        <v>1</v>
      </c>
      <c r="N12" s="99">
        <v>42</v>
      </c>
      <c r="O12" s="99">
        <v>79</v>
      </c>
      <c r="P12" s="99">
        <v>90</v>
      </c>
      <c r="Q12" s="99">
        <v>92</v>
      </c>
      <c r="R12" s="99">
        <v>95</v>
      </c>
      <c r="S12" s="100">
        <f t="shared" si="0"/>
        <v>3.2608695652173836E-2</v>
      </c>
      <c r="T12" s="100">
        <f t="shared" si="1"/>
        <v>1.2619047619047619</v>
      </c>
      <c r="U12" s="99">
        <f t="shared" si="2"/>
        <v>3</v>
      </c>
      <c r="V12" s="99">
        <f t="shared" si="3"/>
        <v>53</v>
      </c>
      <c r="W12" s="93">
        <f>R12/R12</f>
        <v>1</v>
      </c>
    </row>
    <row r="13" spans="2:23" ht="15" customHeight="1" x14ac:dyDescent="0.25">
      <c r="B13" s="94" t="s">
        <v>60</v>
      </c>
      <c r="C13" s="95">
        <v>62</v>
      </c>
      <c r="D13" s="95">
        <v>31</v>
      </c>
      <c r="E13" s="95">
        <v>40</v>
      </c>
      <c r="F13" s="95">
        <v>60</v>
      </c>
      <c r="G13" s="95">
        <v>62</v>
      </c>
      <c r="H13" s="95">
        <v>63</v>
      </c>
      <c r="I13" s="96">
        <f t="shared" si="4"/>
        <v>1.6129032258064502E-2</v>
      </c>
      <c r="J13" s="96">
        <f t="shared" si="5"/>
        <v>1.032258064516129</v>
      </c>
      <c r="K13" s="95">
        <f t="shared" si="6"/>
        <v>1</v>
      </c>
      <c r="L13" s="95">
        <f t="shared" si="7"/>
        <v>32</v>
      </c>
      <c r="M13" s="96">
        <f>H13/H12</f>
        <v>0.67021276595744683</v>
      </c>
      <c r="N13" s="95">
        <v>27</v>
      </c>
      <c r="O13" s="95">
        <v>58</v>
      </c>
      <c r="P13" s="95">
        <v>62</v>
      </c>
      <c r="Q13" s="95">
        <v>63</v>
      </c>
      <c r="R13" s="95">
        <v>63</v>
      </c>
      <c r="S13" s="96">
        <f t="shared" si="0"/>
        <v>0</v>
      </c>
      <c r="T13" s="96">
        <f t="shared" si="1"/>
        <v>1.3333333333333335</v>
      </c>
      <c r="U13" s="95">
        <f t="shared" si="2"/>
        <v>0</v>
      </c>
      <c r="V13" s="95">
        <f t="shared" si="3"/>
        <v>36</v>
      </c>
      <c r="W13" s="96">
        <f>R13/R12</f>
        <v>0.66315789473684206</v>
      </c>
    </row>
    <row r="14" spans="2:23" x14ac:dyDescent="0.25">
      <c r="B14" s="97" t="s">
        <v>61</v>
      </c>
      <c r="C14" s="52">
        <v>44</v>
      </c>
      <c r="D14" s="52">
        <v>25</v>
      </c>
      <c r="E14" s="52">
        <v>33</v>
      </c>
      <c r="F14" s="52">
        <v>48</v>
      </c>
      <c r="G14" s="52">
        <v>50</v>
      </c>
      <c r="H14" s="52">
        <v>52</v>
      </c>
      <c r="I14" s="98">
        <f t="shared" si="4"/>
        <v>4.0000000000000036E-2</v>
      </c>
      <c r="J14" s="98">
        <f t="shared" si="5"/>
        <v>1.08</v>
      </c>
      <c r="K14" s="52">
        <f t="shared" si="6"/>
        <v>2</v>
      </c>
      <c r="L14" s="52">
        <f t="shared" si="7"/>
        <v>27</v>
      </c>
      <c r="M14" s="98">
        <f>H14/H12</f>
        <v>0.55319148936170215</v>
      </c>
      <c r="N14" s="52">
        <v>24</v>
      </c>
      <c r="O14" s="52">
        <v>48</v>
      </c>
      <c r="P14" s="52">
        <v>49</v>
      </c>
      <c r="Q14" s="52">
        <v>52</v>
      </c>
      <c r="R14" s="52">
        <v>52</v>
      </c>
      <c r="S14" s="98">
        <f t="shared" si="0"/>
        <v>0</v>
      </c>
      <c r="T14" s="98">
        <f t="shared" si="1"/>
        <v>1.1666666666666665</v>
      </c>
      <c r="U14" s="52">
        <f t="shared" si="2"/>
        <v>0</v>
      </c>
      <c r="V14" s="52">
        <f t="shared" si="3"/>
        <v>28</v>
      </c>
      <c r="W14" s="98">
        <f>R14/R12</f>
        <v>0.54736842105263162</v>
      </c>
    </row>
    <row r="15" spans="2:23" x14ac:dyDescent="0.25">
      <c r="B15" s="97" t="s">
        <v>62</v>
      </c>
      <c r="C15" s="52">
        <v>18</v>
      </c>
      <c r="D15" s="52">
        <v>6</v>
      </c>
      <c r="E15" s="52">
        <v>7</v>
      </c>
      <c r="F15" s="52">
        <v>12</v>
      </c>
      <c r="G15" s="52">
        <v>11</v>
      </c>
      <c r="H15" s="52">
        <v>11</v>
      </c>
      <c r="I15" s="98">
        <f t="shared" si="4"/>
        <v>0</v>
      </c>
      <c r="J15" s="98">
        <f t="shared" si="5"/>
        <v>0.83333333333333326</v>
      </c>
      <c r="K15" s="52">
        <f t="shared" si="6"/>
        <v>0</v>
      </c>
      <c r="L15" s="52">
        <f t="shared" si="7"/>
        <v>5</v>
      </c>
      <c r="M15" s="98">
        <f>H15/H12</f>
        <v>0.11702127659574468</v>
      </c>
      <c r="N15" s="52">
        <v>3</v>
      </c>
      <c r="O15" s="52">
        <v>10</v>
      </c>
      <c r="P15" s="52">
        <v>13</v>
      </c>
      <c r="Q15" s="52">
        <v>11</v>
      </c>
      <c r="R15" s="52">
        <v>11</v>
      </c>
      <c r="S15" s="98">
        <f t="shared" si="0"/>
        <v>0</v>
      </c>
      <c r="T15" s="98">
        <f t="shared" si="1"/>
        <v>2.6666666666666665</v>
      </c>
      <c r="U15" s="52">
        <f t="shared" si="2"/>
        <v>0</v>
      </c>
      <c r="V15" s="52">
        <f t="shared" si="3"/>
        <v>8</v>
      </c>
      <c r="W15" s="98">
        <f>R15/R12</f>
        <v>0.11578947368421053</v>
      </c>
    </row>
    <row r="16" spans="2:23" x14ac:dyDescent="0.25">
      <c r="B16" s="94" t="s">
        <v>63</v>
      </c>
      <c r="C16" s="95">
        <v>38</v>
      </c>
      <c r="D16" s="95">
        <v>18</v>
      </c>
      <c r="E16" s="95">
        <v>17</v>
      </c>
      <c r="F16" s="95">
        <v>24</v>
      </c>
      <c r="G16" s="95">
        <v>29</v>
      </c>
      <c r="H16" s="95">
        <v>31</v>
      </c>
      <c r="I16" s="96">
        <f t="shared" si="4"/>
        <v>6.8965517241379226E-2</v>
      </c>
      <c r="J16" s="96">
        <f t="shared" si="5"/>
        <v>0.72222222222222232</v>
      </c>
      <c r="K16" s="95">
        <f t="shared" si="6"/>
        <v>2</v>
      </c>
      <c r="L16" s="95">
        <f t="shared" si="7"/>
        <v>13</v>
      </c>
      <c r="M16" s="96">
        <f>H16/H12</f>
        <v>0.32978723404255317</v>
      </c>
      <c r="N16" s="95">
        <v>15</v>
      </c>
      <c r="O16" s="95">
        <v>21</v>
      </c>
      <c r="P16" s="95">
        <v>28</v>
      </c>
      <c r="Q16" s="95">
        <v>29</v>
      </c>
      <c r="R16" s="95">
        <v>32</v>
      </c>
      <c r="S16" s="96">
        <f t="shared" si="0"/>
        <v>0.10344827586206895</v>
      </c>
      <c r="T16" s="96">
        <f t="shared" si="1"/>
        <v>1.1333333333333333</v>
      </c>
      <c r="U16" s="95">
        <f t="shared" si="2"/>
        <v>3</v>
      </c>
      <c r="V16" s="95">
        <f t="shared" si="3"/>
        <v>17</v>
      </c>
      <c r="W16" s="96">
        <f>R16/R12</f>
        <v>0.33684210526315789</v>
      </c>
    </row>
    <row r="17" spans="2:23" x14ac:dyDescent="0.25">
      <c r="B17" s="91" t="s">
        <v>49</v>
      </c>
      <c r="C17" s="99">
        <v>9</v>
      </c>
      <c r="D17" s="99">
        <v>4</v>
      </c>
      <c r="E17" s="99">
        <v>3</v>
      </c>
      <c r="F17" s="99">
        <v>5</v>
      </c>
      <c r="G17" s="99">
        <v>5</v>
      </c>
      <c r="H17" s="99">
        <v>6</v>
      </c>
      <c r="I17" s="100">
        <f t="shared" si="4"/>
        <v>0.19999999999999996</v>
      </c>
      <c r="J17" s="100">
        <f t="shared" si="5"/>
        <v>0.5</v>
      </c>
      <c r="K17" s="99">
        <f t="shared" si="6"/>
        <v>1</v>
      </c>
      <c r="L17" s="99">
        <f t="shared" si="7"/>
        <v>2</v>
      </c>
      <c r="M17" s="93">
        <f>H17/H17</f>
        <v>1</v>
      </c>
      <c r="N17" s="99">
        <v>2</v>
      </c>
      <c r="O17" s="99">
        <v>4</v>
      </c>
      <c r="P17" s="99">
        <v>5</v>
      </c>
      <c r="Q17" s="99">
        <v>6</v>
      </c>
      <c r="R17" s="99">
        <v>6</v>
      </c>
      <c r="S17" s="100">
        <f t="shared" si="0"/>
        <v>0</v>
      </c>
      <c r="T17" s="100">
        <f t="shared" si="1"/>
        <v>2</v>
      </c>
      <c r="U17" s="99">
        <f t="shared" si="2"/>
        <v>0</v>
      </c>
      <c r="V17" s="99">
        <f t="shared" si="3"/>
        <v>4</v>
      </c>
      <c r="W17" s="93">
        <f>R17/R17</f>
        <v>1</v>
      </c>
    </row>
    <row r="18" spans="2:23" x14ac:dyDescent="0.25">
      <c r="B18" s="94" t="s">
        <v>60</v>
      </c>
      <c r="C18" s="95">
        <v>9</v>
      </c>
      <c r="D18" s="95">
        <v>4</v>
      </c>
      <c r="E18" s="95">
        <v>3</v>
      </c>
      <c r="F18" s="95">
        <v>5</v>
      </c>
      <c r="G18" s="95">
        <v>5</v>
      </c>
      <c r="H18" s="95">
        <v>6</v>
      </c>
      <c r="I18" s="96">
        <f t="shared" si="4"/>
        <v>0.19999999999999996</v>
      </c>
      <c r="J18" s="96">
        <f t="shared" si="5"/>
        <v>0.5</v>
      </c>
      <c r="K18" s="95">
        <f t="shared" si="6"/>
        <v>1</v>
      </c>
      <c r="L18" s="95">
        <f t="shared" si="7"/>
        <v>2</v>
      </c>
      <c r="M18" s="96">
        <f>H18/H17</f>
        <v>1</v>
      </c>
      <c r="N18" s="95">
        <v>2</v>
      </c>
      <c r="O18" s="95">
        <v>4</v>
      </c>
      <c r="P18" s="95">
        <v>5</v>
      </c>
      <c r="Q18" s="95">
        <v>6</v>
      </c>
      <c r="R18" s="95">
        <v>6</v>
      </c>
      <c r="S18" s="96">
        <f t="shared" si="0"/>
        <v>0</v>
      </c>
      <c r="T18" s="96">
        <f t="shared" si="1"/>
        <v>2</v>
      </c>
      <c r="U18" s="95">
        <f t="shared" si="2"/>
        <v>0</v>
      </c>
      <c r="V18" s="95">
        <f t="shared" si="3"/>
        <v>4</v>
      </c>
      <c r="W18" s="96">
        <f>R18/R17</f>
        <v>1</v>
      </c>
    </row>
    <row r="19" spans="2:23" x14ac:dyDescent="0.25">
      <c r="B19" s="97" t="s">
        <v>61</v>
      </c>
      <c r="C19" s="52">
        <v>4</v>
      </c>
      <c r="D19" s="52">
        <v>0</v>
      </c>
      <c r="E19" s="52">
        <v>0</v>
      </c>
      <c r="F19" s="52">
        <v>3</v>
      </c>
      <c r="G19" s="52">
        <v>3</v>
      </c>
      <c r="H19" s="52">
        <v>3</v>
      </c>
      <c r="I19" s="98">
        <f t="shared" si="4"/>
        <v>0</v>
      </c>
      <c r="J19" s="98" t="str">
        <f t="shared" si="5"/>
        <v>-</v>
      </c>
      <c r="K19" s="52">
        <f t="shared" si="6"/>
        <v>0</v>
      </c>
      <c r="L19" s="52">
        <f t="shared" si="7"/>
        <v>3</v>
      </c>
      <c r="M19" s="98">
        <f>H19/H17</f>
        <v>0.5</v>
      </c>
      <c r="N19" s="52">
        <v>0</v>
      </c>
      <c r="O19" s="52">
        <v>0</v>
      </c>
      <c r="P19" s="52">
        <v>3</v>
      </c>
      <c r="Q19" s="52">
        <v>3</v>
      </c>
      <c r="R19" s="52">
        <v>3</v>
      </c>
      <c r="S19" s="98">
        <f t="shared" si="0"/>
        <v>0</v>
      </c>
      <c r="T19" s="98" t="str">
        <f t="shared" si="1"/>
        <v>-</v>
      </c>
      <c r="U19" s="52">
        <f t="shared" si="2"/>
        <v>0</v>
      </c>
      <c r="V19" s="52">
        <f t="shared" si="3"/>
        <v>3</v>
      </c>
      <c r="W19" s="98">
        <f>R19/R17</f>
        <v>0.5</v>
      </c>
    </row>
    <row r="20" spans="2:23" x14ac:dyDescent="0.25">
      <c r="B20" s="97" t="s">
        <v>62</v>
      </c>
      <c r="C20" s="52">
        <v>5</v>
      </c>
      <c r="D20" s="52">
        <v>0</v>
      </c>
      <c r="E20" s="52">
        <v>0</v>
      </c>
      <c r="F20" s="52">
        <v>2</v>
      </c>
      <c r="G20" s="52">
        <v>2</v>
      </c>
      <c r="H20" s="52">
        <v>3</v>
      </c>
      <c r="I20" s="98">
        <f t="shared" si="4"/>
        <v>0.5</v>
      </c>
      <c r="J20" s="98" t="str">
        <f t="shared" si="5"/>
        <v>-</v>
      </c>
      <c r="K20" s="52">
        <f t="shared" si="6"/>
        <v>1</v>
      </c>
      <c r="L20" s="52">
        <f t="shared" si="7"/>
        <v>3</v>
      </c>
      <c r="M20" s="98">
        <f>H20/H17</f>
        <v>0.5</v>
      </c>
      <c r="N20" s="52">
        <v>0</v>
      </c>
      <c r="O20" s="52">
        <v>0</v>
      </c>
      <c r="P20" s="52">
        <v>2</v>
      </c>
      <c r="Q20" s="52">
        <v>3</v>
      </c>
      <c r="R20" s="52">
        <v>3</v>
      </c>
      <c r="S20" s="98">
        <f t="shared" si="0"/>
        <v>0</v>
      </c>
      <c r="T20" s="98" t="str">
        <f t="shared" si="1"/>
        <v>-</v>
      </c>
      <c r="U20" s="52">
        <f t="shared" si="2"/>
        <v>0</v>
      </c>
      <c r="V20" s="52">
        <f t="shared" si="3"/>
        <v>3</v>
      </c>
      <c r="W20" s="98">
        <f>R20/R17</f>
        <v>0.5</v>
      </c>
    </row>
    <row r="21" spans="2:23" x14ac:dyDescent="0.25">
      <c r="B21" s="94" t="s">
        <v>63</v>
      </c>
      <c r="C21" s="95">
        <v>0</v>
      </c>
      <c r="D21" s="95">
        <v>0</v>
      </c>
      <c r="E21" s="95">
        <v>0</v>
      </c>
      <c r="F21" s="95">
        <v>0</v>
      </c>
      <c r="G21" s="95">
        <v>0</v>
      </c>
      <c r="H21" s="95">
        <v>0</v>
      </c>
      <c r="I21" s="96" t="str">
        <f t="shared" si="4"/>
        <v>-</v>
      </c>
      <c r="J21" s="96" t="str">
        <f t="shared" si="5"/>
        <v>-</v>
      </c>
      <c r="K21" s="95">
        <f t="shared" si="6"/>
        <v>0</v>
      </c>
      <c r="L21" s="95">
        <f t="shared" si="7"/>
        <v>0</v>
      </c>
      <c r="M21" s="96">
        <f>H21/H17</f>
        <v>0</v>
      </c>
      <c r="N21" s="95" t="s">
        <v>227</v>
      </c>
      <c r="O21" s="95" t="s">
        <v>227</v>
      </c>
      <c r="P21" s="95" t="s">
        <v>227</v>
      </c>
      <c r="Q21" s="95" t="s">
        <v>227</v>
      </c>
      <c r="R21" s="95" t="s">
        <v>227</v>
      </c>
      <c r="S21" s="96" t="str">
        <f t="shared" si="0"/>
        <v>-</v>
      </c>
      <c r="T21" s="96" t="str">
        <f t="shared" si="1"/>
        <v>-</v>
      </c>
      <c r="U21" s="95" t="str">
        <f t="shared" si="2"/>
        <v>-</v>
      </c>
      <c r="V21" s="95" t="str">
        <f t="shared" si="3"/>
        <v>-</v>
      </c>
      <c r="W21" s="96" t="e">
        <f>R21/R17</f>
        <v>#VALUE!</v>
      </c>
    </row>
    <row r="22" spans="2:23" x14ac:dyDescent="0.25">
      <c r="B22" s="91" t="s">
        <v>46</v>
      </c>
      <c r="C22" s="99">
        <v>13</v>
      </c>
      <c r="D22" s="99">
        <v>4</v>
      </c>
      <c r="E22" s="99">
        <v>4</v>
      </c>
      <c r="F22" s="99">
        <v>5</v>
      </c>
      <c r="G22" s="99">
        <v>7</v>
      </c>
      <c r="H22" s="99">
        <v>7</v>
      </c>
      <c r="I22" s="100">
        <f t="shared" si="4"/>
        <v>0</v>
      </c>
      <c r="J22" s="100">
        <f t="shared" si="5"/>
        <v>0.75</v>
      </c>
      <c r="K22" s="99">
        <f t="shared" si="6"/>
        <v>0</v>
      </c>
      <c r="L22" s="99">
        <f t="shared" si="7"/>
        <v>3</v>
      </c>
      <c r="M22" s="100">
        <f>H22/H22</f>
        <v>1</v>
      </c>
      <c r="N22" s="99">
        <v>3</v>
      </c>
      <c r="O22" s="99">
        <v>4</v>
      </c>
      <c r="P22" s="99">
        <v>7</v>
      </c>
      <c r="Q22" s="99">
        <v>7</v>
      </c>
      <c r="R22" s="99">
        <v>7</v>
      </c>
      <c r="S22" s="100">
        <f t="shared" si="0"/>
        <v>0</v>
      </c>
      <c r="T22" s="100">
        <f t="shared" si="1"/>
        <v>1.3333333333333335</v>
      </c>
      <c r="U22" s="99">
        <f t="shared" si="2"/>
        <v>0</v>
      </c>
      <c r="V22" s="99">
        <f t="shared" si="3"/>
        <v>4</v>
      </c>
      <c r="W22" s="100">
        <f>R22/R22</f>
        <v>1</v>
      </c>
    </row>
    <row r="23" spans="2:23" x14ac:dyDescent="0.25">
      <c r="B23" s="94" t="s">
        <v>60</v>
      </c>
      <c r="C23" s="95">
        <v>7</v>
      </c>
      <c r="D23" s="95">
        <v>3</v>
      </c>
      <c r="E23" s="95">
        <v>4</v>
      </c>
      <c r="F23" s="95">
        <v>5</v>
      </c>
      <c r="G23" s="95">
        <v>6</v>
      </c>
      <c r="H23" s="95">
        <v>6</v>
      </c>
      <c r="I23" s="96">
        <f t="shared" si="4"/>
        <v>0</v>
      </c>
      <c r="J23" s="96">
        <f t="shared" si="5"/>
        <v>1</v>
      </c>
      <c r="K23" s="95">
        <f t="shared" si="6"/>
        <v>0</v>
      </c>
      <c r="L23" s="95">
        <f t="shared" si="7"/>
        <v>3</v>
      </c>
      <c r="M23" s="96">
        <f>H23/H22</f>
        <v>0.8571428571428571</v>
      </c>
      <c r="N23" s="95">
        <v>3</v>
      </c>
      <c r="O23" s="95">
        <v>4</v>
      </c>
      <c r="P23" s="95">
        <v>6</v>
      </c>
      <c r="Q23" s="95">
        <v>6</v>
      </c>
      <c r="R23" s="95">
        <v>6</v>
      </c>
      <c r="S23" s="96">
        <f t="shared" si="0"/>
        <v>0</v>
      </c>
      <c r="T23" s="96">
        <f t="shared" si="1"/>
        <v>1</v>
      </c>
      <c r="U23" s="95">
        <f t="shared" si="2"/>
        <v>0</v>
      </c>
      <c r="V23" s="95">
        <f t="shared" si="3"/>
        <v>3</v>
      </c>
      <c r="W23" s="96">
        <f>R23/R22</f>
        <v>0.8571428571428571</v>
      </c>
    </row>
    <row r="24" spans="2:23" x14ac:dyDescent="0.25">
      <c r="B24" s="94" t="s">
        <v>63</v>
      </c>
      <c r="C24" s="95">
        <v>6</v>
      </c>
      <c r="D24" s="95">
        <v>1</v>
      </c>
      <c r="E24" s="95">
        <v>0</v>
      </c>
      <c r="F24" s="95">
        <v>0</v>
      </c>
      <c r="G24" s="95">
        <v>0</v>
      </c>
      <c r="H24" s="95">
        <v>0</v>
      </c>
      <c r="I24" s="96" t="str">
        <f t="shared" si="4"/>
        <v>-</v>
      </c>
      <c r="J24" s="96">
        <f t="shared" si="5"/>
        <v>-1</v>
      </c>
      <c r="K24" s="95">
        <f t="shared" si="6"/>
        <v>0</v>
      </c>
      <c r="L24" s="95">
        <f t="shared" si="7"/>
        <v>-1</v>
      </c>
      <c r="M24" s="96">
        <f>H24/H22</f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6" t="str">
        <f t="shared" si="0"/>
        <v>-</v>
      </c>
      <c r="T24" s="96" t="str">
        <f t="shared" si="1"/>
        <v>-</v>
      </c>
      <c r="U24" s="95">
        <f t="shared" si="2"/>
        <v>0</v>
      </c>
      <c r="V24" s="95">
        <f t="shared" si="3"/>
        <v>0</v>
      </c>
      <c r="W24" s="96">
        <f>R24/R22</f>
        <v>0</v>
      </c>
    </row>
    <row r="25" spans="2:23" x14ac:dyDescent="0.25">
      <c r="B25" s="91" t="s">
        <v>47</v>
      </c>
      <c r="C25" s="99">
        <v>6</v>
      </c>
      <c r="D25" s="99">
        <v>3</v>
      </c>
      <c r="E25" s="99">
        <v>4</v>
      </c>
      <c r="F25" s="99">
        <v>5</v>
      </c>
      <c r="G25" s="99">
        <v>4</v>
      </c>
      <c r="H25" s="99">
        <v>5</v>
      </c>
      <c r="I25" s="100">
        <f t="shared" si="4"/>
        <v>0.25</v>
      </c>
      <c r="J25" s="100">
        <f t="shared" si="5"/>
        <v>0.66666666666666674</v>
      </c>
      <c r="K25" s="99">
        <f t="shared" si="6"/>
        <v>1</v>
      </c>
      <c r="L25" s="99">
        <f t="shared" si="7"/>
        <v>2</v>
      </c>
      <c r="M25" s="93">
        <f>H25/H25</f>
        <v>1</v>
      </c>
      <c r="N25" s="99">
        <v>3</v>
      </c>
      <c r="O25" s="99">
        <v>5</v>
      </c>
      <c r="P25" s="99">
        <v>5</v>
      </c>
      <c r="Q25" s="99">
        <v>5</v>
      </c>
      <c r="R25" s="99">
        <v>6</v>
      </c>
      <c r="S25" s="100">
        <f t="shared" si="0"/>
        <v>0.19999999999999996</v>
      </c>
      <c r="T25" s="100">
        <f t="shared" si="1"/>
        <v>1</v>
      </c>
      <c r="U25" s="99">
        <f t="shared" si="2"/>
        <v>1</v>
      </c>
      <c r="V25" s="99">
        <f t="shared" si="3"/>
        <v>3</v>
      </c>
      <c r="W25" s="93">
        <f>R25/R25</f>
        <v>1</v>
      </c>
    </row>
    <row r="26" spans="2:23" x14ac:dyDescent="0.25">
      <c r="B26" s="94" t="s">
        <v>60</v>
      </c>
      <c r="C26" s="95">
        <v>5</v>
      </c>
      <c r="D26" s="95">
        <v>2</v>
      </c>
      <c r="E26" s="95">
        <v>3</v>
      </c>
      <c r="F26" s="95">
        <v>4</v>
      </c>
      <c r="G26" s="95">
        <v>3</v>
      </c>
      <c r="H26" s="95">
        <v>4</v>
      </c>
      <c r="I26" s="96">
        <f t="shared" si="4"/>
        <v>0.33333333333333326</v>
      </c>
      <c r="J26" s="96">
        <f t="shared" si="5"/>
        <v>1</v>
      </c>
      <c r="K26" s="95">
        <f t="shared" si="6"/>
        <v>1</v>
      </c>
      <c r="L26" s="95">
        <f t="shared" si="7"/>
        <v>2</v>
      </c>
      <c r="M26" s="96">
        <f>H26/H25</f>
        <v>0.8</v>
      </c>
      <c r="N26" s="95">
        <v>2</v>
      </c>
      <c r="O26" s="95">
        <v>4</v>
      </c>
      <c r="P26" s="95">
        <v>4</v>
      </c>
      <c r="Q26" s="95">
        <v>4</v>
      </c>
      <c r="R26" s="95">
        <v>5</v>
      </c>
      <c r="S26" s="96">
        <f t="shared" si="0"/>
        <v>0.25</v>
      </c>
      <c r="T26" s="96">
        <f t="shared" si="1"/>
        <v>1.5</v>
      </c>
      <c r="U26" s="95">
        <f t="shared" si="2"/>
        <v>1</v>
      </c>
      <c r="V26" s="95">
        <f t="shared" si="3"/>
        <v>3</v>
      </c>
      <c r="W26" s="96">
        <f>R26/R25</f>
        <v>0.83333333333333337</v>
      </c>
    </row>
    <row r="27" spans="2:23" x14ac:dyDescent="0.25">
      <c r="B27" s="97" t="s">
        <v>61</v>
      </c>
      <c r="C27" s="52">
        <v>3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4"/>
        <v>-</v>
      </c>
      <c r="J27" s="98" t="str">
        <f t="shared" si="5"/>
        <v>-</v>
      </c>
      <c r="K27" s="52">
        <f t="shared" si="6"/>
        <v>0</v>
      </c>
      <c r="L27" s="52">
        <f t="shared" si="7"/>
        <v>0</v>
      </c>
      <c r="M27" s="98">
        <f>H27/H25</f>
        <v>0</v>
      </c>
      <c r="N27" s="52">
        <v>2</v>
      </c>
      <c r="O27" s="52">
        <v>0</v>
      </c>
      <c r="P27" s="52">
        <v>0</v>
      </c>
      <c r="Q27" s="52">
        <v>3</v>
      </c>
      <c r="R27" s="52">
        <v>0</v>
      </c>
      <c r="S27" s="98">
        <f t="shared" si="0"/>
        <v>-1</v>
      </c>
      <c r="T27" s="98">
        <f t="shared" si="1"/>
        <v>-1</v>
      </c>
      <c r="U27" s="52">
        <f t="shared" si="2"/>
        <v>-3</v>
      </c>
      <c r="V27" s="52">
        <f t="shared" si="3"/>
        <v>-2</v>
      </c>
      <c r="W27" s="98">
        <f>R27/R25</f>
        <v>0</v>
      </c>
    </row>
    <row r="28" spans="2:23" x14ac:dyDescent="0.25">
      <c r="B28" s="97" t="s">
        <v>62</v>
      </c>
      <c r="C28" s="52">
        <v>2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4"/>
        <v>-</v>
      </c>
      <c r="J28" s="98" t="str">
        <f t="shared" si="5"/>
        <v>-</v>
      </c>
      <c r="K28" s="52">
        <f t="shared" si="6"/>
        <v>0</v>
      </c>
      <c r="L28" s="52">
        <f t="shared" si="7"/>
        <v>0</v>
      </c>
      <c r="M28" s="98">
        <f>H28/H25</f>
        <v>0</v>
      </c>
      <c r="N28" s="52">
        <v>0</v>
      </c>
      <c r="O28" s="52">
        <v>0</v>
      </c>
      <c r="P28" s="52">
        <v>0</v>
      </c>
      <c r="Q28" s="52">
        <v>1</v>
      </c>
      <c r="R28" s="52">
        <v>0</v>
      </c>
      <c r="S28" s="98">
        <f t="shared" si="0"/>
        <v>-1</v>
      </c>
      <c r="T28" s="98" t="str">
        <f t="shared" si="1"/>
        <v>-</v>
      </c>
      <c r="U28" s="52">
        <f t="shared" si="2"/>
        <v>-1</v>
      </c>
      <c r="V28" s="52">
        <f t="shared" si="3"/>
        <v>0</v>
      </c>
      <c r="W28" s="98">
        <f>R28/R25</f>
        <v>0</v>
      </c>
    </row>
    <row r="29" spans="2:23" x14ac:dyDescent="0.25">
      <c r="B29" s="91" t="s">
        <v>48</v>
      </c>
      <c r="C29" s="99">
        <v>78</v>
      </c>
      <c r="D29" s="99">
        <v>33</v>
      </c>
      <c r="E29" s="99">
        <v>37</v>
      </c>
      <c r="F29" s="99">
        <v>59</v>
      </c>
      <c r="G29" s="99">
        <v>62</v>
      </c>
      <c r="H29" s="99">
        <v>64</v>
      </c>
      <c r="I29" s="100">
        <f t="shared" si="4"/>
        <v>3.2258064516129004E-2</v>
      </c>
      <c r="J29" s="100">
        <f t="shared" si="5"/>
        <v>0.93939393939393945</v>
      </c>
      <c r="K29" s="99">
        <f t="shared" si="6"/>
        <v>2</v>
      </c>
      <c r="L29" s="99">
        <f t="shared" si="7"/>
        <v>31</v>
      </c>
      <c r="M29" s="93">
        <f>H29/H29</f>
        <v>1</v>
      </c>
      <c r="N29" s="99">
        <v>25</v>
      </c>
      <c r="O29" s="99">
        <v>56</v>
      </c>
      <c r="P29" s="99">
        <v>61</v>
      </c>
      <c r="Q29" s="99">
        <v>62</v>
      </c>
      <c r="R29" s="99">
        <v>64</v>
      </c>
      <c r="S29" s="100">
        <f t="shared" si="0"/>
        <v>3.2258064516129004E-2</v>
      </c>
      <c r="T29" s="100">
        <f t="shared" si="1"/>
        <v>1.56</v>
      </c>
      <c r="U29" s="99">
        <f t="shared" si="2"/>
        <v>2</v>
      </c>
      <c r="V29" s="99">
        <f t="shared" si="3"/>
        <v>39</v>
      </c>
      <c r="W29" s="93">
        <f>R29/R29</f>
        <v>1</v>
      </c>
    </row>
    <row r="30" spans="2:23" x14ac:dyDescent="0.25">
      <c r="B30" s="94" t="s">
        <v>60</v>
      </c>
      <c r="C30" s="95">
        <v>54</v>
      </c>
      <c r="D30" s="95">
        <v>21</v>
      </c>
      <c r="E30" s="95">
        <v>25</v>
      </c>
      <c r="F30" s="95">
        <v>41</v>
      </c>
      <c r="G30" s="95">
        <v>43</v>
      </c>
      <c r="H30" s="95">
        <v>45</v>
      </c>
      <c r="I30" s="96">
        <f t="shared" si="4"/>
        <v>4.6511627906976827E-2</v>
      </c>
      <c r="J30" s="96">
        <f t="shared" si="5"/>
        <v>1.1428571428571428</v>
      </c>
      <c r="K30" s="95">
        <f t="shared" si="6"/>
        <v>2</v>
      </c>
      <c r="L30" s="95">
        <f t="shared" si="7"/>
        <v>24</v>
      </c>
      <c r="M30" s="96">
        <f>H30/H29</f>
        <v>0.703125</v>
      </c>
      <c r="N30" s="95">
        <v>14</v>
      </c>
      <c r="O30" s="95">
        <v>39</v>
      </c>
      <c r="P30" s="95">
        <v>42</v>
      </c>
      <c r="Q30" s="95">
        <v>43</v>
      </c>
      <c r="R30" s="95">
        <v>45</v>
      </c>
      <c r="S30" s="96">
        <f t="shared" si="0"/>
        <v>4.6511627906976827E-2</v>
      </c>
      <c r="T30" s="96">
        <f t="shared" si="1"/>
        <v>2.2142857142857144</v>
      </c>
      <c r="U30" s="95">
        <f t="shared" si="2"/>
        <v>2</v>
      </c>
      <c r="V30" s="95">
        <f t="shared" si="3"/>
        <v>31</v>
      </c>
      <c r="W30" s="96">
        <f>R30/R29</f>
        <v>0.703125</v>
      </c>
    </row>
    <row r="31" spans="2:23" x14ac:dyDescent="0.25">
      <c r="B31" s="97" t="s">
        <v>61</v>
      </c>
      <c r="C31" s="52">
        <v>27</v>
      </c>
      <c r="D31" s="52">
        <v>11</v>
      </c>
      <c r="E31" s="52">
        <v>14</v>
      </c>
      <c r="F31" s="52">
        <v>25</v>
      </c>
      <c r="G31" s="52">
        <v>26</v>
      </c>
      <c r="H31" s="52">
        <v>28</v>
      </c>
      <c r="I31" s="98">
        <f t="shared" si="4"/>
        <v>7.6923076923076872E-2</v>
      </c>
      <c r="J31" s="98">
        <f t="shared" si="5"/>
        <v>1.5454545454545454</v>
      </c>
      <c r="K31" s="52">
        <f t="shared" si="6"/>
        <v>2</v>
      </c>
      <c r="L31" s="52">
        <f t="shared" si="7"/>
        <v>17</v>
      </c>
      <c r="M31" s="98">
        <f>H31/H29</f>
        <v>0.4375</v>
      </c>
      <c r="N31" s="52">
        <v>7</v>
      </c>
      <c r="O31" s="52">
        <v>23</v>
      </c>
      <c r="P31" s="52">
        <v>26</v>
      </c>
      <c r="Q31" s="52">
        <v>26</v>
      </c>
      <c r="R31" s="52">
        <v>28</v>
      </c>
      <c r="S31" s="98">
        <f t="shared" si="0"/>
        <v>7.6923076923076872E-2</v>
      </c>
      <c r="T31" s="98">
        <f t="shared" si="1"/>
        <v>3</v>
      </c>
      <c r="U31" s="52">
        <f t="shared" si="2"/>
        <v>2</v>
      </c>
      <c r="V31" s="52">
        <f t="shared" si="3"/>
        <v>21</v>
      </c>
      <c r="W31" s="98">
        <f>R31/R29</f>
        <v>0.4375</v>
      </c>
    </row>
    <row r="32" spans="2:23" x14ac:dyDescent="0.25">
      <c r="B32" s="97" t="s">
        <v>62</v>
      </c>
      <c r="C32" s="52">
        <v>28</v>
      </c>
      <c r="D32" s="52">
        <v>10</v>
      </c>
      <c r="E32" s="52">
        <v>11</v>
      </c>
      <c r="F32" s="52">
        <v>16</v>
      </c>
      <c r="G32" s="52">
        <v>17</v>
      </c>
      <c r="H32" s="52">
        <v>17</v>
      </c>
      <c r="I32" s="98">
        <f t="shared" si="4"/>
        <v>0</v>
      </c>
      <c r="J32" s="98">
        <f t="shared" si="5"/>
        <v>0.7</v>
      </c>
      <c r="K32" s="52">
        <f t="shared" si="6"/>
        <v>0</v>
      </c>
      <c r="L32" s="52">
        <f t="shared" si="7"/>
        <v>7</v>
      </c>
      <c r="M32" s="98">
        <f>H32/H29</f>
        <v>0.265625</v>
      </c>
      <c r="N32" s="52">
        <v>7</v>
      </c>
      <c r="O32" s="52">
        <v>16</v>
      </c>
      <c r="P32" s="52">
        <v>16</v>
      </c>
      <c r="Q32" s="52">
        <v>17</v>
      </c>
      <c r="R32" s="52">
        <v>17</v>
      </c>
      <c r="S32" s="98">
        <f t="shared" si="0"/>
        <v>0</v>
      </c>
      <c r="T32" s="98">
        <f t="shared" si="1"/>
        <v>1.4285714285714284</v>
      </c>
      <c r="U32" s="52">
        <f t="shared" si="2"/>
        <v>0</v>
      </c>
      <c r="V32" s="52">
        <f t="shared" si="3"/>
        <v>10</v>
      </c>
      <c r="W32" s="98">
        <f>R32/R29</f>
        <v>0.265625</v>
      </c>
    </row>
    <row r="33" spans="2:23" x14ac:dyDescent="0.25">
      <c r="B33" s="94" t="s">
        <v>63</v>
      </c>
      <c r="C33" s="95">
        <v>24</v>
      </c>
      <c r="D33" s="95">
        <v>12</v>
      </c>
      <c r="E33" s="95">
        <v>12</v>
      </c>
      <c r="F33" s="95">
        <v>18</v>
      </c>
      <c r="G33" s="95">
        <v>19</v>
      </c>
      <c r="H33" s="95">
        <v>19</v>
      </c>
      <c r="I33" s="96">
        <f t="shared" si="4"/>
        <v>0</v>
      </c>
      <c r="J33" s="96">
        <f t="shared" si="5"/>
        <v>0.58333333333333326</v>
      </c>
      <c r="K33" s="95">
        <f t="shared" si="6"/>
        <v>0</v>
      </c>
      <c r="L33" s="95">
        <f t="shared" si="7"/>
        <v>7</v>
      </c>
      <c r="M33" s="96">
        <f>H33/H29</f>
        <v>0.296875</v>
      </c>
      <c r="N33" s="95">
        <v>11</v>
      </c>
      <c r="O33" s="95">
        <v>17</v>
      </c>
      <c r="P33" s="95">
        <v>19</v>
      </c>
      <c r="Q33" s="95">
        <v>19</v>
      </c>
      <c r="R33" s="95">
        <v>19</v>
      </c>
      <c r="S33" s="96">
        <f t="shared" si="0"/>
        <v>0</v>
      </c>
      <c r="T33" s="96">
        <f t="shared" si="1"/>
        <v>0.72727272727272729</v>
      </c>
      <c r="U33" s="95">
        <f t="shared" si="2"/>
        <v>0</v>
      </c>
      <c r="V33" s="95">
        <f t="shared" si="3"/>
        <v>8</v>
      </c>
      <c r="W33" s="96">
        <f>R33/R29</f>
        <v>0.296875</v>
      </c>
    </row>
    <row r="34" spans="2:23" x14ac:dyDescent="0.25">
      <c r="B34" s="91" t="s">
        <v>49</v>
      </c>
      <c r="C34" s="99">
        <v>9</v>
      </c>
      <c r="D34" s="99">
        <v>4</v>
      </c>
      <c r="E34" s="99">
        <v>3</v>
      </c>
      <c r="F34" s="99">
        <v>5</v>
      </c>
      <c r="G34" s="99">
        <v>5</v>
      </c>
      <c r="H34" s="99">
        <v>6</v>
      </c>
      <c r="I34" s="100">
        <f t="shared" si="4"/>
        <v>0.19999999999999996</v>
      </c>
      <c r="J34" s="100">
        <f t="shared" si="5"/>
        <v>0.5</v>
      </c>
      <c r="K34" s="99">
        <f t="shared" si="6"/>
        <v>1</v>
      </c>
      <c r="L34" s="99">
        <f t="shared" si="7"/>
        <v>2</v>
      </c>
      <c r="M34" s="93">
        <f>H34/H34</f>
        <v>1</v>
      </c>
      <c r="N34" s="99">
        <v>2</v>
      </c>
      <c r="O34" s="99">
        <v>4</v>
      </c>
      <c r="P34" s="99">
        <v>5</v>
      </c>
      <c r="Q34" s="99">
        <v>6</v>
      </c>
      <c r="R34" s="99">
        <v>6</v>
      </c>
      <c r="S34" s="100">
        <f t="shared" si="0"/>
        <v>0</v>
      </c>
      <c r="T34" s="100">
        <f t="shared" si="1"/>
        <v>2</v>
      </c>
      <c r="U34" s="99">
        <f t="shared" si="2"/>
        <v>0</v>
      </c>
      <c r="V34" s="99">
        <f t="shared" si="3"/>
        <v>4</v>
      </c>
      <c r="W34" s="93">
        <f>R34/R34</f>
        <v>1</v>
      </c>
    </row>
    <row r="35" spans="2:23" x14ac:dyDescent="0.25">
      <c r="B35" s="94" t="s">
        <v>60</v>
      </c>
      <c r="C35" s="95">
        <v>9</v>
      </c>
      <c r="D35" s="95">
        <v>4</v>
      </c>
      <c r="E35" s="95">
        <v>3</v>
      </c>
      <c r="F35" s="95">
        <v>5</v>
      </c>
      <c r="G35" s="95">
        <v>5</v>
      </c>
      <c r="H35" s="95">
        <v>6</v>
      </c>
      <c r="I35" s="96">
        <f t="shared" si="4"/>
        <v>0.19999999999999996</v>
      </c>
      <c r="J35" s="96">
        <f t="shared" si="5"/>
        <v>0.5</v>
      </c>
      <c r="K35" s="95">
        <f t="shared" si="6"/>
        <v>1</v>
      </c>
      <c r="L35" s="95">
        <f t="shared" si="7"/>
        <v>2</v>
      </c>
      <c r="M35" s="96">
        <f>H35/H34</f>
        <v>1</v>
      </c>
      <c r="N35" s="95">
        <v>2</v>
      </c>
      <c r="O35" s="95">
        <v>4</v>
      </c>
      <c r="P35" s="95">
        <v>5</v>
      </c>
      <c r="Q35" s="95">
        <v>6</v>
      </c>
      <c r="R35" s="95">
        <v>6</v>
      </c>
      <c r="S35" s="96">
        <f t="shared" si="0"/>
        <v>0</v>
      </c>
      <c r="T35" s="96">
        <f t="shared" si="1"/>
        <v>2</v>
      </c>
      <c r="U35" s="95">
        <f t="shared" si="2"/>
        <v>0</v>
      </c>
      <c r="V35" s="95">
        <f t="shared" si="3"/>
        <v>4</v>
      </c>
      <c r="W35" s="96">
        <f>R35/R34</f>
        <v>1</v>
      </c>
    </row>
    <row r="36" spans="2:23" x14ac:dyDescent="0.25">
      <c r="B36" s="91" t="s">
        <v>50</v>
      </c>
      <c r="C36" s="99">
        <v>15</v>
      </c>
      <c r="D36" s="99">
        <v>6</v>
      </c>
      <c r="E36" s="99">
        <v>7</v>
      </c>
      <c r="F36" s="99">
        <v>11</v>
      </c>
      <c r="G36" s="99">
        <v>12</v>
      </c>
      <c r="H36" s="99">
        <v>12</v>
      </c>
      <c r="I36" s="100">
        <f t="shared" si="4"/>
        <v>0</v>
      </c>
      <c r="J36" s="100">
        <f t="shared" si="5"/>
        <v>1</v>
      </c>
      <c r="K36" s="99">
        <f t="shared" si="6"/>
        <v>0</v>
      </c>
      <c r="L36" s="99">
        <f t="shared" si="7"/>
        <v>6</v>
      </c>
      <c r="M36" s="100">
        <f>H36/H36</f>
        <v>1</v>
      </c>
      <c r="N36" s="99">
        <v>4</v>
      </c>
      <c r="O36" s="99">
        <v>10</v>
      </c>
      <c r="P36" s="99">
        <v>12</v>
      </c>
      <c r="Q36" s="99">
        <v>12</v>
      </c>
      <c r="R36" s="99">
        <v>12</v>
      </c>
      <c r="S36" s="100">
        <f t="shared" si="0"/>
        <v>0</v>
      </c>
      <c r="T36" s="100">
        <f t="shared" si="1"/>
        <v>2</v>
      </c>
      <c r="U36" s="99">
        <f t="shared" si="2"/>
        <v>0</v>
      </c>
      <c r="V36" s="99">
        <f t="shared" si="3"/>
        <v>8</v>
      </c>
      <c r="W36" s="100">
        <f>R36/R36</f>
        <v>1</v>
      </c>
    </row>
    <row r="37" spans="2:23" x14ac:dyDescent="0.25">
      <c r="B37" s="94" t="s">
        <v>60</v>
      </c>
      <c r="C37" s="95">
        <v>5</v>
      </c>
      <c r="D37" s="95">
        <v>2</v>
      </c>
      <c r="E37" s="95">
        <v>3</v>
      </c>
      <c r="F37" s="95">
        <v>6</v>
      </c>
      <c r="G37" s="95">
        <v>6</v>
      </c>
      <c r="H37" s="95">
        <v>6</v>
      </c>
      <c r="I37" s="96">
        <f t="shared" si="4"/>
        <v>0</v>
      </c>
      <c r="J37" s="96">
        <f t="shared" si="5"/>
        <v>2</v>
      </c>
      <c r="K37" s="95">
        <f t="shared" si="6"/>
        <v>0</v>
      </c>
      <c r="L37" s="95">
        <f t="shared" si="7"/>
        <v>4</v>
      </c>
      <c r="M37" s="96">
        <f>H37/H36</f>
        <v>0.5</v>
      </c>
      <c r="N37" s="95">
        <v>2</v>
      </c>
      <c r="O37" s="95">
        <v>5</v>
      </c>
      <c r="P37" s="95">
        <v>6</v>
      </c>
      <c r="Q37" s="95">
        <v>6</v>
      </c>
      <c r="R37" s="95">
        <v>6</v>
      </c>
      <c r="S37" s="96">
        <f t="shared" si="0"/>
        <v>0</v>
      </c>
      <c r="T37" s="96">
        <f t="shared" si="1"/>
        <v>2</v>
      </c>
      <c r="U37" s="95">
        <f t="shared" si="2"/>
        <v>0</v>
      </c>
      <c r="V37" s="95">
        <f t="shared" si="3"/>
        <v>4</v>
      </c>
      <c r="W37" s="96">
        <f>R37/R36</f>
        <v>0.5</v>
      </c>
    </row>
    <row r="38" spans="2:23" x14ac:dyDescent="0.25">
      <c r="B38" s="94" t="s">
        <v>63</v>
      </c>
      <c r="C38" s="95">
        <v>10</v>
      </c>
      <c r="D38" s="95">
        <v>3</v>
      </c>
      <c r="E38" s="95">
        <v>3</v>
      </c>
      <c r="F38" s="95">
        <v>5</v>
      </c>
      <c r="G38" s="95">
        <v>6</v>
      </c>
      <c r="H38" s="95">
        <v>6</v>
      </c>
      <c r="I38" s="96">
        <f t="shared" si="4"/>
        <v>0</v>
      </c>
      <c r="J38" s="96">
        <f t="shared" si="5"/>
        <v>1</v>
      </c>
      <c r="K38" s="95">
        <f t="shared" si="6"/>
        <v>0</v>
      </c>
      <c r="L38" s="95">
        <f t="shared" si="7"/>
        <v>3</v>
      </c>
      <c r="M38" s="96">
        <f>H38/H36</f>
        <v>0.5</v>
      </c>
      <c r="N38" s="95">
        <v>2</v>
      </c>
      <c r="O38" s="95">
        <v>5</v>
      </c>
      <c r="P38" s="95">
        <v>6</v>
      </c>
      <c r="Q38" s="95">
        <v>6</v>
      </c>
      <c r="R38" s="95">
        <v>6</v>
      </c>
      <c r="S38" s="96">
        <f t="shared" si="0"/>
        <v>0</v>
      </c>
      <c r="T38" s="96">
        <f t="shared" si="1"/>
        <v>2</v>
      </c>
      <c r="U38" s="95">
        <f t="shared" si="2"/>
        <v>0</v>
      </c>
      <c r="V38" s="95">
        <f t="shared" si="3"/>
        <v>4</v>
      </c>
      <c r="W38" s="96">
        <f>R38/R36</f>
        <v>0.5</v>
      </c>
    </row>
    <row r="39" spans="2:23" x14ac:dyDescent="0.25">
      <c r="B39" s="91" t="s">
        <v>51</v>
      </c>
      <c r="C39" s="99">
        <v>23</v>
      </c>
      <c r="D39" s="99">
        <v>11</v>
      </c>
      <c r="E39" s="99">
        <v>12</v>
      </c>
      <c r="F39" s="99">
        <v>17</v>
      </c>
      <c r="G39" s="99">
        <v>19</v>
      </c>
      <c r="H39" s="99">
        <v>20</v>
      </c>
      <c r="I39" s="100">
        <f t="shared" si="4"/>
        <v>5.2631578947368363E-2</v>
      </c>
      <c r="J39" s="100">
        <f t="shared" si="5"/>
        <v>0.81818181818181812</v>
      </c>
      <c r="K39" s="99">
        <f t="shared" si="6"/>
        <v>1</v>
      </c>
      <c r="L39" s="99">
        <f t="shared" si="7"/>
        <v>9</v>
      </c>
      <c r="M39" s="93">
        <f>H39/H39</f>
        <v>1</v>
      </c>
      <c r="N39" s="99">
        <v>10</v>
      </c>
      <c r="O39" s="99">
        <v>14</v>
      </c>
      <c r="P39" s="99">
        <v>19</v>
      </c>
      <c r="Q39" s="99">
        <v>20</v>
      </c>
      <c r="R39" s="99">
        <v>20</v>
      </c>
      <c r="S39" s="100">
        <f t="shared" si="0"/>
        <v>0</v>
      </c>
      <c r="T39" s="100">
        <f t="shared" si="1"/>
        <v>1</v>
      </c>
      <c r="U39" s="99">
        <f t="shared" si="2"/>
        <v>0</v>
      </c>
      <c r="V39" s="99">
        <f t="shared" si="3"/>
        <v>10</v>
      </c>
      <c r="W39" s="93">
        <f>R39/R39</f>
        <v>1</v>
      </c>
    </row>
    <row r="40" spans="2:23" x14ac:dyDescent="0.25">
      <c r="B40" s="94" t="s">
        <v>60</v>
      </c>
      <c r="C40" s="95">
        <v>23</v>
      </c>
      <c r="D40" s="95">
        <v>11</v>
      </c>
      <c r="E40" s="95">
        <v>12</v>
      </c>
      <c r="F40" s="95">
        <v>17</v>
      </c>
      <c r="G40" s="95">
        <v>19</v>
      </c>
      <c r="H40" s="95">
        <v>20</v>
      </c>
      <c r="I40" s="96">
        <f t="shared" si="4"/>
        <v>5.2631578947368363E-2</v>
      </c>
      <c r="J40" s="96">
        <f t="shared" si="5"/>
        <v>0.81818181818181812</v>
      </c>
      <c r="K40" s="95">
        <f t="shared" si="6"/>
        <v>1</v>
      </c>
      <c r="L40" s="95">
        <f t="shared" si="7"/>
        <v>9</v>
      </c>
      <c r="M40" s="96">
        <f>H40/H39</f>
        <v>1</v>
      </c>
      <c r="N40" s="95">
        <v>10</v>
      </c>
      <c r="O40" s="95">
        <v>14</v>
      </c>
      <c r="P40" s="95">
        <v>19</v>
      </c>
      <c r="Q40" s="95">
        <v>20</v>
      </c>
      <c r="R40" s="95">
        <v>20</v>
      </c>
      <c r="S40" s="96">
        <f t="shared" si="0"/>
        <v>0</v>
      </c>
      <c r="T40" s="96">
        <f t="shared" si="1"/>
        <v>1</v>
      </c>
      <c r="U40" s="95">
        <f t="shared" si="2"/>
        <v>0</v>
      </c>
      <c r="V40" s="95">
        <f t="shared" si="3"/>
        <v>10</v>
      </c>
      <c r="W40" s="96">
        <f>R40/R39</f>
        <v>1</v>
      </c>
    </row>
    <row r="41" spans="2:23" x14ac:dyDescent="0.25">
      <c r="B41" s="97" t="s">
        <v>61</v>
      </c>
      <c r="C41" s="52">
        <v>5</v>
      </c>
      <c r="D41" s="52">
        <v>4</v>
      </c>
      <c r="E41" s="52">
        <v>7</v>
      </c>
      <c r="F41" s="52">
        <v>7</v>
      </c>
      <c r="G41" s="52">
        <v>7</v>
      </c>
      <c r="H41" s="52">
        <v>7</v>
      </c>
      <c r="I41" s="98">
        <f t="shared" si="4"/>
        <v>0</v>
      </c>
      <c r="J41" s="98">
        <f t="shared" si="5"/>
        <v>0.75</v>
      </c>
      <c r="K41" s="52">
        <f t="shared" si="6"/>
        <v>0</v>
      </c>
      <c r="L41" s="52">
        <f t="shared" si="7"/>
        <v>3</v>
      </c>
      <c r="M41" s="98">
        <f>H41/H39</f>
        <v>0.35</v>
      </c>
      <c r="N41" s="52">
        <v>5</v>
      </c>
      <c r="O41" s="52">
        <v>7</v>
      </c>
      <c r="P41" s="52">
        <v>7</v>
      </c>
      <c r="Q41" s="52">
        <v>7</v>
      </c>
      <c r="R41" s="52">
        <v>8</v>
      </c>
      <c r="S41" s="98">
        <f t="shared" si="0"/>
        <v>0.14285714285714279</v>
      </c>
      <c r="T41" s="98">
        <f t="shared" si="1"/>
        <v>0.60000000000000009</v>
      </c>
      <c r="U41" s="52">
        <f t="shared" si="2"/>
        <v>1</v>
      </c>
      <c r="V41" s="52">
        <f t="shared" si="3"/>
        <v>3</v>
      </c>
      <c r="W41" s="98">
        <f>R41/R39</f>
        <v>0.4</v>
      </c>
    </row>
    <row r="42" spans="2:23" x14ac:dyDescent="0.25">
      <c r="B42" s="97" t="s">
        <v>62</v>
      </c>
      <c r="C42" s="52">
        <v>18</v>
      </c>
      <c r="D42" s="52">
        <v>7</v>
      </c>
      <c r="E42" s="52">
        <v>6</v>
      </c>
      <c r="F42" s="52">
        <v>10</v>
      </c>
      <c r="G42" s="52">
        <v>12</v>
      </c>
      <c r="H42" s="52">
        <v>13</v>
      </c>
      <c r="I42" s="98">
        <f t="shared" si="4"/>
        <v>8.3333333333333259E-2</v>
      </c>
      <c r="J42" s="98">
        <f t="shared" si="5"/>
        <v>0.85714285714285721</v>
      </c>
      <c r="K42" s="52">
        <f t="shared" si="6"/>
        <v>1</v>
      </c>
      <c r="L42" s="52">
        <f t="shared" si="7"/>
        <v>6</v>
      </c>
      <c r="M42" s="98">
        <f>H42/H39</f>
        <v>0.65</v>
      </c>
      <c r="N42" s="52">
        <v>5</v>
      </c>
      <c r="O42" s="52">
        <v>7</v>
      </c>
      <c r="P42" s="52">
        <v>12</v>
      </c>
      <c r="Q42" s="52">
        <v>13</v>
      </c>
      <c r="R42" s="52">
        <v>12</v>
      </c>
      <c r="S42" s="98">
        <f t="shared" si="0"/>
        <v>-7.6923076923076872E-2</v>
      </c>
      <c r="T42" s="98">
        <f t="shared" si="1"/>
        <v>1.4</v>
      </c>
      <c r="U42" s="52">
        <f t="shared" si="2"/>
        <v>-1</v>
      </c>
      <c r="V42" s="52">
        <f t="shared" si="3"/>
        <v>7</v>
      </c>
      <c r="W42" s="98">
        <f>R42/R39</f>
        <v>0.6</v>
      </c>
    </row>
    <row r="43" spans="2:23" x14ac:dyDescent="0.25">
      <c r="B43" s="91" t="s">
        <v>52</v>
      </c>
      <c r="C43" s="99">
        <v>19</v>
      </c>
      <c r="D43" s="99">
        <v>9</v>
      </c>
      <c r="E43" s="99">
        <v>11</v>
      </c>
      <c r="F43" s="99">
        <v>14</v>
      </c>
      <c r="G43" s="99">
        <v>14</v>
      </c>
      <c r="H43" s="99">
        <v>14</v>
      </c>
      <c r="I43" s="100">
        <f t="shared" si="4"/>
        <v>0</v>
      </c>
      <c r="J43" s="100">
        <f t="shared" si="5"/>
        <v>0.55555555555555558</v>
      </c>
      <c r="K43" s="99">
        <f t="shared" si="6"/>
        <v>0</v>
      </c>
      <c r="L43" s="99">
        <f t="shared" si="7"/>
        <v>5</v>
      </c>
      <c r="M43" s="93">
        <f>H43/H43</f>
        <v>1</v>
      </c>
      <c r="N43" s="99">
        <v>9</v>
      </c>
      <c r="O43" s="99">
        <v>14</v>
      </c>
      <c r="P43" s="99">
        <v>14</v>
      </c>
      <c r="Q43" s="99">
        <v>14</v>
      </c>
      <c r="R43" s="99">
        <v>15</v>
      </c>
      <c r="S43" s="100">
        <f t="shared" si="0"/>
        <v>7.1428571428571397E-2</v>
      </c>
      <c r="T43" s="100">
        <f t="shared" si="1"/>
        <v>0.66666666666666674</v>
      </c>
      <c r="U43" s="99">
        <f t="shared" si="2"/>
        <v>1</v>
      </c>
      <c r="V43" s="99">
        <f t="shared" si="3"/>
        <v>6</v>
      </c>
      <c r="W43" s="93">
        <f>R43/R43</f>
        <v>1</v>
      </c>
    </row>
    <row r="44" spans="2:23" x14ac:dyDescent="0.25">
      <c r="B44" s="94" t="s">
        <v>60</v>
      </c>
      <c r="C44" s="95">
        <v>7</v>
      </c>
      <c r="D44" s="95">
        <v>4</v>
      </c>
      <c r="E44" s="95">
        <v>5</v>
      </c>
      <c r="F44" s="95">
        <v>8</v>
      </c>
      <c r="G44" s="95">
        <v>8</v>
      </c>
      <c r="H44" s="95">
        <v>8</v>
      </c>
      <c r="I44" s="96">
        <f t="shared" si="4"/>
        <v>0</v>
      </c>
      <c r="J44" s="96">
        <f t="shared" si="5"/>
        <v>1</v>
      </c>
      <c r="K44" s="95">
        <f t="shared" si="6"/>
        <v>0</v>
      </c>
      <c r="L44" s="95">
        <f t="shared" si="7"/>
        <v>4</v>
      </c>
      <c r="M44" s="96">
        <f>H44/H43</f>
        <v>0.5714285714285714</v>
      </c>
      <c r="N44" s="95">
        <v>4</v>
      </c>
      <c r="O44" s="95">
        <v>8</v>
      </c>
      <c r="P44" s="95">
        <v>8</v>
      </c>
      <c r="Q44" s="95">
        <v>8</v>
      </c>
      <c r="R44" s="95">
        <v>8</v>
      </c>
      <c r="S44" s="96">
        <f t="shared" si="0"/>
        <v>0</v>
      </c>
      <c r="T44" s="96">
        <f t="shared" si="1"/>
        <v>1</v>
      </c>
      <c r="U44" s="95">
        <f t="shared" si="2"/>
        <v>0</v>
      </c>
      <c r="V44" s="95">
        <f t="shared" si="3"/>
        <v>4</v>
      </c>
      <c r="W44" s="96">
        <f>R44/R43</f>
        <v>0.53333333333333333</v>
      </c>
    </row>
    <row r="45" spans="2:23" x14ac:dyDescent="0.25">
      <c r="B45" s="97" t="s">
        <v>61</v>
      </c>
      <c r="C45" s="52">
        <v>5</v>
      </c>
      <c r="D45" s="52">
        <v>0</v>
      </c>
      <c r="E45" s="52">
        <v>4</v>
      </c>
      <c r="F45" s="52">
        <v>6</v>
      </c>
      <c r="G45" s="52">
        <v>6</v>
      </c>
      <c r="H45" s="52">
        <v>6</v>
      </c>
      <c r="I45" s="98">
        <f t="shared" si="4"/>
        <v>0</v>
      </c>
      <c r="J45" s="98" t="str">
        <f t="shared" si="5"/>
        <v>-</v>
      </c>
      <c r="K45" s="52">
        <f t="shared" si="6"/>
        <v>0</v>
      </c>
      <c r="L45" s="52">
        <f t="shared" si="7"/>
        <v>6</v>
      </c>
      <c r="M45" s="98">
        <f>H45/H43</f>
        <v>0.42857142857142855</v>
      </c>
      <c r="N45" s="52">
        <v>0</v>
      </c>
      <c r="O45" s="52">
        <v>6</v>
      </c>
      <c r="P45" s="52">
        <v>6</v>
      </c>
      <c r="Q45" s="52">
        <v>6</v>
      </c>
      <c r="R45" s="52">
        <v>6</v>
      </c>
      <c r="S45" s="98">
        <f t="shared" si="0"/>
        <v>0</v>
      </c>
      <c r="T45" s="98" t="str">
        <f t="shared" si="1"/>
        <v>-</v>
      </c>
      <c r="U45" s="52">
        <f t="shared" si="2"/>
        <v>0</v>
      </c>
      <c r="V45" s="52">
        <f t="shared" si="3"/>
        <v>6</v>
      </c>
      <c r="W45" s="98">
        <f>R45/R43</f>
        <v>0.4</v>
      </c>
    </row>
    <row r="46" spans="2:23" x14ac:dyDescent="0.25">
      <c r="B46" s="97" t="s">
        <v>62</v>
      </c>
      <c r="C46" s="52">
        <v>2</v>
      </c>
      <c r="D46" s="52">
        <v>0</v>
      </c>
      <c r="E46" s="52">
        <v>2</v>
      </c>
      <c r="F46" s="52">
        <v>2</v>
      </c>
      <c r="G46" s="52">
        <v>2</v>
      </c>
      <c r="H46" s="52">
        <v>2</v>
      </c>
      <c r="I46" s="98">
        <f t="shared" si="4"/>
        <v>0</v>
      </c>
      <c r="J46" s="98" t="str">
        <f t="shared" si="5"/>
        <v>-</v>
      </c>
      <c r="K46" s="52">
        <f t="shared" si="6"/>
        <v>0</v>
      </c>
      <c r="L46" s="52">
        <f t="shared" si="7"/>
        <v>2</v>
      </c>
      <c r="M46" s="98">
        <f>H46/H43</f>
        <v>0.14285714285714285</v>
      </c>
      <c r="N46" s="52">
        <v>0</v>
      </c>
      <c r="O46" s="52">
        <v>2</v>
      </c>
      <c r="P46" s="52">
        <v>2</v>
      </c>
      <c r="Q46" s="52">
        <v>2</v>
      </c>
      <c r="R46" s="52">
        <v>2</v>
      </c>
      <c r="S46" s="98">
        <f t="shared" si="0"/>
        <v>0</v>
      </c>
      <c r="T46" s="98" t="str">
        <f t="shared" si="1"/>
        <v>-</v>
      </c>
      <c r="U46" s="52">
        <f t="shared" si="2"/>
        <v>0</v>
      </c>
      <c r="V46" s="52">
        <f t="shared" si="3"/>
        <v>2</v>
      </c>
      <c r="W46" s="98">
        <f>R46/R43</f>
        <v>0.13333333333333333</v>
      </c>
    </row>
    <row r="47" spans="2:23" x14ac:dyDescent="0.25">
      <c r="B47" s="94" t="s">
        <v>63</v>
      </c>
      <c r="C47" s="95">
        <v>12</v>
      </c>
      <c r="D47" s="95">
        <v>5</v>
      </c>
      <c r="E47" s="95">
        <v>6</v>
      </c>
      <c r="F47" s="95">
        <v>6</v>
      </c>
      <c r="G47" s="95">
        <v>6</v>
      </c>
      <c r="H47" s="95">
        <v>6</v>
      </c>
      <c r="I47" s="96">
        <f t="shared" si="4"/>
        <v>0</v>
      </c>
      <c r="J47" s="96">
        <f t="shared" si="5"/>
        <v>0.19999999999999996</v>
      </c>
      <c r="K47" s="95">
        <f t="shared" si="6"/>
        <v>0</v>
      </c>
      <c r="L47" s="95">
        <f t="shared" si="7"/>
        <v>1</v>
      </c>
      <c r="M47" s="96">
        <f>H47/H43</f>
        <v>0.42857142857142855</v>
      </c>
      <c r="N47" s="95">
        <v>5</v>
      </c>
      <c r="O47" s="95">
        <v>6</v>
      </c>
      <c r="P47" s="95">
        <v>6</v>
      </c>
      <c r="Q47" s="95">
        <v>6</v>
      </c>
      <c r="R47" s="95">
        <v>7</v>
      </c>
      <c r="S47" s="96">
        <f t="shared" si="0"/>
        <v>0.16666666666666674</v>
      </c>
      <c r="T47" s="96">
        <f t="shared" si="1"/>
        <v>0.39999999999999991</v>
      </c>
      <c r="U47" s="95">
        <f t="shared" si="2"/>
        <v>1</v>
      </c>
      <c r="V47" s="95">
        <f t="shared" si="3"/>
        <v>2</v>
      </c>
      <c r="W47" s="96">
        <f>R47/R43</f>
        <v>0.46666666666666667</v>
      </c>
    </row>
    <row r="48" spans="2:23" x14ac:dyDescent="0.25">
      <c r="B48" s="91" t="s">
        <v>53</v>
      </c>
      <c r="C48" s="99">
        <v>22</v>
      </c>
      <c r="D48" s="99">
        <v>11</v>
      </c>
      <c r="E48" s="99">
        <v>13</v>
      </c>
      <c r="F48" s="99">
        <v>16</v>
      </c>
      <c r="G48" s="99">
        <v>16</v>
      </c>
      <c r="H48" s="99">
        <v>18</v>
      </c>
      <c r="I48" s="100">
        <f t="shared" si="4"/>
        <v>0.125</v>
      </c>
      <c r="J48" s="100">
        <f t="shared" si="5"/>
        <v>0.63636363636363646</v>
      </c>
      <c r="K48" s="99">
        <f t="shared" si="6"/>
        <v>2</v>
      </c>
      <c r="L48" s="99">
        <f t="shared" si="7"/>
        <v>7</v>
      </c>
      <c r="M48" s="93">
        <f>H48/H48</f>
        <v>1</v>
      </c>
      <c r="N48" s="99">
        <v>10</v>
      </c>
      <c r="O48" s="99">
        <v>16</v>
      </c>
      <c r="P48" s="99">
        <v>16</v>
      </c>
      <c r="Q48" s="99">
        <v>18</v>
      </c>
      <c r="R48" s="99">
        <v>19</v>
      </c>
      <c r="S48" s="100">
        <f t="shared" si="0"/>
        <v>5.555555555555558E-2</v>
      </c>
      <c r="T48" s="100">
        <f t="shared" si="1"/>
        <v>0.89999999999999991</v>
      </c>
      <c r="U48" s="99">
        <f t="shared" si="2"/>
        <v>1</v>
      </c>
      <c r="V48" s="99">
        <f t="shared" si="3"/>
        <v>9</v>
      </c>
      <c r="W48" s="93">
        <f>R48/R48</f>
        <v>1</v>
      </c>
    </row>
    <row r="49" spans="2:23" x14ac:dyDescent="0.25">
      <c r="B49" s="94" t="s">
        <v>60</v>
      </c>
      <c r="C49" s="95">
        <v>18</v>
      </c>
      <c r="D49" s="95">
        <v>9</v>
      </c>
      <c r="E49" s="95">
        <v>12</v>
      </c>
      <c r="F49" s="95">
        <v>14</v>
      </c>
      <c r="G49" s="95">
        <v>13</v>
      </c>
      <c r="H49" s="95">
        <v>15</v>
      </c>
      <c r="I49" s="96">
        <f t="shared" si="4"/>
        <v>0.15384615384615374</v>
      </c>
      <c r="J49" s="96">
        <f t="shared" si="5"/>
        <v>0.66666666666666674</v>
      </c>
      <c r="K49" s="95">
        <f t="shared" si="6"/>
        <v>2</v>
      </c>
      <c r="L49" s="95">
        <f t="shared" si="7"/>
        <v>6</v>
      </c>
      <c r="M49" s="96">
        <f>H49/H48</f>
        <v>0.83333333333333337</v>
      </c>
      <c r="N49" s="95">
        <v>9</v>
      </c>
      <c r="O49" s="95">
        <v>14</v>
      </c>
      <c r="P49" s="95">
        <v>14</v>
      </c>
      <c r="Q49" s="95">
        <v>15</v>
      </c>
      <c r="R49" s="95">
        <v>16</v>
      </c>
      <c r="S49" s="96">
        <f t="shared" si="0"/>
        <v>6.6666666666666652E-2</v>
      </c>
      <c r="T49" s="96">
        <f t="shared" si="1"/>
        <v>0.77777777777777768</v>
      </c>
      <c r="U49" s="95">
        <f t="shared" si="2"/>
        <v>1</v>
      </c>
      <c r="V49" s="95">
        <f t="shared" si="3"/>
        <v>7</v>
      </c>
      <c r="W49" s="96">
        <f>R49/R48</f>
        <v>0.84210526315789469</v>
      </c>
    </row>
    <row r="50" spans="2:23" x14ac:dyDescent="0.25">
      <c r="B50" s="97" t="s">
        <v>61</v>
      </c>
      <c r="C50" s="52">
        <v>9</v>
      </c>
      <c r="D50" s="52">
        <v>5</v>
      </c>
      <c r="E50" s="52">
        <v>8</v>
      </c>
      <c r="F50" s="52">
        <v>8</v>
      </c>
      <c r="G50" s="52">
        <v>8</v>
      </c>
      <c r="H50" s="52">
        <v>8</v>
      </c>
      <c r="I50" s="98">
        <f t="shared" si="4"/>
        <v>0</v>
      </c>
      <c r="J50" s="98">
        <f t="shared" si="5"/>
        <v>0.60000000000000009</v>
      </c>
      <c r="K50" s="52">
        <f t="shared" si="6"/>
        <v>0</v>
      </c>
      <c r="L50" s="52">
        <f t="shared" si="7"/>
        <v>3</v>
      </c>
      <c r="M50" s="98">
        <f>H50/H48</f>
        <v>0.44444444444444442</v>
      </c>
      <c r="N50" s="52">
        <v>6</v>
      </c>
      <c r="O50" s="52">
        <v>9</v>
      </c>
      <c r="P50" s="52">
        <v>8</v>
      </c>
      <c r="Q50" s="52">
        <v>8</v>
      </c>
      <c r="R50" s="52">
        <v>8</v>
      </c>
      <c r="S50" s="98">
        <f t="shared" si="0"/>
        <v>0</v>
      </c>
      <c r="T50" s="98">
        <f t="shared" si="1"/>
        <v>0.33333333333333326</v>
      </c>
      <c r="U50" s="52">
        <f t="shared" si="2"/>
        <v>0</v>
      </c>
      <c r="V50" s="52">
        <f t="shared" si="3"/>
        <v>2</v>
      </c>
      <c r="W50" s="98">
        <f>R50/R48</f>
        <v>0.42105263157894735</v>
      </c>
    </row>
    <row r="51" spans="2:23" x14ac:dyDescent="0.25">
      <c r="B51" s="97" t="s">
        <v>62</v>
      </c>
      <c r="C51" s="52">
        <v>9</v>
      </c>
      <c r="D51" s="52">
        <v>4</v>
      </c>
      <c r="E51" s="52">
        <v>4</v>
      </c>
      <c r="F51" s="52">
        <v>6</v>
      </c>
      <c r="G51" s="52">
        <v>5</v>
      </c>
      <c r="H51" s="52">
        <v>7</v>
      </c>
      <c r="I51" s="98">
        <f t="shared" si="4"/>
        <v>0.39999999999999991</v>
      </c>
      <c r="J51" s="98">
        <f t="shared" si="5"/>
        <v>0.75</v>
      </c>
      <c r="K51" s="52">
        <f t="shared" si="6"/>
        <v>2</v>
      </c>
      <c r="L51" s="52">
        <f t="shared" si="7"/>
        <v>3</v>
      </c>
      <c r="M51" s="98">
        <f>H51/H48</f>
        <v>0.3888888888888889</v>
      </c>
      <c r="N51" s="52">
        <v>3</v>
      </c>
      <c r="O51" s="52">
        <v>5</v>
      </c>
      <c r="P51" s="52">
        <v>6</v>
      </c>
      <c r="Q51" s="52">
        <v>7</v>
      </c>
      <c r="R51" s="52">
        <v>8</v>
      </c>
      <c r="S51" s="98">
        <f t="shared" si="0"/>
        <v>0.14285714285714279</v>
      </c>
      <c r="T51" s="98">
        <f t="shared" si="1"/>
        <v>1.6666666666666665</v>
      </c>
      <c r="U51" s="52">
        <f t="shared" si="2"/>
        <v>1</v>
      </c>
      <c r="V51" s="52">
        <f t="shared" si="3"/>
        <v>5</v>
      </c>
      <c r="W51" s="98">
        <f>R51/R48</f>
        <v>0.42105263157894735</v>
      </c>
    </row>
    <row r="52" spans="2:23" x14ac:dyDescent="0.25">
      <c r="B52" s="94" t="s">
        <v>63</v>
      </c>
      <c r="C52" s="95">
        <v>5</v>
      </c>
      <c r="D52" s="95">
        <v>2</v>
      </c>
      <c r="E52" s="95">
        <v>2</v>
      </c>
      <c r="F52" s="95">
        <v>3</v>
      </c>
      <c r="G52" s="95">
        <v>4</v>
      </c>
      <c r="H52" s="95">
        <v>4</v>
      </c>
      <c r="I52" s="96">
        <f t="shared" si="4"/>
        <v>0</v>
      </c>
      <c r="J52" s="96">
        <f t="shared" si="5"/>
        <v>1</v>
      </c>
      <c r="K52" s="95">
        <f t="shared" si="6"/>
        <v>0</v>
      </c>
      <c r="L52" s="95">
        <f t="shared" si="7"/>
        <v>2</v>
      </c>
      <c r="M52" s="96">
        <f>H52/H48</f>
        <v>0.22222222222222221</v>
      </c>
      <c r="N52" s="95">
        <v>2</v>
      </c>
      <c r="O52" s="95">
        <v>3</v>
      </c>
      <c r="P52" s="95">
        <v>3</v>
      </c>
      <c r="Q52" s="95">
        <v>4</v>
      </c>
      <c r="R52" s="95">
        <v>4</v>
      </c>
      <c r="S52" s="96">
        <f t="shared" si="0"/>
        <v>0</v>
      </c>
      <c r="T52" s="96">
        <f t="shared" si="1"/>
        <v>1</v>
      </c>
      <c r="U52" s="95">
        <f t="shared" si="2"/>
        <v>0</v>
      </c>
      <c r="V52" s="95">
        <f t="shared" si="3"/>
        <v>2</v>
      </c>
      <c r="W52" s="96">
        <f>R52/R48</f>
        <v>0.21052631578947367</v>
      </c>
    </row>
    <row r="53" spans="2:23" ht="4.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4"/>
      <c r="K53" s="102"/>
      <c r="L53" s="104"/>
      <c r="M53" s="104"/>
      <c r="N53" s="102"/>
      <c r="O53" s="102"/>
      <c r="P53" s="102"/>
      <c r="Q53" s="102"/>
      <c r="R53" s="104"/>
      <c r="S53" s="104"/>
      <c r="T53" s="104"/>
      <c r="U53" s="104"/>
      <c r="V53" s="104"/>
    </row>
    <row r="54" spans="2:23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BC591-2E89-4FB6-AD15-AB6996BC8549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66E1A-A646-4A92-B3CE-35B92EF6FB58}">
  <sheetPr>
    <tabColor theme="7" tint="0.79998168889431442"/>
  </sheetPr>
  <dimension ref="A4:P290"/>
  <sheetViews>
    <sheetView showGridLines="0" zoomScaleNormal="100" workbookViewId="0">
      <selection activeCell="M1" sqref="M1:O1048576"/>
    </sheetView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69" t="s">
        <v>234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1" t="s">
        <v>68</v>
      </c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3"/>
    </row>
    <row r="7" spans="1:16" ht="22.5" thickTop="1" thickBot="1" x14ac:dyDescent="0.3">
      <c r="B7" s="109"/>
      <c r="C7" s="294">
        <f>2019</f>
        <v>2019</v>
      </c>
      <c r="D7" s="295"/>
      <c r="E7" s="296">
        <v>2020</v>
      </c>
      <c r="F7" s="295"/>
      <c r="G7" s="296">
        <v>2021</v>
      </c>
      <c r="H7" s="295"/>
      <c r="I7" s="296">
        <v>2022</v>
      </c>
      <c r="J7" s="295"/>
      <c r="K7" s="296">
        <v>2023</v>
      </c>
      <c r="L7" s="295"/>
      <c r="M7" s="296">
        <v>2024</v>
      </c>
      <c r="N7" s="297"/>
      <c r="O7" s="298"/>
    </row>
    <row r="8" spans="1:16" ht="16.5" thickTop="1" thickBot="1" x14ac:dyDescent="0.3">
      <c r="B8" s="85"/>
      <c r="C8" s="111" t="s">
        <v>69</v>
      </c>
      <c r="D8" s="112" t="str">
        <f>CONCATENATE("var ",RIGHT(2019,2),"/",RIGHT(2018,2))</f>
        <v>var 19/18</v>
      </c>
      <c r="E8" s="113" t="s">
        <v>69</v>
      </c>
      <c r="F8" s="112" t="str">
        <f>CONCATENATE("var ",RIGHT(E7,2),"/",RIGHT(E7-1,2))</f>
        <v>var 20/19</v>
      </c>
      <c r="G8" s="113" t="s">
        <v>69</v>
      </c>
      <c r="H8" s="112" t="str">
        <f>CONCATENATE("var ",RIGHT(G7,2),"/",RIGHT(G7-1,2))</f>
        <v>var 21/20</v>
      </c>
      <c r="I8" s="113" t="s">
        <v>69</v>
      </c>
      <c r="J8" s="112" t="str">
        <f>CONCATENATE("var ",RIGHT(I7,2),"/",RIGHT(I7-1,2))</f>
        <v>var 22/21</v>
      </c>
      <c r="K8" s="113" t="s">
        <v>69</v>
      </c>
      <c r="L8" s="112" t="str">
        <f>CONCATENATE("var ",RIGHT(K7,2),"/",RIGHT(K7-1,2))</f>
        <v>var 23/22</v>
      </c>
      <c r="M8" s="113" t="s">
        <v>69</v>
      </c>
      <c r="N8" s="112" t="str">
        <f>CONCATENATE("var ",RIGHT(M7,2),"/",RIGHT(M7-1,2))</f>
        <v>var 24/23</v>
      </c>
      <c r="O8" s="112" t="str">
        <f>CONCATENATE("var ",RIGHT(M7,2),"/",RIGHT(2019,2))</f>
        <v>var 24/19</v>
      </c>
    </row>
    <row r="9" spans="1:16" x14ac:dyDescent="0.25">
      <c r="A9" s="1" t="s">
        <v>70</v>
      </c>
      <c r="B9" s="114" t="s">
        <v>71</v>
      </c>
      <c r="C9" s="115">
        <v>4716</v>
      </c>
      <c r="D9" s="116">
        <v>-2.7027027027026973E-2</v>
      </c>
      <c r="E9" s="115">
        <v>5197</v>
      </c>
      <c r="F9" s="116">
        <f t="shared" ref="F9:F21" si="0">IFERROR(E9/C9-1,"-")</f>
        <v>0.10199321458863442</v>
      </c>
      <c r="G9" s="115">
        <v>1146</v>
      </c>
      <c r="H9" s="116">
        <f t="shared" ref="H9:H21" si="1">IFERROR(G9/E9-1,"-")</f>
        <v>-0.77948816624975947</v>
      </c>
      <c r="I9" s="115">
        <v>3527</v>
      </c>
      <c r="J9" s="116">
        <f t="shared" ref="J9:J21" si="2">IFERROR(I9/G9-1,"-")</f>
        <v>2.0776614310645725</v>
      </c>
      <c r="K9" s="115">
        <v>5390</v>
      </c>
      <c r="L9" s="116">
        <f t="shared" ref="L9:L21" si="3">IFERROR(K9/I9-1,"-")</f>
        <v>0.52821094414516589</v>
      </c>
      <c r="M9" s="115">
        <v>5217</v>
      </c>
      <c r="N9" s="116">
        <f t="shared" ref="N9:N21" si="4">IFERROR(M9/K9-1,"-")</f>
        <v>-3.2096474953617782E-2</v>
      </c>
      <c r="O9" s="116">
        <f>M9/C9-1</f>
        <v>0.10623409669211203</v>
      </c>
    </row>
    <row r="10" spans="1:16" x14ac:dyDescent="0.25">
      <c r="A10" s="1" t="s">
        <v>72</v>
      </c>
      <c r="B10" s="114" t="s">
        <v>73</v>
      </c>
      <c r="C10" s="115">
        <v>4935</v>
      </c>
      <c r="D10" s="116">
        <v>1.0442260442260487E-2</v>
      </c>
      <c r="E10" s="115">
        <v>5359</v>
      </c>
      <c r="F10" s="116">
        <f t="shared" si="0"/>
        <v>8.5916919959473148E-2</v>
      </c>
      <c r="G10" s="115">
        <v>1385</v>
      </c>
      <c r="H10" s="116">
        <f t="shared" si="1"/>
        <v>-0.74155626049636125</v>
      </c>
      <c r="I10" s="115">
        <v>4177</v>
      </c>
      <c r="J10" s="116">
        <f t="shared" si="2"/>
        <v>2.0158844765342958</v>
      </c>
      <c r="K10" s="115">
        <v>5270</v>
      </c>
      <c r="L10" s="116">
        <f t="shared" si="3"/>
        <v>0.2616710557816615</v>
      </c>
      <c r="M10" s="115">
        <v>4803</v>
      </c>
      <c r="N10" s="116">
        <f>IFERROR(M10/K10-1,"-")</f>
        <v>-8.861480075901329E-2</v>
      </c>
      <c r="O10" s="116">
        <f>IFERROR(M10/C10-1,"-")</f>
        <v>-2.6747720364741601E-2</v>
      </c>
    </row>
    <row r="11" spans="1:16" x14ac:dyDescent="0.25">
      <c r="A11" s="1" t="s">
        <v>74</v>
      </c>
      <c r="B11" s="114" t="s">
        <v>75</v>
      </c>
      <c r="C11" s="115">
        <v>5148</v>
      </c>
      <c r="D11" s="116">
        <v>-1.0190348009998074E-2</v>
      </c>
      <c r="E11" s="115">
        <v>2198</v>
      </c>
      <c r="F11" s="116">
        <f t="shared" si="0"/>
        <v>-0.57303807303807308</v>
      </c>
      <c r="G11" s="115">
        <v>2288</v>
      </c>
      <c r="H11" s="116">
        <f t="shared" si="1"/>
        <v>4.0946314831665109E-2</v>
      </c>
      <c r="I11" s="115">
        <v>4740</v>
      </c>
      <c r="J11" s="116">
        <f t="shared" si="2"/>
        <v>1.0716783216783217</v>
      </c>
      <c r="K11" s="115">
        <v>5659</v>
      </c>
      <c r="L11" s="116">
        <f t="shared" si="3"/>
        <v>0.19388185654008439</v>
      </c>
      <c r="M11" s="115">
        <v>5168</v>
      </c>
      <c r="N11" s="116">
        <f t="shared" si="4"/>
        <v>-8.6764446015197061E-2</v>
      </c>
      <c r="O11" s="116">
        <f t="shared" ref="O11:O15" si="5">IFERROR(M11/C11-1,"-")</f>
        <v>3.8850038850037905E-3</v>
      </c>
    </row>
    <row r="12" spans="1:16" x14ac:dyDescent="0.25">
      <c r="A12" s="1" t="s">
        <v>76</v>
      </c>
      <c r="B12" s="114" t="s">
        <v>77</v>
      </c>
      <c r="C12" s="115">
        <v>4194</v>
      </c>
      <c r="D12" s="116">
        <v>-0.12424305700563787</v>
      </c>
      <c r="E12" s="115">
        <v>0</v>
      </c>
      <c r="F12" s="116">
        <f t="shared" si="0"/>
        <v>-1</v>
      </c>
      <c r="G12" s="115">
        <v>1830</v>
      </c>
      <c r="H12" s="116" t="str">
        <f t="shared" si="1"/>
        <v>-</v>
      </c>
      <c r="I12" s="115">
        <v>4075</v>
      </c>
      <c r="J12" s="116">
        <f t="shared" si="2"/>
        <v>1.2267759562841531</v>
      </c>
      <c r="K12" s="115">
        <v>5170</v>
      </c>
      <c r="L12" s="116">
        <f t="shared" si="3"/>
        <v>0.26871165644171779</v>
      </c>
      <c r="M12" s="115">
        <v>5054</v>
      </c>
      <c r="N12" s="116">
        <f t="shared" si="4"/>
        <v>-2.2437137330754364E-2</v>
      </c>
      <c r="O12" s="116">
        <f t="shared" si="5"/>
        <v>0.20505484024797327</v>
      </c>
    </row>
    <row r="13" spans="1:16" x14ac:dyDescent="0.25">
      <c r="A13" s="1" t="s">
        <v>78</v>
      </c>
      <c r="B13" s="114" t="s">
        <v>79</v>
      </c>
      <c r="C13" s="115">
        <v>4065</v>
      </c>
      <c r="D13" s="116">
        <v>-7.810593116914788E-3</v>
      </c>
      <c r="E13" s="115">
        <v>0</v>
      </c>
      <c r="F13" s="116">
        <f t="shared" si="0"/>
        <v>-1</v>
      </c>
      <c r="G13" s="115">
        <v>2659</v>
      </c>
      <c r="H13" s="116" t="str">
        <f t="shared" si="1"/>
        <v>-</v>
      </c>
      <c r="I13" s="115">
        <v>3632</v>
      </c>
      <c r="J13" s="116">
        <f t="shared" si="2"/>
        <v>0.365927040240692</v>
      </c>
      <c r="K13" s="115">
        <v>5013</v>
      </c>
      <c r="L13" s="116">
        <f t="shared" si="3"/>
        <v>0.38023127753303965</v>
      </c>
      <c r="M13" s="115">
        <v>4992</v>
      </c>
      <c r="N13" s="116">
        <f t="shared" si="4"/>
        <v>-4.1891083183722699E-3</v>
      </c>
      <c r="O13" s="116">
        <f t="shared" si="5"/>
        <v>0.22804428044280445</v>
      </c>
    </row>
    <row r="14" spans="1:16" x14ac:dyDescent="0.25">
      <c r="A14" s="1" t="s">
        <v>80</v>
      </c>
      <c r="B14" s="114" t="s">
        <v>81</v>
      </c>
      <c r="C14" s="115">
        <v>3920</v>
      </c>
      <c r="D14" s="116">
        <v>-3.2815198618307395E-2</v>
      </c>
      <c r="E14" s="115">
        <v>0</v>
      </c>
      <c r="F14" s="116">
        <f t="shared" si="0"/>
        <v>-1</v>
      </c>
      <c r="G14" s="115">
        <v>2494</v>
      </c>
      <c r="H14" s="116" t="str">
        <f t="shared" si="1"/>
        <v>-</v>
      </c>
      <c r="I14" s="115">
        <v>4520</v>
      </c>
      <c r="J14" s="116">
        <f t="shared" si="2"/>
        <v>0.81234963913392133</v>
      </c>
      <c r="K14" s="115">
        <v>4181</v>
      </c>
      <c r="L14" s="116">
        <f t="shared" si="3"/>
        <v>-7.4999999999999956E-2</v>
      </c>
      <c r="M14" s="115">
        <v>3964</v>
      </c>
      <c r="N14" s="116">
        <f t="shared" si="4"/>
        <v>-5.1901458981104986E-2</v>
      </c>
      <c r="O14" s="116">
        <f t="shared" si="5"/>
        <v>1.1224489795918391E-2</v>
      </c>
    </row>
    <row r="15" spans="1:16" x14ac:dyDescent="0.25">
      <c r="A15" s="1" t="s">
        <v>82</v>
      </c>
      <c r="B15" s="114" t="s">
        <v>83</v>
      </c>
      <c r="C15" s="115">
        <v>4387</v>
      </c>
      <c r="D15" s="116">
        <v>5.7873161321437161E-2</v>
      </c>
      <c r="E15" s="115">
        <v>0</v>
      </c>
      <c r="F15" s="116">
        <f t="shared" si="0"/>
        <v>-1</v>
      </c>
      <c r="G15" s="115">
        <v>2428</v>
      </c>
      <c r="H15" s="116" t="str">
        <f t="shared" si="1"/>
        <v>-</v>
      </c>
      <c r="I15" s="115">
        <v>4275</v>
      </c>
      <c r="J15" s="116">
        <f t="shared" si="2"/>
        <v>0.76070840197693568</v>
      </c>
      <c r="K15" s="115">
        <v>4340</v>
      </c>
      <c r="L15" s="116">
        <f t="shared" si="3"/>
        <v>1.5204678362572999E-2</v>
      </c>
      <c r="M15" s="115">
        <v>4593</v>
      </c>
      <c r="N15" s="116">
        <f t="shared" si="4"/>
        <v>5.8294930875576023E-2</v>
      </c>
      <c r="O15" s="116">
        <f t="shared" si="5"/>
        <v>4.6956918167312622E-2</v>
      </c>
    </row>
    <row r="16" spans="1:16" x14ac:dyDescent="0.25">
      <c r="A16" s="1" t="s">
        <v>84</v>
      </c>
      <c r="B16" s="114" t="s">
        <v>85</v>
      </c>
      <c r="C16" s="115">
        <v>4223</v>
      </c>
      <c r="D16" s="116">
        <v>0.22654661632297413</v>
      </c>
      <c r="E16" s="115">
        <v>2777</v>
      </c>
      <c r="F16" s="116">
        <f t="shared" si="0"/>
        <v>-0.34241060857210515</v>
      </c>
      <c r="G16" s="115">
        <v>2929</v>
      </c>
      <c r="H16" s="116">
        <f t="shared" si="1"/>
        <v>5.473532589124952E-2</v>
      </c>
      <c r="I16" s="115">
        <v>3932</v>
      </c>
      <c r="J16" s="116">
        <f t="shared" si="2"/>
        <v>0.34243769204506647</v>
      </c>
      <c r="K16" s="115">
        <v>4645</v>
      </c>
      <c r="L16" s="116">
        <f t="shared" si="3"/>
        <v>0.18133265513733465</v>
      </c>
      <c r="M16" s="115">
        <v>2899</v>
      </c>
      <c r="N16" s="116">
        <f>IFERROR(M16/K16-1,"-")</f>
        <v>-0.37588805166846073</v>
      </c>
      <c r="O16" s="116">
        <f>IFERROR(M16/C16-1,"-")</f>
        <v>-0.3135211934643618</v>
      </c>
    </row>
    <row r="17" spans="1:16" x14ac:dyDescent="0.25">
      <c r="A17" s="1" t="s">
        <v>86</v>
      </c>
      <c r="B17" s="114" t="s">
        <v>87</v>
      </c>
      <c r="C17" s="115">
        <v>3835</v>
      </c>
      <c r="D17" s="116">
        <v>0.20825456836798995</v>
      </c>
      <c r="E17" s="115">
        <v>1764</v>
      </c>
      <c r="F17" s="116">
        <f t="shared" si="0"/>
        <v>-0.54002607561929594</v>
      </c>
      <c r="G17" s="115">
        <v>3914</v>
      </c>
      <c r="H17" s="116">
        <f t="shared" si="1"/>
        <v>1.2188208616780045</v>
      </c>
      <c r="I17" s="115">
        <v>4578</v>
      </c>
      <c r="J17" s="116">
        <f t="shared" si="2"/>
        <v>0.16964741951967288</v>
      </c>
      <c r="K17" s="115">
        <v>4521</v>
      </c>
      <c r="L17" s="116">
        <f t="shared" si="3"/>
        <v>-1.2450851900393189E-2</v>
      </c>
      <c r="M17" s="115">
        <v>5087</v>
      </c>
      <c r="N17" s="116">
        <f>IFERROR(M17/K17-1,"-")</f>
        <v>0.12519354125193538</v>
      </c>
      <c r="O17" s="116">
        <f>IFERROR(M17/C17-1,"-")</f>
        <v>0.32646675358539756</v>
      </c>
    </row>
    <row r="18" spans="1:16" x14ac:dyDescent="0.25">
      <c r="A18" s="1" t="s">
        <v>88</v>
      </c>
      <c r="B18" s="114" t="s">
        <v>89</v>
      </c>
      <c r="C18" s="115">
        <v>4677</v>
      </c>
      <c r="D18" s="116">
        <v>8.8438308886971129E-3</v>
      </c>
      <c r="E18" s="115">
        <v>1764</v>
      </c>
      <c r="F18" s="116">
        <f t="shared" si="0"/>
        <v>-0.62283515073765239</v>
      </c>
      <c r="G18" s="115">
        <v>3380</v>
      </c>
      <c r="H18" s="116">
        <f t="shared" si="1"/>
        <v>0.91609977324263037</v>
      </c>
      <c r="I18" s="115">
        <v>4025</v>
      </c>
      <c r="J18" s="116">
        <f t="shared" si="2"/>
        <v>0.19082840236686383</v>
      </c>
      <c r="K18" s="115">
        <v>4419</v>
      </c>
      <c r="L18" s="116">
        <f t="shared" si="3"/>
        <v>9.7888198757764E-2</v>
      </c>
      <c r="M18" s="115">
        <v>4919</v>
      </c>
      <c r="N18" s="116">
        <f>IFERROR(M18/K18-1,"-")</f>
        <v>0.11314777098891149</v>
      </c>
      <c r="O18" s="116">
        <f>IFERROR(M18/C18-1,"-")</f>
        <v>5.1742570023519452E-2</v>
      </c>
    </row>
    <row r="19" spans="1:16" x14ac:dyDescent="0.25">
      <c r="A19" s="1" t="s">
        <v>90</v>
      </c>
      <c r="B19" s="114" t="s">
        <v>91</v>
      </c>
      <c r="C19" s="115">
        <v>6020</v>
      </c>
      <c r="D19" s="116">
        <v>0.12924404426936786</v>
      </c>
      <c r="E19" s="115">
        <v>1763</v>
      </c>
      <c r="F19" s="116">
        <f t="shared" si="0"/>
        <v>-0.70714285714285707</v>
      </c>
      <c r="G19" s="115">
        <v>4448</v>
      </c>
      <c r="H19" s="116">
        <f t="shared" si="1"/>
        <v>1.5229722064662505</v>
      </c>
      <c r="I19" s="115">
        <v>4838</v>
      </c>
      <c r="J19" s="116">
        <f t="shared" si="2"/>
        <v>8.7679856115107979E-2</v>
      </c>
      <c r="K19" s="115">
        <v>4964</v>
      </c>
      <c r="L19" s="116">
        <f t="shared" si="3"/>
        <v>2.6043819760231512E-2</v>
      </c>
      <c r="M19" s="115">
        <v>5464</v>
      </c>
      <c r="N19" s="116">
        <f>IFERROR(M19/K19-1,"-")</f>
        <v>0.10072522159548747</v>
      </c>
      <c r="O19" s="116">
        <f>IFERROR(M19/C19-1,"-")</f>
        <v>-9.2358803986710925E-2</v>
      </c>
    </row>
    <row r="20" spans="1:16" x14ac:dyDescent="0.25">
      <c r="A20" s="1" t="s">
        <v>92</v>
      </c>
      <c r="B20" s="114" t="s">
        <v>93</v>
      </c>
      <c r="C20" s="115">
        <v>5767</v>
      </c>
      <c r="D20" s="116">
        <v>7.113670133729566E-2</v>
      </c>
      <c r="E20" s="115">
        <v>1794</v>
      </c>
      <c r="F20" s="116">
        <f t="shared" si="0"/>
        <v>-0.6889197156233744</v>
      </c>
      <c r="G20" s="115">
        <v>4543</v>
      </c>
      <c r="H20" s="116">
        <f t="shared" si="1"/>
        <v>1.5323299888517279</v>
      </c>
      <c r="I20" s="115">
        <v>5166</v>
      </c>
      <c r="J20" s="116">
        <f t="shared" si="2"/>
        <v>0.13713405238828957</v>
      </c>
      <c r="K20" s="115">
        <v>4585</v>
      </c>
      <c r="L20" s="116">
        <f t="shared" si="3"/>
        <v>-0.11246612466124661</v>
      </c>
      <c r="M20" s="115">
        <v>5228</v>
      </c>
      <c r="N20" s="116">
        <f>IFERROR(M20/K20-1,"-")</f>
        <v>0.14023991275899683</v>
      </c>
      <c r="O20" s="116">
        <f>IFERROR(M20/C20-1,"-")</f>
        <v>-9.3462805618172329E-2</v>
      </c>
    </row>
    <row r="21" spans="1:16" ht="15.75" x14ac:dyDescent="0.25">
      <c r="A21" s="1" t="s">
        <v>0</v>
      </c>
      <c r="B21" s="117" t="s">
        <v>30</v>
      </c>
      <c r="C21" s="118">
        <v>55887</v>
      </c>
      <c r="D21" s="119">
        <v>3.521283295669253E-2</v>
      </c>
      <c r="E21" s="118">
        <v>24221</v>
      </c>
      <c r="F21" s="119">
        <f t="shared" si="0"/>
        <v>-0.56660761894537193</v>
      </c>
      <c r="G21" s="118">
        <v>33444</v>
      </c>
      <c r="H21" s="119">
        <f t="shared" si="1"/>
        <v>0.38078526898146237</v>
      </c>
      <c r="I21" s="118">
        <v>51485</v>
      </c>
      <c r="J21" s="119">
        <f t="shared" si="2"/>
        <v>0.53943906231312044</v>
      </c>
      <c r="K21" s="118">
        <v>58157</v>
      </c>
      <c r="L21" s="119">
        <f t="shared" si="3"/>
        <v>0.12959114305137409</v>
      </c>
      <c r="M21" s="118">
        <v>57388</v>
      </c>
      <c r="N21" s="119">
        <v>-1.3222827862510056E-2</v>
      </c>
      <c r="O21" s="119">
        <v>2.6857766564675201E-2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E24" s="120"/>
      <c r="G24" s="120"/>
      <c r="I24" s="120"/>
      <c r="K24" s="120"/>
      <c r="N24" s="79"/>
    </row>
    <row r="26" spans="1:16" ht="48.75" customHeight="1" thickBot="1" x14ac:dyDescent="0.3">
      <c r="B26" s="269" t="s">
        <v>235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1" t="s">
        <v>97</v>
      </c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3"/>
    </row>
    <row r="29" spans="1:16" ht="22.5" thickTop="1" thickBot="1" x14ac:dyDescent="0.3">
      <c r="B29" s="109"/>
      <c r="C29" s="294">
        <f>2019</f>
        <v>2019</v>
      </c>
      <c r="D29" s="295"/>
      <c r="E29" s="296">
        <v>2020</v>
      </c>
      <c r="F29" s="295"/>
      <c r="G29" s="296">
        <v>2021</v>
      </c>
      <c r="H29" s="295"/>
      <c r="I29" s="296">
        <v>2022</v>
      </c>
      <c r="J29" s="295"/>
      <c r="K29" s="296">
        <v>2023</v>
      </c>
      <c r="L29" s="295"/>
      <c r="M29" s="296">
        <v>2024</v>
      </c>
      <c r="N29" s="297"/>
      <c r="O29" s="298"/>
    </row>
    <row r="30" spans="1:16" ht="16.5" thickTop="1" thickBot="1" x14ac:dyDescent="0.3">
      <c r="B30" s="85"/>
      <c r="C30" s="111" t="s">
        <v>69</v>
      </c>
      <c r="D30" s="112" t="str">
        <f>CONCATENATE("var ",RIGHT(2019,2),"/",RIGHT(2018,2))</f>
        <v>var 19/18</v>
      </c>
      <c r="E30" s="113" t="s">
        <v>69</v>
      </c>
      <c r="F30" s="112" t="str">
        <f>CONCATENATE("var ",RIGHT(E29,2),"/",RIGHT(E29-1,2))</f>
        <v>var 20/19</v>
      </c>
      <c r="G30" s="113" t="s">
        <v>69</v>
      </c>
      <c r="H30" s="112" t="str">
        <f>CONCATENATE("var ",RIGHT(G29,2),"/",RIGHT(G29-1,2))</f>
        <v>var 21/20</v>
      </c>
      <c r="I30" s="113" t="s">
        <v>69</v>
      </c>
      <c r="J30" s="112" t="str">
        <f>CONCATENATE("var ",RIGHT(I29,2),"/",RIGHT(I29-1,2))</f>
        <v>var 22/21</v>
      </c>
      <c r="K30" s="113" t="s">
        <v>69</v>
      </c>
      <c r="L30" s="112" t="str">
        <f>CONCATENATE("var ",RIGHT(K29,2),"/",RIGHT(K29-1,2))</f>
        <v>var 23/22</v>
      </c>
      <c r="M30" s="113" t="s">
        <v>69</v>
      </c>
      <c r="N30" s="112" t="str">
        <f>CONCATENATE("var ",RIGHT(M29,2),"/",RIGHT(M29-1,2))</f>
        <v>var 24/23</v>
      </c>
      <c r="O30" s="112" t="str">
        <f>CONCATENATE("var ",RIGHT(M29,2),"/",RIGHT(2019,2))</f>
        <v>var 24/19</v>
      </c>
    </row>
    <row r="31" spans="1:16" x14ac:dyDescent="0.25">
      <c r="B31" s="114" t="s">
        <v>71</v>
      </c>
      <c r="C31" s="115">
        <v>2705</v>
      </c>
      <c r="D31" s="116">
        <v>0</v>
      </c>
      <c r="E31" s="115">
        <v>3059</v>
      </c>
      <c r="F31" s="116">
        <f t="shared" ref="F31:F43" si="6">IFERROR(E31/C31-1,"-")</f>
        <v>0.13086876155268024</v>
      </c>
      <c r="G31" s="115">
        <v>582</v>
      </c>
      <c r="H31" s="116">
        <f t="shared" ref="H31:H43" si="7">IFERROR(G31/E31-1,"-")</f>
        <v>-0.80974174566851909</v>
      </c>
      <c r="I31" s="115">
        <v>1773</v>
      </c>
      <c r="J31" s="116">
        <f t="shared" ref="J31:J43" si="8">IFERROR(I31/G31-1,"-")</f>
        <v>2.0463917525773194</v>
      </c>
      <c r="K31" s="115">
        <v>3042</v>
      </c>
      <c r="L31" s="116">
        <f t="shared" ref="L31:L43" si="9">IFERROR(K31/I31-1,"-")</f>
        <v>0.71573604060913709</v>
      </c>
      <c r="M31" s="115">
        <v>2177</v>
      </c>
      <c r="N31" s="116">
        <f t="shared" ref="N31:N37" si="10">IFERROR(M31/K31-1,"-")</f>
        <v>-0.28435239973701509</v>
      </c>
      <c r="O31" s="116">
        <f>M31/C31-1</f>
        <v>-0.19519408502772639</v>
      </c>
    </row>
    <row r="32" spans="1:16" x14ac:dyDescent="0.25">
      <c r="B32" s="114" t="s">
        <v>73</v>
      </c>
      <c r="C32" s="115">
        <v>2901</v>
      </c>
      <c r="D32" s="116">
        <v>4.8427900252981493E-2</v>
      </c>
      <c r="E32" s="115">
        <v>3061</v>
      </c>
      <c r="F32" s="116">
        <f t="shared" si="6"/>
        <v>5.5153395380903136E-2</v>
      </c>
      <c r="G32" s="115">
        <v>799</v>
      </c>
      <c r="H32" s="116">
        <f t="shared" si="7"/>
        <v>-0.73897419144070564</v>
      </c>
      <c r="I32" s="115">
        <v>2253</v>
      </c>
      <c r="J32" s="116">
        <f t="shared" si="8"/>
        <v>1.8197747183979973</v>
      </c>
      <c r="K32" s="115">
        <v>3101</v>
      </c>
      <c r="L32" s="116">
        <f t="shared" si="9"/>
        <v>0.37638703950288499</v>
      </c>
      <c r="M32" s="115">
        <v>2167</v>
      </c>
      <c r="N32" s="116">
        <f>IFERROR(M32/K32-1,"-")</f>
        <v>-0.30119316349564662</v>
      </c>
      <c r="O32" s="116">
        <f>IFERROR(M32/C32-1,"-")</f>
        <v>-0.25301620130989311</v>
      </c>
    </row>
    <row r="33" spans="2:16" x14ac:dyDescent="0.25">
      <c r="B33" s="114" t="s">
        <v>75</v>
      </c>
      <c r="C33" s="115">
        <v>2975</v>
      </c>
      <c r="D33" s="116">
        <v>-1.9122980547312873E-2</v>
      </c>
      <c r="E33" s="115">
        <v>1334</v>
      </c>
      <c r="F33" s="116">
        <f t="shared" si="6"/>
        <v>-0.55159663865546227</v>
      </c>
      <c r="G33" s="115">
        <v>1368</v>
      </c>
      <c r="H33" s="116">
        <f t="shared" si="7"/>
        <v>2.5487256371814038E-2</v>
      </c>
      <c r="I33" s="115">
        <v>2677</v>
      </c>
      <c r="J33" s="116">
        <f t="shared" si="8"/>
        <v>0.95687134502923987</v>
      </c>
      <c r="K33" s="115">
        <v>3421</v>
      </c>
      <c r="L33" s="116">
        <f t="shared" si="9"/>
        <v>0.27792304818827041</v>
      </c>
      <c r="M33" s="115">
        <v>2632</v>
      </c>
      <c r="N33" s="116">
        <f t="shared" si="10"/>
        <v>-0.23063431745103768</v>
      </c>
      <c r="O33" s="116">
        <f t="shared" ref="O33:O37" si="11">IFERROR(M33/C33-1,"-")</f>
        <v>-0.11529411764705877</v>
      </c>
    </row>
    <row r="34" spans="2:16" x14ac:dyDescent="0.25">
      <c r="B34" s="114" t="s">
        <v>77</v>
      </c>
      <c r="C34" s="115">
        <v>2550</v>
      </c>
      <c r="D34" s="116">
        <v>-0.14314516129032262</v>
      </c>
      <c r="E34" s="115">
        <v>0</v>
      </c>
      <c r="F34" s="116">
        <f t="shared" si="6"/>
        <v>-1</v>
      </c>
      <c r="G34" s="115">
        <v>1023</v>
      </c>
      <c r="H34" s="116" t="str">
        <f t="shared" si="7"/>
        <v>-</v>
      </c>
      <c r="I34" s="115">
        <v>2629</v>
      </c>
      <c r="J34" s="116">
        <f t="shared" si="8"/>
        <v>1.5698924731182795</v>
      </c>
      <c r="K34" s="115">
        <v>3521</v>
      </c>
      <c r="L34" s="116">
        <f t="shared" si="9"/>
        <v>0.33929250665652333</v>
      </c>
      <c r="M34" s="115">
        <v>3276</v>
      </c>
      <c r="N34" s="116">
        <f t="shared" si="10"/>
        <v>-6.9582504970178927E-2</v>
      </c>
      <c r="O34" s="116">
        <f t="shared" si="11"/>
        <v>0.28470588235294114</v>
      </c>
    </row>
    <row r="35" spans="2:16" x14ac:dyDescent="0.25">
      <c r="B35" s="114" t="s">
        <v>79</v>
      </c>
      <c r="C35" s="115">
        <v>2924</v>
      </c>
      <c r="D35" s="116">
        <v>8.8607594936708889E-2</v>
      </c>
      <c r="E35" s="115">
        <v>0</v>
      </c>
      <c r="F35" s="116">
        <f t="shared" si="6"/>
        <v>-1</v>
      </c>
      <c r="G35" s="115">
        <v>1731</v>
      </c>
      <c r="H35" s="116" t="str">
        <f t="shared" si="7"/>
        <v>-</v>
      </c>
      <c r="I35" s="115">
        <v>2471</v>
      </c>
      <c r="J35" s="116">
        <f t="shared" si="8"/>
        <v>0.42749855574812257</v>
      </c>
      <c r="K35" s="115">
        <v>3551</v>
      </c>
      <c r="L35" s="116">
        <f t="shared" si="9"/>
        <v>0.43707001214083374</v>
      </c>
      <c r="M35" s="115">
        <v>3636</v>
      </c>
      <c r="N35" s="116">
        <f t="shared" si="10"/>
        <v>2.3936919177696359E-2</v>
      </c>
      <c r="O35" s="116">
        <f t="shared" si="11"/>
        <v>0.24350205198358421</v>
      </c>
    </row>
    <row r="36" spans="2:16" x14ac:dyDescent="0.25">
      <c r="B36" s="114" t="s">
        <v>81</v>
      </c>
      <c r="C36" s="115">
        <v>2935</v>
      </c>
      <c r="D36" s="116">
        <v>-6.4319566689234886E-3</v>
      </c>
      <c r="E36" s="115">
        <v>0</v>
      </c>
      <c r="F36" s="116">
        <f t="shared" si="6"/>
        <v>-1</v>
      </c>
      <c r="G36" s="115">
        <v>1915</v>
      </c>
      <c r="H36" s="116" t="str">
        <f t="shared" si="7"/>
        <v>-</v>
      </c>
      <c r="I36" s="115">
        <v>3580</v>
      </c>
      <c r="J36" s="116">
        <f t="shared" si="8"/>
        <v>0.86945169712793735</v>
      </c>
      <c r="K36" s="115">
        <v>3284</v>
      </c>
      <c r="L36" s="116">
        <f t="shared" si="9"/>
        <v>-8.268156424581008E-2</v>
      </c>
      <c r="M36" s="115">
        <v>3008</v>
      </c>
      <c r="N36" s="116">
        <f t="shared" si="10"/>
        <v>-8.4043848964677204E-2</v>
      </c>
      <c r="O36" s="116">
        <f t="shared" si="11"/>
        <v>2.4872231686541735E-2</v>
      </c>
    </row>
    <row r="37" spans="2:16" x14ac:dyDescent="0.25">
      <c r="B37" s="114" t="s">
        <v>83</v>
      </c>
      <c r="C37" s="115">
        <v>3386</v>
      </c>
      <c r="D37" s="116">
        <v>8.1098339719029466E-2</v>
      </c>
      <c r="E37" s="115">
        <v>0</v>
      </c>
      <c r="F37" s="116">
        <f t="shared" si="6"/>
        <v>-1</v>
      </c>
      <c r="G37" s="115">
        <v>1624</v>
      </c>
      <c r="H37" s="116" t="str">
        <f t="shared" si="7"/>
        <v>-</v>
      </c>
      <c r="I37" s="115">
        <v>3300</v>
      </c>
      <c r="J37" s="116">
        <f t="shared" si="8"/>
        <v>1.0320197044334973</v>
      </c>
      <c r="K37" s="115">
        <v>3186</v>
      </c>
      <c r="L37" s="116">
        <f t="shared" si="9"/>
        <v>-3.4545454545454546E-2</v>
      </c>
      <c r="M37" s="115">
        <v>3447</v>
      </c>
      <c r="N37" s="116">
        <f t="shared" si="10"/>
        <v>8.1920903954802338E-2</v>
      </c>
      <c r="O37" s="116">
        <f t="shared" si="11"/>
        <v>1.8015357353809769E-2</v>
      </c>
    </row>
    <row r="38" spans="2:16" x14ac:dyDescent="0.25">
      <c r="B38" s="114" t="s">
        <v>85</v>
      </c>
      <c r="C38" s="115">
        <v>3075</v>
      </c>
      <c r="D38" s="116">
        <v>0.35701676963812878</v>
      </c>
      <c r="E38" s="115">
        <v>2135</v>
      </c>
      <c r="F38" s="116">
        <f t="shared" si="6"/>
        <v>-0.30569105691056908</v>
      </c>
      <c r="G38" s="115">
        <v>1812</v>
      </c>
      <c r="H38" s="116">
        <f t="shared" si="7"/>
        <v>-0.15128805620608898</v>
      </c>
      <c r="I38" s="115">
        <v>2594</v>
      </c>
      <c r="J38" s="116">
        <f t="shared" si="8"/>
        <v>0.43156732891832239</v>
      </c>
      <c r="K38" s="115">
        <v>3372</v>
      </c>
      <c r="L38" s="116">
        <f t="shared" si="9"/>
        <v>0.29992289899768698</v>
      </c>
      <c r="M38" s="115">
        <v>1718</v>
      </c>
      <c r="N38" s="116">
        <f>IFERROR(M38/K38-1,"-")</f>
        <v>-0.49051008303677346</v>
      </c>
      <c r="O38" s="116">
        <f>IFERROR(M38/C38-1,"-")</f>
        <v>-0.44130081300813007</v>
      </c>
    </row>
    <row r="39" spans="2:16" x14ac:dyDescent="0.25">
      <c r="B39" s="114" t="s">
        <v>87</v>
      </c>
      <c r="C39" s="115">
        <v>2807</v>
      </c>
      <c r="D39" s="116">
        <v>0.28349336991312302</v>
      </c>
      <c r="E39" s="115">
        <v>1442</v>
      </c>
      <c r="F39" s="116">
        <f t="shared" si="6"/>
        <v>-0.486284289276808</v>
      </c>
      <c r="G39" s="115">
        <v>3104</v>
      </c>
      <c r="H39" s="116">
        <f t="shared" si="7"/>
        <v>1.1525658807212205</v>
      </c>
      <c r="I39" s="115">
        <v>3509</v>
      </c>
      <c r="J39" s="116">
        <f t="shared" si="8"/>
        <v>0.13047680412371143</v>
      </c>
      <c r="K39" s="115">
        <v>3382</v>
      </c>
      <c r="L39" s="116">
        <f t="shared" si="9"/>
        <v>-3.6192647477913953E-2</v>
      </c>
      <c r="M39" s="115">
        <v>4092</v>
      </c>
      <c r="N39" s="116">
        <f>IFERROR(M39/K39-1,"-")</f>
        <v>0.20993494973388538</v>
      </c>
      <c r="O39" s="116">
        <f>IFERROR(M39/C39-1,"-")</f>
        <v>0.45778411115069462</v>
      </c>
    </row>
    <row r="40" spans="2:16" x14ac:dyDescent="0.25">
      <c r="B40" s="114" t="s">
        <v>89</v>
      </c>
      <c r="C40" s="115">
        <v>3140</v>
      </c>
      <c r="D40" s="116">
        <v>7.0576201841118236E-2</v>
      </c>
      <c r="E40" s="115">
        <v>1351</v>
      </c>
      <c r="F40" s="116">
        <f t="shared" si="6"/>
        <v>-0.56974522292993623</v>
      </c>
      <c r="G40" s="115">
        <v>2127</v>
      </c>
      <c r="H40" s="116">
        <f t="shared" si="7"/>
        <v>0.57438934122871954</v>
      </c>
      <c r="I40" s="115">
        <v>2508</v>
      </c>
      <c r="J40" s="116">
        <f t="shared" si="8"/>
        <v>0.17912552891396327</v>
      </c>
      <c r="K40" s="115">
        <v>2825</v>
      </c>
      <c r="L40" s="116">
        <f t="shared" si="9"/>
        <v>0.12639553429027117</v>
      </c>
      <c r="M40" s="115">
        <v>3162</v>
      </c>
      <c r="N40" s="116">
        <f>IFERROR(M40/K40-1,"-")</f>
        <v>0.11929203539823008</v>
      </c>
      <c r="O40" s="116">
        <f>IFERROR(M40/C40-1,"-")</f>
        <v>7.0063694267517018E-3</v>
      </c>
    </row>
    <row r="41" spans="2:16" x14ac:dyDescent="0.25">
      <c r="B41" s="114" t="s">
        <v>91</v>
      </c>
      <c r="C41" s="115">
        <v>3743</v>
      </c>
      <c r="D41" s="116">
        <v>0.12099430967355507</v>
      </c>
      <c r="E41" s="115">
        <v>1256</v>
      </c>
      <c r="F41" s="116">
        <f t="shared" si="6"/>
        <v>-0.66444028853860537</v>
      </c>
      <c r="G41" s="115">
        <v>2694</v>
      </c>
      <c r="H41" s="116">
        <f t="shared" si="7"/>
        <v>1.144904458598726</v>
      </c>
      <c r="I41" s="115">
        <v>3156</v>
      </c>
      <c r="J41" s="116">
        <f t="shared" si="8"/>
        <v>0.17149220489977735</v>
      </c>
      <c r="K41" s="115">
        <v>2455</v>
      </c>
      <c r="L41" s="116">
        <f t="shared" si="9"/>
        <v>-0.22211660329531047</v>
      </c>
      <c r="M41" s="115">
        <v>3284</v>
      </c>
      <c r="N41" s="116">
        <f>IFERROR(M41/K41-1,"-")</f>
        <v>0.33767820773930746</v>
      </c>
      <c r="O41" s="116">
        <f>IFERROR(M41/C41-1,"-")</f>
        <v>-0.12262890729361475</v>
      </c>
    </row>
    <row r="42" spans="2:16" x14ac:dyDescent="0.25">
      <c r="B42" s="114" t="s">
        <v>93</v>
      </c>
      <c r="C42" s="115">
        <v>3978</v>
      </c>
      <c r="D42" s="116">
        <v>0.20399515738498786</v>
      </c>
      <c r="E42" s="115">
        <v>1139</v>
      </c>
      <c r="F42" s="116">
        <f t="shared" si="6"/>
        <v>-0.71367521367521369</v>
      </c>
      <c r="G42" s="115">
        <v>2953</v>
      </c>
      <c r="H42" s="116">
        <f t="shared" si="7"/>
        <v>1.5926251097453905</v>
      </c>
      <c r="I42" s="115">
        <v>3359</v>
      </c>
      <c r="J42" s="116">
        <f t="shared" si="8"/>
        <v>0.13748730104977991</v>
      </c>
      <c r="K42" s="115">
        <v>2582</v>
      </c>
      <c r="L42" s="116">
        <f t="shared" si="9"/>
        <v>-0.23131884489431376</v>
      </c>
      <c r="M42" s="115">
        <v>3222</v>
      </c>
      <c r="N42" s="116">
        <f>IFERROR(M42/K42-1,"-")</f>
        <v>0.24786986831913249</v>
      </c>
      <c r="O42" s="116">
        <f>IFERROR(M42/C42-1,"-")</f>
        <v>-0.19004524886877827</v>
      </c>
    </row>
    <row r="43" spans="2:16" ht="15.75" x14ac:dyDescent="0.25">
      <c r="B43" s="117" t="s">
        <v>30</v>
      </c>
      <c r="C43" s="118">
        <v>37119</v>
      </c>
      <c r="D43" s="119">
        <v>8.2754798436497357E-2</v>
      </c>
      <c r="E43" s="118">
        <v>16023</v>
      </c>
      <c r="F43" s="119">
        <f t="shared" si="6"/>
        <v>-0.5683342762466661</v>
      </c>
      <c r="G43" s="118">
        <v>21732</v>
      </c>
      <c r="H43" s="119">
        <f t="shared" si="7"/>
        <v>0.35630031829245468</v>
      </c>
      <c r="I43" s="118">
        <v>33809</v>
      </c>
      <c r="J43" s="119">
        <f t="shared" si="8"/>
        <v>0.55572427756304066</v>
      </c>
      <c r="K43" s="118">
        <v>37722</v>
      </c>
      <c r="L43" s="119">
        <f t="shared" si="9"/>
        <v>0.11573841284864983</v>
      </c>
      <c r="M43" s="118">
        <v>35821</v>
      </c>
      <c r="N43" s="119">
        <v>-5.0394994963151474E-2</v>
      </c>
      <c r="O43" s="119">
        <v>-3.4968614456208358E-2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6" x14ac:dyDescent="0.25">
      <c r="C46" s="120"/>
    </row>
    <row r="47" spans="2:16" x14ac:dyDescent="0.25">
      <c r="E47" s="120"/>
      <c r="G47" s="120"/>
      <c r="I47" s="120"/>
      <c r="K47" s="122"/>
    </row>
    <row r="48" spans="2:16" ht="48.75" customHeight="1" thickBot="1" x14ac:dyDescent="0.3">
      <c r="B48" s="269" t="s">
        <v>236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1" t="s">
        <v>100</v>
      </c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3"/>
    </row>
    <row r="51" spans="1:16" ht="22.5" thickTop="1" thickBot="1" x14ac:dyDescent="0.3">
      <c r="B51" s="109"/>
      <c r="C51" s="294">
        <f>2019</f>
        <v>2019</v>
      </c>
      <c r="D51" s="295"/>
      <c r="E51" s="296">
        <v>2020</v>
      </c>
      <c r="F51" s="295"/>
      <c r="G51" s="296">
        <v>2021</v>
      </c>
      <c r="H51" s="295"/>
      <c r="I51" s="296">
        <v>2022</v>
      </c>
      <c r="J51" s="295"/>
      <c r="K51" s="296">
        <v>2023</v>
      </c>
      <c r="L51" s="295"/>
      <c r="M51" s="296">
        <v>2024</v>
      </c>
      <c r="N51" s="297"/>
      <c r="O51" s="298"/>
    </row>
    <row r="52" spans="1:16" ht="16.5" thickTop="1" thickBot="1" x14ac:dyDescent="0.3">
      <c r="B52" s="85"/>
      <c r="C52" s="111" t="s">
        <v>69</v>
      </c>
      <c r="D52" s="112" t="str">
        <f>CONCATENATE("var ",RIGHT(2019,2),"/",RIGHT(2018,2))</f>
        <v>var 19/18</v>
      </c>
      <c r="E52" s="113" t="s">
        <v>69</v>
      </c>
      <c r="F52" s="112" t="str">
        <f>CONCATENATE("var ",RIGHT(E51,2),"/",RIGHT(E51-1,2))</f>
        <v>var 20/19</v>
      </c>
      <c r="G52" s="113" t="s">
        <v>69</v>
      </c>
      <c r="H52" s="112" t="str">
        <f>CONCATENATE("var ",RIGHT(G51,2),"/",RIGHT(G51-1,2))</f>
        <v>var 21/20</v>
      </c>
      <c r="I52" s="113" t="s">
        <v>69</v>
      </c>
      <c r="J52" s="112" t="str">
        <f>CONCATENATE("var ",RIGHT(I51,2),"/",RIGHT(I51-1,2))</f>
        <v>var 22/21</v>
      </c>
      <c r="K52" s="113" t="s">
        <v>69</v>
      </c>
      <c r="L52" s="112" t="str">
        <f>CONCATENATE("var ",RIGHT(K51,2),"/",RIGHT(K51-1,2))</f>
        <v>var 23/22</v>
      </c>
      <c r="M52" s="113" t="s">
        <v>69</v>
      </c>
      <c r="N52" s="112" t="str">
        <f>CONCATENATE("var ",RIGHT(M51,2),"/",RIGHT(M51-1,2))</f>
        <v>var 24/23</v>
      </c>
      <c r="O52" s="112" t="str">
        <f>CONCATENATE("var ",RIGHT(M51,2),"/",RIGHT(2019,2))</f>
        <v>var 24/19</v>
      </c>
    </row>
    <row r="53" spans="1:16" x14ac:dyDescent="0.25">
      <c r="A53" s="1">
        <v>1</v>
      </c>
      <c r="B53" s="114" t="s">
        <v>71</v>
      </c>
      <c r="C53" s="115">
        <v>1303</v>
      </c>
      <c r="D53" s="116">
        <v>-7.1937321937321941E-2</v>
      </c>
      <c r="E53" s="115">
        <v>1208</v>
      </c>
      <c r="F53" s="116">
        <f t="shared" ref="F53:F65" si="12">IFERROR(E53/C53-1,"-")</f>
        <v>-7.2908672294704546E-2</v>
      </c>
      <c r="G53" s="115">
        <v>303</v>
      </c>
      <c r="H53" s="116">
        <f t="shared" ref="H53:H65" si="13">IFERROR(G53/E53-1,"-")</f>
        <v>-0.7491721854304636</v>
      </c>
      <c r="I53" s="115">
        <v>1039</v>
      </c>
      <c r="J53" s="116">
        <f t="shared" ref="J53:J65" si="14">IFERROR(I53/G53-1,"-")</f>
        <v>2.4290429042904291</v>
      </c>
      <c r="K53" s="115">
        <v>1557</v>
      </c>
      <c r="L53" s="116">
        <f t="shared" ref="L53:L65" si="15">IFERROR(K53/I53-1,"-")</f>
        <v>0.49855630413859475</v>
      </c>
      <c r="M53" s="115">
        <v>1445</v>
      </c>
      <c r="N53" s="116">
        <f t="shared" ref="N53:N59" si="16">IFERROR(M53/K53-1,"-")</f>
        <v>-7.1933204881181712E-2</v>
      </c>
      <c r="O53" s="116">
        <f>IFERROR(M53/C53-1,"-")</f>
        <v>0.10897927858787404</v>
      </c>
    </row>
    <row r="54" spans="1:16" x14ac:dyDescent="0.25">
      <c r="A54" s="1">
        <v>2</v>
      </c>
      <c r="B54" s="114" t="s">
        <v>73</v>
      </c>
      <c r="C54" s="115">
        <v>1468</v>
      </c>
      <c r="D54" s="116">
        <v>-6.7658998646820123E-3</v>
      </c>
      <c r="E54" s="115">
        <v>1387</v>
      </c>
      <c r="F54" s="116">
        <f t="shared" si="12"/>
        <v>-5.5177111716621208E-2</v>
      </c>
      <c r="G54" s="115">
        <v>338</v>
      </c>
      <c r="H54" s="116">
        <f t="shared" si="13"/>
        <v>-0.75630857966834897</v>
      </c>
      <c r="I54" s="115">
        <v>1131</v>
      </c>
      <c r="J54" s="116">
        <f t="shared" si="14"/>
        <v>2.3461538461538463</v>
      </c>
      <c r="K54" s="115">
        <v>2612</v>
      </c>
      <c r="L54" s="116">
        <f t="shared" si="15"/>
        <v>1.3094606542882405</v>
      </c>
      <c r="M54" s="115">
        <v>1852</v>
      </c>
      <c r="N54" s="116">
        <f t="shared" si="16"/>
        <v>-0.29096477794793263</v>
      </c>
      <c r="O54" s="116">
        <f>IFERROR(M54/C54-1,"-")</f>
        <v>0.26158038147138973</v>
      </c>
    </row>
    <row r="55" spans="1:16" x14ac:dyDescent="0.25">
      <c r="A55" s="1">
        <v>3</v>
      </c>
      <c r="B55" s="114" t="s">
        <v>75</v>
      </c>
      <c r="C55" s="115">
        <v>1577</v>
      </c>
      <c r="D55" s="116">
        <v>-5.0473186119873725E-3</v>
      </c>
      <c r="E55" s="115">
        <v>620</v>
      </c>
      <c r="F55" s="116">
        <f t="shared" si="12"/>
        <v>-0.60684844641724789</v>
      </c>
      <c r="G55" s="115">
        <v>500</v>
      </c>
      <c r="H55" s="116">
        <f t="shared" si="13"/>
        <v>-0.19354838709677424</v>
      </c>
      <c r="I55" s="115">
        <v>1299</v>
      </c>
      <c r="J55" s="116">
        <f t="shared" si="14"/>
        <v>1.5979999999999999</v>
      </c>
      <c r="K55" s="115">
        <v>2794</v>
      </c>
      <c r="L55" s="116">
        <f t="shared" si="15"/>
        <v>1.1508852963818321</v>
      </c>
      <c r="M55" s="115">
        <v>1883</v>
      </c>
      <c r="N55" s="116">
        <f t="shared" si="16"/>
        <v>-0.32605583392984971</v>
      </c>
      <c r="O55" s="116">
        <f t="shared" ref="O55:O59" si="17">IFERROR(M55/C55-1,"-")</f>
        <v>0.19403931515535833</v>
      </c>
    </row>
    <row r="56" spans="1:16" x14ac:dyDescent="0.25">
      <c r="A56" s="1">
        <v>4</v>
      </c>
      <c r="B56" s="114" t="s">
        <v>77</v>
      </c>
      <c r="C56" s="115">
        <v>1537</v>
      </c>
      <c r="D56" s="116">
        <v>7.4074074074074181E-2</v>
      </c>
      <c r="E56" s="115">
        <v>0</v>
      </c>
      <c r="F56" s="116">
        <f t="shared" si="12"/>
        <v>-1</v>
      </c>
      <c r="G56" s="115">
        <v>523</v>
      </c>
      <c r="H56" s="116" t="str">
        <f t="shared" si="13"/>
        <v>-</v>
      </c>
      <c r="I56" s="115">
        <v>1248</v>
      </c>
      <c r="J56" s="116">
        <f t="shared" si="14"/>
        <v>1.3862332695984705</v>
      </c>
      <c r="K56" s="115">
        <v>2342</v>
      </c>
      <c r="L56" s="116">
        <f t="shared" si="15"/>
        <v>0.8766025641025641</v>
      </c>
      <c r="M56" s="115">
        <v>2557</v>
      </c>
      <c r="N56" s="116">
        <f t="shared" si="16"/>
        <v>9.1801878736122999E-2</v>
      </c>
      <c r="O56" s="116">
        <f t="shared" si="17"/>
        <v>0.66363044892648015</v>
      </c>
    </row>
    <row r="57" spans="1:16" x14ac:dyDescent="0.25">
      <c r="A57" s="1">
        <v>5</v>
      </c>
      <c r="B57" s="114" t="s">
        <v>79</v>
      </c>
      <c r="C57" s="115">
        <v>1595</v>
      </c>
      <c r="D57" s="116">
        <v>0.13442389758179241</v>
      </c>
      <c r="E57" s="115">
        <v>0</v>
      </c>
      <c r="F57" s="116">
        <f t="shared" si="12"/>
        <v>-1</v>
      </c>
      <c r="G57" s="115">
        <v>686</v>
      </c>
      <c r="H57" s="116" t="str">
        <f t="shared" si="13"/>
        <v>-</v>
      </c>
      <c r="I57" s="115">
        <v>1437</v>
      </c>
      <c r="J57" s="116">
        <f t="shared" si="14"/>
        <v>1.0947521865889214</v>
      </c>
      <c r="K57" s="115">
        <v>2194</v>
      </c>
      <c r="L57" s="116">
        <f t="shared" si="15"/>
        <v>0.52679192762700078</v>
      </c>
      <c r="M57" s="115">
        <v>2203</v>
      </c>
      <c r="N57" s="116">
        <f t="shared" si="16"/>
        <v>4.1020966271649861E-3</v>
      </c>
      <c r="O57" s="116">
        <f t="shared" si="17"/>
        <v>0.38119122257053295</v>
      </c>
    </row>
    <row r="58" spans="1:16" x14ac:dyDescent="0.25">
      <c r="A58" s="1">
        <v>6</v>
      </c>
      <c r="B58" s="114" t="s">
        <v>81</v>
      </c>
      <c r="C58" s="115">
        <v>1453</v>
      </c>
      <c r="D58" s="116">
        <v>-8.6163522012578597E-2</v>
      </c>
      <c r="E58" s="115">
        <v>0</v>
      </c>
      <c r="F58" s="116">
        <f t="shared" si="12"/>
        <v>-1</v>
      </c>
      <c r="G58" s="115">
        <v>815</v>
      </c>
      <c r="H58" s="116" t="str">
        <f t="shared" si="13"/>
        <v>-</v>
      </c>
      <c r="I58" s="115">
        <v>1729</v>
      </c>
      <c r="J58" s="116">
        <f t="shared" si="14"/>
        <v>1.121472392638037</v>
      </c>
      <c r="K58" s="115">
        <v>2466</v>
      </c>
      <c r="L58" s="116">
        <f t="shared" si="15"/>
        <v>0.42625795257374199</v>
      </c>
      <c r="M58" s="115">
        <v>2292</v>
      </c>
      <c r="N58" s="116">
        <f t="shared" si="16"/>
        <v>-7.0559610705596132E-2</v>
      </c>
      <c r="O58" s="116">
        <f t="shared" si="17"/>
        <v>0.57742601514108749</v>
      </c>
    </row>
    <row r="59" spans="1:16" x14ac:dyDescent="0.25">
      <c r="A59" s="1">
        <v>7</v>
      </c>
      <c r="B59" s="114" t="s">
        <v>83</v>
      </c>
      <c r="C59" s="115">
        <v>1611</v>
      </c>
      <c r="D59" s="116">
        <v>0.14093484419263458</v>
      </c>
      <c r="E59" s="115">
        <v>0</v>
      </c>
      <c r="F59" s="116">
        <f t="shared" si="12"/>
        <v>-1</v>
      </c>
      <c r="G59" s="115">
        <v>994</v>
      </c>
      <c r="H59" s="116" t="str">
        <f t="shared" si="13"/>
        <v>-</v>
      </c>
      <c r="I59" s="115">
        <v>1593</v>
      </c>
      <c r="J59" s="116">
        <f t="shared" si="14"/>
        <v>0.60261569416498983</v>
      </c>
      <c r="K59" s="115">
        <v>1977</v>
      </c>
      <c r="L59" s="116">
        <f t="shared" si="15"/>
        <v>0.24105461393596994</v>
      </c>
      <c r="M59" s="115">
        <v>1831</v>
      </c>
      <c r="N59" s="116">
        <f t="shared" si="16"/>
        <v>-7.384926656550328E-2</v>
      </c>
      <c r="O59" s="116">
        <f t="shared" si="17"/>
        <v>0.1365611421477344</v>
      </c>
    </row>
    <row r="60" spans="1:16" x14ac:dyDescent="0.25">
      <c r="A60" s="1">
        <v>8</v>
      </c>
      <c r="B60" s="114" t="s">
        <v>85</v>
      </c>
      <c r="C60" s="115">
        <v>1412</v>
      </c>
      <c r="D60" s="116">
        <v>0.19661016949152543</v>
      </c>
      <c r="E60" s="115">
        <v>1123</v>
      </c>
      <c r="F60" s="116">
        <f t="shared" si="12"/>
        <v>-0.20467422096317278</v>
      </c>
      <c r="G60" s="115">
        <v>1181</v>
      </c>
      <c r="H60" s="116">
        <f t="shared" si="13"/>
        <v>5.1647373107747141E-2</v>
      </c>
      <c r="I60" s="115">
        <v>1587</v>
      </c>
      <c r="J60" s="116">
        <f t="shared" si="14"/>
        <v>0.34377646062658762</v>
      </c>
      <c r="K60" s="115">
        <v>1933</v>
      </c>
      <c r="L60" s="116">
        <f t="shared" si="15"/>
        <v>0.21802142407057334</v>
      </c>
      <c r="M60" s="115">
        <v>1542</v>
      </c>
      <c r="N60" s="116">
        <f>IFERROR(M60/K60-1,"-")</f>
        <v>-0.20227625452664255</v>
      </c>
      <c r="O60" s="116">
        <f>IFERROR(M60/C60-1,"-")</f>
        <v>9.2067988668555145E-2</v>
      </c>
    </row>
    <row r="61" spans="1:16" x14ac:dyDescent="0.25">
      <c r="A61" s="1">
        <v>9</v>
      </c>
      <c r="B61" s="114" t="s">
        <v>87</v>
      </c>
      <c r="C61" s="115">
        <v>1392</v>
      </c>
      <c r="D61" s="116">
        <v>0.19382504288164659</v>
      </c>
      <c r="E61" s="115">
        <v>763</v>
      </c>
      <c r="F61" s="116">
        <f t="shared" si="12"/>
        <v>-0.45186781609195403</v>
      </c>
      <c r="G61" s="115">
        <v>1604</v>
      </c>
      <c r="H61" s="116">
        <f t="shared" si="13"/>
        <v>1.1022280471821757</v>
      </c>
      <c r="I61" s="115">
        <v>1832</v>
      </c>
      <c r="J61" s="116">
        <f t="shared" si="14"/>
        <v>0.14214463840398994</v>
      </c>
      <c r="K61" s="115">
        <v>2450</v>
      </c>
      <c r="L61" s="116">
        <f t="shared" si="15"/>
        <v>0.3373362445414847</v>
      </c>
      <c r="M61" s="115">
        <v>2346</v>
      </c>
      <c r="N61" s="116">
        <f>IFERROR(M61/K61-1,"-")</f>
        <v>-4.2448979591836689E-2</v>
      </c>
      <c r="O61" s="116">
        <f>IFERROR(M61/C61-1,"-")</f>
        <v>0.68534482758620685</v>
      </c>
    </row>
    <row r="62" spans="1:16" x14ac:dyDescent="0.25">
      <c r="A62" s="1">
        <v>10</v>
      </c>
      <c r="B62" s="114" t="s">
        <v>89</v>
      </c>
      <c r="C62" s="115">
        <v>1473</v>
      </c>
      <c r="D62" s="116">
        <v>-5.4557124518613609E-2</v>
      </c>
      <c r="E62" s="115">
        <v>792</v>
      </c>
      <c r="F62" s="116">
        <f t="shared" si="12"/>
        <v>-0.46232179226069248</v>
      </c>
      <c r="G62" s="115">
        <v>930</v>
      </c>
      <c r="H62" s="116">
        <f t="shared" si="13"/>
        <v>0.17424242424242431</v>
      </c>
      <c r="I62" s="115">
        <v>1484</v>
      </c>
      <c r="J62" s="116">
        <f t="shared" si="14"/>
        <v>0.5956989247311828</v>
      </c>
      <c r="K62" s="115">
        <v>2164</v>
      </c>
      <c r="L62" s="116">
        <f t="shared" si="15"/>
        <v>0.4582210242587601</v>
      </c>
      <c r="M62" s="115">
        <v>2197</v>
      </c>
      <c r="N62" s="116">
        <f>IFERROR(M62/K62-1,"-")</f>
        <v>1.5249537892791043E-2</v>
      </c>
      <c r="O62" s="116">
        <f>IFERROR(M62/C62-1,"-")</f>
        <v>0.49151391717583159</v>
      </c>
    </row>
    <row r="63" spans="1:16" x14ac:dyDescent="0.25">
      <c r="A63" s="1">
        <v>11</v>
      </c>
      <c r="B63" s="114" t="s">
        <v>91</v>
      </c>
      <c r="C63" s="115">
        <v>1743</v>
      </c>
      <c r="D63" s="116">
        <v>5.1903114186850896E-3</v>
      </c>
      <c r="E63" s="115">
        <v>488</v>
      </c>
      <c r="F63" s="116">
        <f t="shared" si="12"/>
        <v>-0.72002294893861163</v>
      </c>
      <c r="G63" s="115">
        <v>1380</v>
      </c>
      <c r="H63" s="116">
        <f t="shared" si="13"/>
        <v>1.8278688524590163</v>
      </c>
      <c r="I63" s="115">
        <v>1596</v>
      </c>
      <c r="J63" s="116">
        <f t="shared" si="14"/>
        <v>0.15652173913043477</v>
      </c>
      <c r="K63" s="115">
        <v>1784</v>
      </c>
      <c r="L63" s="116">
        <f t="shared" si="15"/>
        <v>0.1177944862155389</v>
      </c>
      <c r="M63" s="115">
        <v>2044</v>
      </c>
      <c r="N63" s="116">
        <f>IFERROR(M63/K63-1,"-")</f>
        <v>0.14573991031390143</v>
      </c>
      <c r="O63" s="116">
        <f>IFERROR(M63/C63-1,"-")</f>
        <v>0.17269076305220876</v>
      </c>
    </row>
    <row r="64" spans="1:16" x14ac:dyDescent="0.25">
      <c r="A64" s="1">
        <v>12</v>
      </c>
      <c r="B64" s="114" t="s">
        <v>93</v>
      </c>
      <c r="C64" s="115">
        <v>1402</v>
      </c>
      <c r="D64" s="116">
        <v>-0.10927573062261753</v>
      </c>
      <c r="E64" s="115">
        <v>371</v>
      </c>
      <c r="F64" s="116">
        <f t="shared" si="12"/>
        <v>-0.73537803138373747</v>
      </c>
      <c r="G64" s="115">
        <v>1477</v>
      </c>
      <c r="H64" s="116">
        <f t="shared" si="13"/>
        <v>2.9811320754716979</v>
      </c>
      <c r="I64" s="115">
        <v>1545</v>
      </c>
      <c r="J64" s="116">
        <f t="shared" si="14"/>
        <v>4.6039268788083954E-2</v>
      </c>
      <c r="K64" s="115">
        <v>1425</v>
      </c>
      <c r="L64" s="116">
        <f t="shared" si="15"/>
        <v>-7.7669902912621325E-2</v>
      </c>
      <c r="M64" s="115">
        <v>1752</v>
      </c>
      <c r="N64" s="116">
        <f>IFERROR(M64/K64-1,"-")</f>
        <v>0.22947368421052627</v>
      </c>
      <c r="O64" s="116">
        <f>IFERROR(M64/C64-1,"-")</f>
        <v>0.24964336661911557</v>
      </c>
    </row>
    <row r="65" spans="1:16" ht="15.75" x14ac:dyDescent="0.25">
      <c r="B65" s="117" t="s">
        <v>30</v>
      </c>
      <c r="C65" s="118">
        <v>17966</v>
      </c>
      <c r="D65" s="119">
        <v>2.5573695627354676E-2</v>
      </c>
      <c r="E65" s="118">
        <v>7339</v>
      </c>
      <c r="F65" s="119">
        <f t="shared" si="12"/>
        <v>-0.59150617833685848</v>
      </c>
      <c r="G65" s="118">
        <v>10731</v>
      </c>
      <c r="H65" s="119">
        <f t="shared" si="13"/>
        <v>0.46218830903392827</v>
      </c>
      <c r="I65" s="118">
        <v>17520</v>
      </c>
      <c r="J65" s="119">
        <f t="shared" si="14"/>
        <v>0.63265306122448983</v>
      </c>
      <c r="K65" s="118">
        <v>25698</v>
      </c>
      <c r="L65" s="119">
        <f t="shared" si="15"/>
        <v>0.46678082191780823</v>
      </c>
      <c r="M65" s="118">
        <v>23944</v>
      </c>
      <c r="N65" s="119">
        <v>-6.8254338859055186E-2</v>
      </c>
      <c r="O65" s="119">
        <v>0.33273961928086382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1:16" x14ac:dyDescent="0.25">
      <c r="C68" s="120"/>
    </row>
    <row r="70" spans="1:16" ht="48.75" customHeight="1" thickBot="1" x14ac:dyDescent="0.3">
      <c r="B70" s="269" t="s">
        <v>237</v>
      </c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1" t="s">
        <v>103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3"/>
    </row>
    <row r="73" spans="1:16" ht="22.5" thickTop="1" thickBot="1" x14ac:dyDescent="0.3">
      <c r="B73" s="109"/>
      <c r="C73" s="294">
        <f>2019</f>
        <v>2019</v>
      </c>
      <c r="D73" s="295"/>
      <c r="E73" s="296">
        <v>2020</v>
      </c>
      <c r="F73" s="295"/>
      <c r="G73" s="296">
        <v>2021</v>
      </c>
      <c r="H73" s="295"/>
      <c r="I73" s="296">
        <v>2022</v>
      </c>
      <c r="J73" s="295"/>
      <c r="K73" s="296">
        <v>2023</v>
      </c>
      <c r="L73" s="295"/>
      <c r="M73" s="296">
        <v>2024</v>
      </c>
      <c r="N73" s="297"/>
      <c r="O73" s="298"/>
    </row>
    <row r="74" spans="1:16" ht="16.5" thickTop="1" thickBot="1" x14ac:dyDescent="0.3">
      <c r="B74" s="85"/>
      <c r="C74" s="111" t="s">
        <v>69</v>
      </c>
      <c r="D74" s="112" t="str">
        <f>CONCATENATE("var ",RIGHT(2019,2),"/",RIGHT(2018,2))</f>
        <v>var 19/18</v>
      </c>
      <c r="E74" s="113" t="s">
        <v>69</v>
      </c>
      <c r="F74" s="112" t="str">
        <f>CONCATENATE("var ",RIGHT(E73,2),"/",RIGHT(E73-1,2))</f>
        <v>var 20/19</v>
      </c>
      <c r="G74" s="113" t="s">
        <v>69</v>
      </c>
      <c r="H74" s="112" t="str">
        <f>CONCATENATE("var ",RIGHT(G73,2),"/",RIGHT(G73-1,2))</f>
        <v>var 21/20</v>
      </c>
      <c r="I74" s="113" t="s">
        <v>69</v>
      </c>
      <c r="J74" s="112" t="str">
        <f>CONCATENATE("var ",RIGHT(I73,2),"/",RIGHT(I73-1,2))</f>
        <v>var 22/21</v>
      </c>
      <c r="K74" s="113" t="s">
        <v>69</v>
      </c>
      <c r="L74" s="112" t="str">
        <f>CONCATENATE("var ",RIGHT(K73,2),"/",RIGHT(K73-1,2))</f>
        <v>var 23/22</v>
      </c>
      <c r="M74" s="113" t="s">
        <v>69</v>
      </c>
      <c r="N74" s="112" t="str">
        <f>CONCATENATE("var ",RIGHT(M73,2),"/",RIGHT(M73-1,2))</f>
        <v>var 24/23</v>
      </c>
      <c r="O74" s="112" t="str">
        <f>CONCATENATE("var ",RIGHT(M73,2),"/",RIGHT(2019,2))</f>
        <v>var 24/19</v>
      </c>
    </row>
    <row r="75" spans="1:16" x14ac:dyDescent="0.25">
      <c r="A75" s="1">
        <v>1</v>
      </c>
      <c r="B75" s="114" t="s">
        <v>71</v>
      </c>
      <c r="C75" s="115">
        <v>1402</v>
      </c>
      <c r="D75" s="116">
        <v>7.7632590315142247E-2</v>
      </c>
      <c r="E75" s="115">
        <v>1851</v>
      </c>
      <c r="F75" s="116">
        <f t="shared" ref="F75:F87" si="18">IFERROR(E75/C75-1,"-")</f>
        <v>0.32025677603423675</v>
      </c>
      <c r="G75" s="115">
        <v>279</v>
      </c>
      <c r="H75" s="116">
        <f t="shared" ref="H75:H87" si="19">IFERROR(G75/E75-1,"-")</f>
        <v>-0.84927066450567257</v>
      </c>
      <c r="I75" s="115">
        <v>734</v>
      </c>
      <c r="J75" s="116">
        <f t="shared" ref="J75:J87" si="20">IFERROR(I75/G75-1,"-")</f>
        <v>1.6308243727598568</v>
      </c>
      <c r="K75" s="115">
        <v>1485</v>
      </c>
      <c r="L75" s="116">
        <f t="shared" ref="L75:L87" si="21">IFERROR(K75/I75-1,"-")</f>
        <v>1.0231607629427795</v>
      </c>
      <c r="M75" s="115">
        <v>732</v>
      </c>
      <c r="N75" s="116">
        <f t="shared" ref="N75:N83" si="22">IFERROR(M75/K75-1,"-")</f>
        <v>-0.50707070707070701</v>
      </c>
      <c r="O75" s="116">
        <f>M75/C75-1</f>
        <v>-0.47788873038516411</v>
      </c>
    </row>
    <row r="76" spans="1:16" x14ac:dyDescent="0.25">
      <c r="A76" s="1">
        <v>2</v>
      </c>
      <c r="B76" s="114" t="s">
        <v>73</v>
      </c>
      <c r="C76" s="115">
        <v>1433</v>
      </c>
      <c r="D76" s="116">
        <v>0.11171450737005428</v>
      </c>
      <c r="E76" s="115">
        <v>1674</v>
      </c>
      <c r="F76" s="116">
        <f t="shared" si="18"/>
        <v>0.16817864619679002</v>
      </c>
      <c r="G76" s="115">
        <v>461</v>
      </c>
      <c r="H76" s="116">
        <f t="shared" si="19"/>
        <v>-0.7246117084826762</v>
      </c>
      <c r="I76" s="115">
        <v>1122</v>
      </c>
      <c r="J76" s="116">
        <f t="shared" si="20"/>
        <v>1.4338394793926246</v>
      </c>
      <c r="K76" s="115">
        <v>489</v>
      </c>
      <c r="L76" s="116">
        <f t="shared" si="21"/>
        <v>-0.56417112299465244</v>
      </c>
      <c r="M76" s="115">
        <v>315</v>
      </c>
      <c r="N76" s="116">
        <f t="shared" si="22"/>
        <v>-0.35582822085889576</v>
      </c>
      <c r="O76" s="116">
        <f>IFERROR(M76/C76-1,"-")</f>
        <v>-0.7801814375436148</v>
      </c>
    </row>
    <row r="77" spans="1:16" x14ac:dyDescent="0.25">
      <c r="A77" s="1">
        <v>3</v>
      </c>
      <c r="B77" s="114" t="s">
        <v>75</v>
      </c>
      <c r="C77" s="115">
        <v>1398</v>
      </c>
      <c r="D77" s="116">
        <v>-3.4530386740331487E-2</v>
      </c>
      <c r="E77" s="115">
        <v>714</v>
      </c>
      <c r="F77" s="116">
        <f t="shared" si="18"/>
        <v>-0.48927038626609443</v>
      </c>
      <c r="G77" s="115">
        <v>868</v>
      </c>
      <c r="H77" s="116">
        <f t="shared" si="19"/>
        <v>0.21568627450980382</v>
      </c>
      <c r="I77" s="115">
        <v>1378</v>
      </c>
      <c r="J77" s="116">
        <f t="shared" si="20"/>
        <v>0.5875576036866359</v>
      </c>
      <c r="K77" s="115">
        <v>627</v>
      </c>
      <c r="L77" s="116">
        <f t="shared" si="21"/>
        <v>-0.54499274310595069</v>
      </c>
      <c r="M77" s="115">
        <v>749</v>
      </c>
      <c r="N77" s="116">
        <f t="shared" si="22"/>
        <v>0.19457735247208929</v>
      </c>
      <c r="O77" s="116">
        <f t="shared" ref="O77:O86" si="23">IFERROR(M77/C77-1,"-")</f>
        <v>-0.46423462088698142</v>
      </c>
    </row>
    <row r="78" spans="1:16" x14ac:dyDescent="0.25">
      <c r="A78" s="1">
        <v>4</v>
      </c>
      <c r="B78" s="114" t="s">
        <v>77</v>
      </c>
      <c r="C78" s="115">
        <v>1013</v>
      </c>
      <c r="D78" s="116">
        <v>-0.34433656957928804</v>
      </c>
      <c r="E78" s="115">
        <v>0</v>
      </c>
      <c r="F78" s="116">
        <f t="shared" si="18"/>
        <v>-1</v>
      </c>
      <c r="G78" s="115">
        <v>500</v>
      </c>
      <c r="H78" s="116" t="str">
        <f t="shared" si="19"/>
        <v>-</v>
      </c>
      <c r="I78" s="115">
        <v>1381</v>
      </c>
      <c r="J78" s="116">
        <f t="shared" si="20"/>
        <v>1.762</v>
      </c>
      <c r="K78" s="115">
        <v>1179</v>
      </c>
      <c r="L78" s="116">
        <f t="shared" si="21"/>
        <v>-0.14627081824764665</v>
      </c>
      <c r="M78" s="115">
        <v>719</v>
      </c>
      <c r="N78" s="116">
        <f t="shared" si="22"/>
        <v>-0.39016115351993219</v>
      </c>
      <c r="O78" s="116">
        <f t="shared" si="23"/>
        <v>-0.29022704837117475</v>
      </c>
    </row>
    <row r="79" spans="1:16" x14ac:dyDescent="0.25">
      <c r="A79" s="1">
        <v>5</v>
      </c>
      <c r="B79" s="114" t="s">
        <v>79</v>
      </c>
      <c r="C79" s="115">
        <v>1329</v>
      </c>
      <c r="D79" s="116">
        <v>3.8281250000000044E-2</v>
      </c>
      <c r="E79" s="115">
        <v>0</v>
      </c>
      <c r="F79" s="116">
        <f t="shared" si="18"/>
        <v>-1</v>
      </c>
      <c r="G79" s="115">
        <v>1045</v>
      </c>
      <c r="H79" s="116" t="str">
        <f t="shared" si="19"/>
        <v>-</v>
      </c>
      <c r="I79" s="115">
        <v>1034</v>
      </c>
      <c r="J79" s="116">
        <f t="shared" si="20"/>
        <v>-1.0526315789473717E-2</v>
      </c>
      <c r="K79" s="115">
        <v>1357</v>
      </c>
      <c r="L79" s="116">
        <f t="shared" si="21"/>
        <v>0.3123791102514506</v>
      </c>
      <c r="M79" s="115">
        <v>1433</v>
      </c>
      <c r="N79" s="116">
        <f t="shared" si="22"/>
        <v>5.6005895357406077E-2</v>
      </c>
      <c r="O79" s="116">
        <f t="shared" si="23"/>
        <v>7.825432656132425E-2</v>
      </c>
    </row>
    <row r="80" spans="1:16" x14ac:dyDescent="0.25">
      <c r="A80" s="1">
        <v>6</v>
      </c>
      <c r="B80" s="114" t="s">
        <v>81</v>
      </c>
      <c r="C80" s="115">
        <v>1482</v>
      </c>
      <c r="D80" s="116">
        <v>8.6510263929618691E-2</v>
      </c>
      <c r="E80" s="115">
        <v>0</v>
      </c>
      <c r="F80" s="116">
        <f t="shared" si="18"/>
        <v>-1</v>
      </c>
      <c r="G80" s="115">
        <v>1100</v>
      </c>
      <c r="H80" s="116" t="str">
        <f t="shared" si="19"/>
        <v>-</v>
      </c>
      <c r="I80" s="115">
        <v>1851</v>
      </c>
      <c r="J80" s="116">
        <f t="shared" si="20"/>
        <v>0.68272727272727263</v>
      </c>
      <c r="K80" s="115">
        <v>818</v>
      </c>
      <c r="L80" s="116">
        <f t="shared" si="21"/>
        <v>-0.55807671528903291</v>
      </c>
      <c r="M80" s="115">
        <v>716</v>
      </c>
      <c r="N80" s="116">
        <f t="shared" si="22"/>
        <v>-0.12469437652811732</v>
      </c>
      <c r="O80" s="116">
        <f t="shared" si="23"/>
        <v>-0.51686909581646423</v>
      </c>
    </row>
    <row r="81" spans="1:16" x14ac:dyDescent="0.25">
      <c r="A81" s="1">
        <v>7</v>
      </c>
      <c r="B81" s="114" t="s">
        <v>83</v>
      </c>
      <c r="C81" s="115">
        <v>1775</v>
      </c>
      <c r="D81" s="116">
        <v>3.1976744186046568E-2</v>
      </c>
      <c r="E81" s="115">
        <v>0</v>
      </c>
      <c r="F81" s="116">
        <f t="shared" si="18"/>
        <v>-1</v>
      </c>
      <c r="G81" s="115">
        <v>630</v>
      </c>
      <c r="H81" s="116" t="str">
        <f t="shared" si="19"/>
        <v>-</v>
      </c>
      <c r="I81" s="115">
        <v>1707</v>
      </c>
      <c r="J81" s="116">
        <f t="shared" si="20"/>
        <v>1.7095238095238097</v>
      </c>
      <c r="K81" s="115">
        <v>1209</v>
      </c>
      <c r="L81" s="116">
        <f t="shared" si="21"/>
        <v>-0.29173989455184535</v>
      </c>
      <c r="M81" s="115">
        <v>1616</v>
      </c>
      <c r="N81" s="116">
        <f t="shared" si="22"/>
        <v>0.33664185277088499</v>
      </c>
      <c r="O81" s="116">
        <f t="shared" si="23"/>
        <v>-8.9577464788732408E-2</v>
      </c>
    </row>
    <row r="82" spans="1:16" x14ac:dyDescent="0.25">
      <c r="A82" s="1">
        <v>8</v>
      </c>
      <c r="B82" s="114" t="s">
        <v>85</v>
      </c>
      <c r="C82" s="115">
        <v>1663</v>
      </c>
      <c r="D82" s="116">
        <v>0.53130755064456725</v>
      </c>
      <c r="E82" s="115">
        <v>1012</v>
      </c>
      <c r="F82" s="116">
        <f t="shared" si="18"/>
        <v>-0.39146121467227901</v>
      </c>
      <c r="G82" s="115">
        <v>631</v>
      </c>
      <c r="H82" s="116">
        <f t="shared" si="19"/>
        <v>-0.37648221343873522</v>
      </c>
      <c r="I82" s="115">
        <v>1007</v>
      </c>
      <c r="J82" s="116">
        <f t="shared" si="20"/>
        <v>0.59587955625990485</v>
      </c>
      <c r="K82" s="115">
        <v>1439</v>
      </c>
      <c r="L82" s="116">
        <f t="shared" si="21"/>
        <v>0.42899702085402192</v>
      </c>
      <c r="M82" s="115">
        <v>176</v>
      </c>
      <c r="N82" s="116">
        <f t="shared" si="22"/>
        <v>-0.87769284225156363</v>
      </c>
      <c r="O82" s="116">
        <f t="shared" si="23"/>
        <v>-0.894167167769092</v>
      </c>
    </row>
    <row r="83" spans="1:16" x14ac:dyDescent="0.25">
      <c r="A83" s="1">
        <v>9</v>
      </c>
      <c r="B83" s="114" t="s">
        <v>87</v>
      </c>
      <c r="C83" s="115">
        <v>1415</v>
      </c>
      <c r="D83" s="116">
        <v>0.385896180215475</v>
      </c>
      <c r="E83" s="115">
        <v>679</v>
      </c>
      <c r="F83" s="116">
        <f t="shared" si="18"/>
        <v>-0.52014134275618373</v>
      </c>
      <c r="G83" s="115">
        <v>1500</v>
      </c>
      <c r="H83" s="116">
        <f t="shared" si="19"/>
        <v>1.2091310751104567</v>
      </c>
      <c r="I83" s="115">
        <v>1677</v>
      </c>
      <c r="J83" s="116">
        <f t="shared" si="20"/>
        <v>0.1180000000000001</v>
      </c>
      <c r="K83" s="115">
        <v>932</v>
      </c>
      <c r="L83" s="116">
        <f t="shared" si="21"/>
        <v>-0.44424567680381633</v>
      </c>
      <c r="M83" s="115">
        <v>1746</v>
      </c>
      <c r="N83" s="116">
        <f t="shared" si="22"/>
        <v>0.87339055793991416</v>
      </c>
      <c r="O83" s="116">
        <f t="shared" si="23"/>
        <v>0.233922261484099</v>
      </c>
    </row>
    <row r="84" spans="1:16" x14ac:dyDescent="0.25">
      <c r="A84" s="1">
        <v>10</v>
      </c>
      <c r="B84" s="114" t="s">
        <v>89</v>
      </c>
      <c r="C84" s="115">
        <v>1667</v>
      </c>
      <c r="D84" s="116">
        <v>0.21236363636363631</v>
      </c>
      <c r="E84" s="115">
        <v>559</v>
      </c>
      <c r="F84" s="116">
        <f t="shared" si="18"/>
        <v>-0.66466706658668273</v>
      </c>
      <c r="G84" s="115">
        <v>1197</v>
      </c>
      <c r="H84" s="116">
        <f t="shared" si="19"/>
        <v>1.1413237924865833</v>
      </c>
      <c r="I84" s="115">
        <v>1024</v>
      </c>
      <c r="J84" s="116">
        <f t="shared" si="20"/>
        <v>-0.14452798663324984</v>
      </c>
      <c r="K84" s="115">
        <v>661</v>
      </c>
      <c r="L84" s="116">
        <f t="shared" si="21"/>
        <v>-0.3544921875</v>
      </c>
      <c r="M84" s="115">
        <v>965</v>
      </c>
      <c r="N84" s="116">
        <f>IFERROR(M84/K84-1,"-")</f>
        <v>0.45990922844175497</v>
      </c>
      <c r="O84" s="116">
        <f t="shared" si="23"/>
        <v>-0.42111577684463108</v>
      </c>
    </row>
    <row r="85" spans="1:16" x14ac:dyDescent="0.25">
      <c r="A85" s="1">
        <v>11</v>
      </c>
      <c r="B85" s="114" t="s">
        <v>91</v>
      </c>
      <c r="C85" s="115">
        <v>2000</v>
      </c>
      <c r="D85" s="116">
        <v>0.24610591900311518</v>
      </c>
      <c r="E85" s="115">
        <v>768</v>
      </c>
      <c r="F85" s="116">
        <f t="shared" si="18"/>
        <v>-0.61599999999999999</v>
      </c>
      <c r="G85" s="115">
        <v>1314</v>
      </c>
      <c r="H85" s="116">
        <f t="shared" si="19"/>
        <v>0.7109375</v>
      </c>
      <c r="I85" s="115">
        <v>1560</v>
      </c>
      <c r="J85" s="116">
        <f t="shared" si="20"/>
        <v>0.18721461187214605</v>
      </c>
      <c r="K85" s="115">
        <v>671</v>
      </c>
      <c r="L85" s="116">
        <f t="shared" si="21"/>
        <v>-0.56987179487179485</v>
      </c>
      <c r="M85" s="115">
        <v>1240</v>
      </c>
      <c r="N85" s="116">
        <f>IFERROR(M85/K85-1,"-")</f>
        <v>0.84798807749627425</v>
      </c>
      <c r="O85" s="116">
        <f t="shared" si="23"/>
        <v>-0.38</v>
      </c>
    </row>
    <row r="86" spans="1:16" x14ac:dyDescent="0.25">
      <c r="A86" s="1">
        <v>12</v>
      </c>
      <c r="B86" s="114" t="s">
        <v>93</v>
      </c>
      <c r="C86" s="115">
        <v>2576</v>
      </c>
      <c r="D86" s="116">
        <v>0.48901734104046235</v>
      </c>
      <c r="E86" s="115">
        <v>768</v>
      </c>
      <c r="F86" s="116">
        <f t="shared" si="18"/>
        <v>-0.70186335403726707</v>
      </c>
      <c r="G86" s="115">
        <v>1476</v>
      </c>
      <c r="H86" s="116">
        <f t="shared" si="19"/>
        <v>0.921875</v>
      </c>
      <c r="I86" s="115">
        <v>1814</v>
      </c>
      <c r="J86" s="116">
        <f t="shared" si="20"/>
        <v>0.22899728997289981</v>
      </c>
      <c r="K86" s="115">
        <v>1157</v>
      </c>
      <c r="L86" s="116">
        <f t="shared" si="21"/>
        <v>-0.36218302094818078</v>
      </c>
      <c r="M86" s="115">
        <v>1470</v>
      </c>
      <c r="N86" s="116">
        <f>IFERROR(M86/K86-1,"-")</f>
        <v>0.27052722558340525</v>
      </c>
      <c r="O86" s="116">
        <f t="shared" si="23"/>
        <v>-0.42934782608695654</v>
      </c>
    </row>
    <row r="87" spans="1:16" ht="15.75" x14ac:dyDescent="0.25">
      <c r="B87" s="117" t="s">
        <v>30</v>
      </c>
      <c r="C87" s="118">
        <v>19153</v>
      </c>
      <c r="D87" s="119">
        <v>0.14250775471247912</v>
      </c>
      <c r="E87" s="118">
        <v>8684</v>
      </c>
      <c r="F87" s="119">
        <f t="shared" si="18"/>
        <v>-0.54659844410797265</v>
      </c>
      <c r="G87" s="118">
        <v>11001</v>
      </c>
      <c r="H87" s="119">
        <f t="shared" si="19"/>
        <v>0.26681252878857675</v>
      </c>
      <c r="I87" s="118">
        <v>16289</v>
      </c>
      <c r="J87" s="119">
        <f t="shared" si="20"/>
        <v>0.48068357422052532</v>
      </c>
      <c r="K87" s="118">
        <v>12024</v>
      </c>
      <c r="L87" s="119">
        <f t="shared" si="21"/>
        <v>-0.261833138928111</v>
      </c>
      <c r="M87" s="118">
        <v>11877</v>
      </c>
      <c r="N87" s="119">
        <v>-1.2225548902195627E-2</v>
      </c>
      <c r="O87" s="119">
        <v>-0.37988826815642462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0" spans="1:16" x14ac:dyDescent="0.25">
      <c r="C90" s="120"/>
    </row>
    <row r="92" spans="1:16" ht="48.75" customHeight="1" thickBot="1" x14ac:dyDescent="0.3">
      <c r="B92" s="269" t="s">
        <v>238</v>
      </c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1" t="s">
        <v>107</v>
      </c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3"/>
    </row>
    <row r="95" spans="1:16" ht="22.5" thickTop="1" thickBot="1" x14ac:dyDescent="0.3">
      <c r="B95" s="109"/>
      <c r="C95" s="294">
        <f>2019</f>
        <v>2019</v>
      </c>
      <c r="D95" s="295"/>
      <c r="E95" s="296">
        <v>2020</v>
      </c>
      <c r="F95" s="295"/>
      <c r="G95" s="296">
        <v>2021</v>
      </c>
      <c r="H95" s="295"/>
      <c r="I95" s="296">
        <v>2022</v>
      </c>
      <c r="J95" s="295"/>
      <c r="K95" s="296">
        <v>2023</v>
      </c>
      <c r="L95" s="295"/>
      <c r="M95" s="296">
        <v>2024</v>
      </c>
      <c r="N95" s="297"/>
      <c r="O95" s="298"/>
    </row>
    <row r="96" spans="1:16" ht="16.5" thickTop="1" thickBot="1" x14ac:dyDescent="0.3">
      <c r="B96" s="85"/>
      <c r="C96" s="111" t="s">
        <v>69</v>
      </c>
      <c r="D96" s="112" t="str">
        <f>CONCATENATE("var ",RIGHT(2019,2),"/",RIGHT(2018,2))</f>
        <v>var 19/18</v>
      </c>
      <c r="E96" s="113" t="s">
        <v>69</v>
      </c>
      <c r="F96" s="112" t="str">
        <f>CONCATENATE("var ",RIGHT(E95,2),"/",RIGHT(E95-1,2))</f>
        <v>var 20/19</v>
      </c>
      <c r="G96" s="113" t="s">
        <v>69</v>
      </c>
      <c r="H96" s="112" t="str">
        <f>CONCATENATE("var ",RIGHT(G95,2),"/",RIGHT(G95-1,2))</f>
        <v>var 21/20</v>
      </c>
      <c r="I96" s="113" t="s">
        <v>69</v>
      </c>
      <c r="J96" s="112" t="str">
        <f>CONCATENATE("var ",RIGHT(I95,2),"/",RIGHT(I95-1,2))</f>
        <v>var 22/21</v>
      </c>
      <c r="K96" s="113" t="s">
        <v>69</v>
      </c>
      <c r="L96" s="112" t="str">
        <f>CONCATENATE("var ",RIGHT(K95,2),"/",RIGHT(K95-1,2))</f>
        <v>var 23/22</v>
      </c>
      <c r="M96" s="113" t="s">
        <v>69</v>
      </c>
      <c r="N96" s="112" t="str">
        <f>CONCATENATE("var ",RIGHT(M95,2),"/",RIGHT(M95-1,2))</f>
        <v>var 24/23</v>
      </c>
      <c r="O96" s="112" t="str">
        <f>CONCATENATE("var ",RIGHT(M95,2),"/",RIGHT(2019,2))</f>
        <v>var 24/19</v>
      </c>
    </row>
    <row r="97" spans="2:15" x14ac:dyDescent="0.25">
      <c r="B97" s="114" t="s">
        <v>71</v>
      </c>
      <c r="C97" s="115">
        <v>2011</v>
      </c>
      <c r="D97" s="116">
        <v>-6.1157796451914104E-2</v>
      </c>
      <c r="E97" s="115">
        <v>2138</v>
      </c>
      <c r="F97" s="116">
        <f t="shared" ref="F97:F109" si="24">IFERROR(E97/C97-1,"-")</f>
        <v>6.3152660367976177E-2</v>
      </c>
      <c r="G97" s="115">
        <v>564</v>
      </c>
      <c r="H97" s="116">
        <f t="shared" ref="H97:H109" si="25">IFERROR(G97/E97-1,"-")</f>
        <v>-0.7362020579981291</v>
      </c>
      <c r="I97" s="115">
        <v>1754</v>
      </c>
      <c r="J97" s="116">
        <f t="shared" ref="J97:J109" si="26">IFERROR(I97/G97-1,"-")</f>
        <v>2.1099290780141846</v>
      </c>
      <c r="K97" s="115">
        <v>2348</v>
      </c>
      <c r="L97" s="116">
        <f t="shared" ref="L97:L109" si="27">IFERROR(K97/I97-1,"-")</f>
        <v>0.33865450399087793</v>
      </c>
      <c r="M97" s="115">
        <v>3040</v>
      </c>
      <c r="N97" s="116">
        <f t="shared" ref="N97:N103" si="28">IFERROR(M97/K97-1,"-")</f>
        <v>0.29471890971039172</v>
      </c>
      <c r="O97" s="116">
        <f>M97/C97-1</f>
        <v>0.51168572849328697</v>
      </c>
    </row>
    <row r="98" spans="2:15" x14ac:dyDescent="0.25">
      <c r="B98" s="114" t="s">
        <v>73</v>
      </c>
      <c r="C98" s="115">
        <v>2034</v>
      </c>
      <c r="D98" s="116">
        <v>-3.9206424185167732E-2</v>
      </c>
      <c r="E98" s="115">
        <v>2298</v>
      </c>
      <c r="F98" s="116">
        <f t="shared" si="24"/>
        <v>0.12979351032448383</v>
      </c>
      <c r="G98" s="115">
        <v>586</v>
      </c>
      <c r="H98" s="116">
        <f t="shared" si="25"/>
        <v>-0.74499564838990429</v>
      </c>
      <c r="I98" s="115">
        <v>1924</v>
      </c>
      <c r="J98" s="116">
        <f t="shared" si="26"/>
        <v>2.2832764505119454</v>
      </c>
      <c r="K98" s="115">
        <v>2169</v>
      </c>
      <c r="L98" s="116">
        <f t="shared" si="27"/>
        <v>0.12733887733887728</v>
      </c>
      <c r="M98" s="115">
        <v>2636</v>
      </c>
      <c r="N98" s="116">
        <f t="shared" si="28"/>
        <v>0.2153065928999538</v>
      </c>
      <c r="O98" s="116">
        <f>IFERROR(M98/C98-1,"-")</f>
        <v>0.29596853490658792</v>
      </c>
    </row>
    <row r="99" spans="2:15" x14ac:dyDescent="0.25">
      <c r="B99" s="114" t="s">
        <v>75</v>
      </c>
      <c r="C99" s="115">
        <v>2173</v>
      </c>
      <c r="D99" s="116">
        <v>2.3062730627305683E-3</v>
      </c>
      <c r="E99" s="115">
        <v>864</v>
      </c>
      <c r="F99" s="116">
        <f t="shared" si="24"/>
        <v>-0.60239300506212612</v>
      </c>
      <c r="G99" s="115">
        <v>920</v>
      </c>
      <c r="H99" s="116">
        <f t="shared" si="25"/>
        <v>6.4814814814814881E-2</v>
      </c>
      <c r="I99" s="115">
        <v>2063</v>
      </c>
      <c r="J99" s="116">
        <f t="shared" si="26"/>
        <v>1.2423913043478261</v>
      </c>
      <c r="K99" s="115">
        <v>2238</v>
      </c>
      <c r="L99" s="116">
        <f t="shared" si="27"/>
        <v>8.4827920504120247E-2</v>
      </c>
      <c r="M99" s="115">
        <v>2536</v>
      </c>
      <c r="N99" s="116">
        <f t="shared" si="28"/>
        <v>0.13315460232350307</v>
      </c>
      <c r="O99" s="116">
        <f t="shared" ref="O99:O103" si="29">IFERROR(M99/C99-1,"-")</f>
        <v>0.16705016106764847</v>
      </c>
    </row>
    <row r="100" spans="2:15" x14ac:dyDescent="0.25">
      <c r="B100" s="114" t="s">
        <v>77</v>
      </c>
      <c r="C100" s="115">
        <v>1644</v>
      </c>
      <c r="D100" s="116">
        <v>-9.3215664644236029E-2</v>
      </c>
      <c r="E100" s="115">
        <v>0</v>
      </c>
      <c r="F100" s="116">
        <f t="shared" si="24"/>
        <v>-1</v>
      </c>
      <c r="G100" s="115">
        <v>807</v>
      </c>
      <c r="H100" s="116" t="str">
        <f t="shared" si="25"/>
        <v>-</v>
      </c>
      <c r="I100" s="115">
        <v>1446</v>
      </c>
      <c r="J100" s="116">
        <f t="shared" si="26"/>
        <v>0.79182156133828996</v>
      </c>
      <c r="K100" s="115">
        <v>1649</v>
      </c>
      <c r="L100" s="116">
        <f t="shared" si="27"/>
        <v>0.14038727524204697</v>
      </c>
      <c r="M100" s="115">
        <v>1778</v>
      </c>
      <c r="N100" s="116">
        <f t="shared" si="28"/>
        <v>7.8229229836264347E-2</v>
      </c>
      <c r="O100" s="116">
        <f t="shared" si="29"/>
        <v>8.1508515815085225E-2</v>
      </c>
    </row>
    <row r="101" spans="2:15" x14ac:dyDescent="0.25">
      <c r="B101" s="114" t="s">
        <v>79</v>
      </c>
      <c r="C101" s="115">
        <v>1141</v>
      </c>
      <c r="D101" s="116">
        <v>-0.19135364989369241</v>
      </c>
      <c r="E101" s="115">
        <v>0</v>
      </c>
      <c r="F101" s="116">
        <f t="shared" si="24"/>
        <v>-1</v>
      </c>
      <c r="G101" s="115">
        <v>928</v>
      </c>
      <c r="H101" s="116" t="str">
        <f t="shared" si="25"/>
        <v>-</v>
      </c>
      <c r="I101" s="115">
        <v>1161</v>
      </c>
      <c r="J101" s="116">
        <f t="shared" si="26"/>
        <v>0.25107758620689657</v>
      </c>
      <c r="K101" s="115">
        <v>1462</v>
      </c>
      <c r="L101" s="116">
        <f t="shared" si="27"/>
        <v>0.2592592592592593</v>
      </c>
      <c r="M101" s="115">
        <v>1356</v>
      </c>
      <c r="N101" s="116">
        <f t="shared" si="28"/>
        <v>-7.2503419972640204E-2</v>
      </c>
      <c r="O101" s="116">
        <f t="shared" si="29"/>
        <v>0.18843120070113928</v>
      </c>
    </row>
    <row r="102" spans="2:15" x14ac:dyDescent="0.25">
      <c r="B102" s="114" t="s">
        <v>81</v>
      </c>
      <c r="C102" s="115">
        <v>985</v>
      </c>
      <c r="D102" s="116">
        <v>-0.10373066424021837</v>
      </c>
      <c r="E102" s="115">
        <v>0</v>
      </c>
      <c r="F102" s="116">
        <f t="shared" si="24"/>
        <v>-1</v>
      </c>
      <c r="G102" s="115">
        <v>579</v>
      </c>
      <c r="H102" s="116" t="str">
        <f t="shared" si="25"/>
        <v>-</v>
      </c>
      <c r="I102" s="115">
        <v>940</v>
      </c>
      <c r="J102" s="116">
        <f t="shared" si="26"/>
        <v>0.62348877374784117</v>
      </c>
      <c r="K102" s="115">
        <v>897</v>
      </c>
      <c r="L102" s="116">
        <f t="shared" si="27"/>
        <v>-4.5744680851063868E-2</v>
      </c>
      <c r="M102" s="115">
        <v>956</v>
      </c>
      <c r="N102" s="116">
        <f t="shared" si="28"/>
        <v>6.5774804905239792E-2</v>
      </c>
      <c r="O102" s="116">
        <f t="shared" si="29"/>
        <v>-2.9441624365482255E-2</v>
      </c>
    </row>
    <row r="103" spans="2:15" x14ac:dyDescent="0.25">
      <c r="B103" s="114" t="s">
        <v>83</v>
      </c>
      <c r="C103" s="115">
        <v>1001</v>
      </c>
      <c r="D103" s="116">
        <v>-1.379310344827589E-2</v>
      </c>
      <c r="E103" s="115">
        <v>0</v>
      </c>
      <c r="F103" s="116">
        <f t="shared" si="24"/>
        <v>-1</v>
      </c>
      <c r="G103" s="115">
        <v>804</v>
      </c>
      <c r="H103" s="116" t="str">
        <f t="shared" si="25"/>
        <v>-</v>
      </c>
      <c r="I103" s="115">
        <v>975</v>
      </c>
      <c r="J103" s="116">
        <f t="shared" si="26"/>
        <v>0.21268656716417911</v>
      </c>
      <c r="K103" s="115">
        <v>1154</v>
      </c>
      <c r="L103" s="116">
        <f t="shared" si="27"/>
        <v>0.18358974358974356</v>
      </c>
      <c r="M103" s="115">
        <v>1146</v>
      </c>
      <c r="N103" s="116">
        <f t="shared" si="28"/>
        <v>-6.9324090121317683E-3</v>
      </c>
      <c r="O103" s="116">
        <f t="shared" si="29"/>
        <v>0.14485514485514495</v>
      </c>
    </row>
    <row r="104" spans="2:15" x14ac:dyDescent="0.25">
      <c r="B104" s="114" t="s">
        <v>85</v>
      </c>
      <c r="C104" s="115">
        <v>1148</v>
      </c>
      <c r="D104" s="116">
        <v>-2.4638912489379772E-2</v>
      </c>
      <c r="E104" s="115">
        <v>642</v>
      </c>
      <c r="F104" s="116">
        <f t="shared" si="24"/>
        <v>-0.44076655052264813</v>
      </c>
      <c r="G104" s="115">
        <v>1117</v>
      </c>
      <c r="H104" s="116">
        <f t="shared" si="25"/>
        <v>0.7398753894080996</v>
      </c>
      <c r="I104" s="115">
        <v>1338</v>
      </c>
      <c r="J104" s="116">
        <f t="shared" si="26"/>
        <v>0.19785138764547905</v>
      </c>
      <c r="K104" s="115">
        <v>1273</v>
      </c>
      <c r="L104" s="116">
        <f t="shared" si="27"/>
        <v>-4.8579970104633774E-2</v>
      </c>
      <c r="M104" s="115">
        <v>1181</v>
      </c>
      <c r="N104" s="116">
        <f>IFERROR(M104/K104-1,"-")</f>
        <v>-7.2270227808326815E-2</v>
      </c>
      <c r="O104" s="116">
        <f>IFERROR(M104/C104-1,"-")</f>
        <v>2.8745644599303066E-2</v>
      </c>
    </row>
    <row r="105" spans="2:15" x14ac:dyDescent="0.25">
      <c r="B105" s="114" t="s">
        <v>87</v>
      </c>
      <c r="C105" s="115">
        <v>1028</v>
      </c>
      <c r="D105" s="116">
        <v>4.1540020263424626E-2</v>
      </c>
      <c r="E105" s="115">
        <v>322</v>
      </c>
      <c r="F105" s="116">
        <f t="shared" si="24"/>
        <v>-0.6867704280155642</v>
      </c>
      <c r="G105" s="115">
        <v>810</v>
      </c>
      <c r="H105" s="116">
        <f t="shared" si="25"/>
        <v>1.5155279503105592</v>
      </c>
      <c r="I105" s="115">
        <v>1069</v>
      </c>
      <c r="J105" s="116">
        <f t="shared" si="26"/>
        <v>0.31975308641975309</v>
      </c>
      <c r="K105" s="115">
        <v>1139</v>
      </c>
      <c r="L105" s="116">
        <f t="shared" si="27"/>
        <v>6.5481758652946587E-2</v>
      </c>
      <c r="M105" s="115">
        <v>995</v>
      </c>
      <c r="N105" s="116">
        <f>IFERROR(M105/K105-1,"-")</f>
        <v>-0.12642669007901663</v>
      </c>
      <c r="O105" s="116">
        <f>IFERROR(M105/C105-1,"-")</f>
        <v>-3.2101167315175094E-2</v>
      </c>
    </row>
    <row r="106" spans="2:15" x14ac:dyDescent="0.25">
      <c r="B106" s="114" t="s">
        <v>89</v>
      </c>
      <c r="C106" s="115">
        <v>1537</v>
      </c>
      <c r="D106" s="116">
        <v>-9.747504403992957E-2</v>
      </c>
      <c r="E106" s="115">
        <v>413</v>
      </c>
      <c r="F106" s="116">
        <f t="shared" si="24"/>
        <v>-0.73129472999349376</v>
      </c>
      <c r="G106" s="115">
        <v>1253</v>
      </c>
      <c r="H106" s="116">
        <f t="shared" si="25"/>
        <v>2.0338983050847457</v>
      </c>
      <c r="I106" s="115">
        <v>1517</v>
      </c>
      <c r="J106" s="116">
        <f t="shared" si="26"/>
        <v>0.21069433359936163</v>
      </c>
      <c r="K106" s="115">
        <v>1594</v>
      </c>
      <c r="L106" s="116">
        <f t="shared" si="27"/>
        <v>5.0758075148318982E-2</v>
      </c>
      <c r="M106" s="115">
        <v>1757</v>
      </c>
      <c r="N106" s="116">
        <f>IFERROR(M106/K106-1,"-")</f>
        <v>0.10225846925972393</v>
      </c>
      <c r="O106" s="116">
        <f>IFERROR(M106/C106-1,"-")</f>
        <v>0.14313597918022114</v>
      </c>
    </row>
    <row r="107" spans="2:15" x14ac:dyDescent="0.25">
      <c r="B107" s="114" t="s">
        <v>91</v>
      </c>
      <c r="C107" s="115">
        <v>2277</v>
      </c>
      <c r="D107" s="116">
        <v>0.14307228915662651</v>
      </c>
      <c r="E107" s="115">
        <v>507</v>
      </c>
      <c r="F107" s="116">
        <f t="shared" si="24"/>
        <v>-0.77733860342555994</v>
      </c>
      <c r="G107" s="115">
        <v>1754</v>
      </c>
      <c r="H107" s="116">
        <f t="shared" si="25"/>
        <v>2.4595660749506902</v>
      </c>
      <c r="I107" s="115">
        <v>1682</v>
      </c>
      <c r="J107" s="116">
        <f t="shared" si="26"/>
        <v>-4.1049030786773133E-2</v>
      </c>
      <c r="K107" s="115">
        <v>2509</v>
      </c>
      <c r="L107" s="116">
        <f t="shared" si="27"/>
        <v>0.49167657550535071</v>
      </c>
      <c r="M107" s="115">
        <v>2180</v>
      </c>
      <c r="N107" s="116">
        <f>IFERROR(M107/K107-1,"-")</f>
        <v>-0.13112793941809486</v>
      </c>
      <c r="O107" s="116">
        <f>IFERROR(M107/C107-1,"-")</f>
        <v>-4.2599912165129594E-2</v>
      </c>
    </row>
    <row r="108" spans="2:15" x14ac:dyDescent="0.25">
      <c r="B108" s="114" t="s">
        <v>93</v>
      </c>
      <c r="C108" s="115">
        <v>1789</v>
      </c>
      <c r="D108" s="116">
        <v>-0.1399038461538461</v>
      </c>
      <c r="E108" s="115">
        <v>655</v>
      </c>
      <c r="F108" s="116">
        <f t="shared" si="24"/>
        <v>-0.63387367244270543</v>
      </c>
      <c r="G108" s="115">
        <v>1590</v>
      </c>
      <c r="H108" s="116">
        <f t="shared" si="25"/>
        <v>1.4274809160305342</v>
      </c>
      <c r="I108" s="115">
        <v>1807</v>
      </c>
      <c r="J108" s="116">
        <f t="shared" si="26"/>
        <v>0.13647798742138373</v>
      </c>
      <c r="K108" s="115">
        <v>2003</v>
      </c>
      <c r="L108" s="116">
        <f t="shared" si="27"/>
        <v>0.10846707249584941</v>
      </c>
      <c r="M108" s="115">
        <v>2006</v>
      </c>
      <c r="N108" s="116">
        <f>IFERROR(M108/K108-1,"-")</f>
        <v>1.4977533699451762E-3</v>
      </c>
      <c r="O108" s="116">
        <f>IFERROR(M108/C108-1,"-")</f>
        <v>0.12129681386249302</v>
      </c>
    </row>
    <row r="109" spans="2:15" ht="15.75" x14ac:dyDescent="0.25">
      <c r="B109" s="117" t="s">
        <v>30</v>
      </c>
      <c r="C109" s="118">
        <v>18768</v>
      </c>
      <c r="D109" s="119">
        <v>-4.7503045066991434E-2</v>
      </c>
      <c r="E109" s="118">
        <v>8198</v>
      </c>
      <c r="F109" s="119">
        <f t="shared" si="24"/>
        <v>-0.56319266837169657</v>
      </c>
      <c r="G109" s="118">
        <v>11712</v>
      </c>
      <c r="H109" s="119">
        <f t="shared" si="25"/>
        <v>0.42864113198341069</v>
      </c>
      <c r="I109" s="118">
        <v>17676</v>
      </c>
      <c r="J109" s="119">
        <f t="shared" si="26"/>
        <v>0.50922131147540983</v>
      </c>
      <c r="K109" s="118">
        <v>20435</v>
      </c>
      <c r="L109" s="119">
        <f t="shared" si="27"/>
        <v>0.15608735007920349</v>
      </c>
      <c r="M109" s="118">
        <v>21567</v>
      </c>
      <c r="N109" s="119">
        <v>5.539515537068751E-2</v>
      </c>
      <c r="O109" s="119">
        <v>0.14913682864450117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 x14ac:dyDescent="0.25">
      <c r="C112" s="120"/>
    </row>
    <row r="114" spans="1:16" ht="48.75" customHeight="1" thickBot="1" x14ac:dyDescent="0.3">
      <c r="B114" s="269" t="s">
        <v>239</v>
      </c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269"/>
      <c r="O114" s="269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1" t="s">
        <v>110</v>
      </c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3"/>
    </row>
    <row r="117" spans="1:16" ht="22.5" thickTop="1" thickBot="1" x14ac:dyDescent="0.3">
      <c r="B117" s="109"/>
      <c r="C117" s="294">
        <f>2019</f>
        <v>2019</v>
      </c>
      <c r="D117" s="295"/>
      <c r="E117" s="296">
        <v>2020</v>
      </c>
      <c r="F117" s="295"/>
      <c r="G117" s="296">
        <v>2021</v>
      </c>
      <c r="H117" s="295"/>
      <c r="I117" s="296">
        <v>2022</v>
      </c>
      <c r="J117" s="295"/>
      <c r="K117" s="296">
        <v>2023</v>
      </c>
      <c r="L117" s="295"/>
      <c r="M117" s="296">
        <v>2024</v>
      </c>
      <c r="N117" s="297"/>
      <c r="O117" s="298"/>
    </row>
    <row r="118" spans="1:16" ht="16.5" thickTop="1" thickBot="1" x14ac:dyDescent="0.3">
      <c r="B118" s="85"/>
      <c r="C118" s="111" t="s">
        <v>69</v>
      </c>
      <c r="D118" s="112" t="str">
        <f>CONCATENATE("var ",RIGHT(2019,2),"/",RIGHT(2018,2))</f>
        <v>var 19/18</v>
      </c>
      <c r="E118" s="113" t="s">
        <v>69</v>
      </c>
      <c r="F118" s="112" t="str">
        <f>CONCATENATE("var ",RIGHT(E117,2),"/",RIGHT(E117-1,2))</f>
        <v>var 20/19</v>
      </c>
      <c r="G118" s="113" t="s">
        <v>69</v>
      </c>
      <c r="H118" s="112" t="str">
        <f>CONCATENATE("var ",RIGHT(G117,2),"/",RIGHT(G117-1,2))</f>
        <v>var 21/20</v>
      </c>
      <c r="I118" s="113" t="s">
        <v>69</v>
      </c>
      <c r="J118" s="112" t="str">
        <f>CONCATENATE("var ",RIGHT(I117,2),"/",RIGHT(I117-1,2))</f>
        <v>var 22/21</v>
      </c>
      <c r="K118" s="113" t="s">
        <v>69</v>
      </c>
      <c r="L118" s="112" t="str">
        <f>CONCATENATE("var ",RIGHT(K117,2),"/",RIGHT(K117-1,2))</f>
        <v>var 23/22</v>
      </c>
      <c r="M118" s="113" t="s">
        <v>69</v>
      </c>
      <c r="N118" s="112" t="str">
        <f>CONCATENATE("var ",RIGHT(M117,2),"/",RIGHT(M117-1,2))</f>
        <v>var 24/23</v>
      </c>
      <c r="O118" s="112" t="str">
        <f>CONCATENATE("var ",RIGHT(M117,2),"/",RIGHT(2019,2))</f>
        <v>var 24/19</v>
      </c>
    </row>
    <row r="119" spans="1:16" x14ac:dyDescent="0.25">
      <c r="B119" s="114" t="s">
        <v>71</v>
      </c>
      <c r="C119" s="115">
        <v>336</v>
      </c>
      <c r="D119" s="116">
        <v>5.0000000000000044E-2</v>
      </c>
      <c r="E119" s="115">
        <v>357</v>
      </c>
      <c r="F119" s="116">
        <f t="shared" ref="F119:F131" si="30">IFERROR(E119/C119-1,"-")</f>
        <v>6.25E-2</v>
      </c>
      <c r="G119" s="115">
        <v>24</v>
      </c>
      <c r="H119" s="116">
        <f t="shared" ref="H119:H131" si="31">IFERROR(G119/E119-1,"-")</f>
        <v>-0.9327731092436975</v>
      </c>
      <c r="I119" s="115">
        <v>277</v>
      </c>
      <c r="J119" s="116">
        <f t="shared" ref="J119:J131" si="32">IFERROR(I119/G119-1,"-")</f>
        <v>10.541666666666666</v>
      </c>
      <c r="K119" s="115">
        <v>378</v>
      </c>
      <c r="L119" s="116">
        <f t="shared" ref="L119:L131" si="33">IFERROR(K119/I119-1,"-")</f>
        <v>0.36462093862815892</v>
      </c>
      <c r="M119" s="115">
        <v>447</v>
      </c>
      <c r="N119" s="116">
        <f t="shared" ref="N119:N125" si="34">IFERROR(M119/K119-1,"-")</f>
        <v>0.18253968253968256</v>
      </c>
      <c r="O119" s="116">
        <f>M119/C119-1</f>
        <v>0.33035714285714279</v>
      </c>
    </row>
    <row r="120" spans="1:16" x14ac:dyDescent="0.25">
      <c r="B120" s="114" t="s">
        <v>73</v>
      </c>
      <c r="C120" s="115">
        <v>382</v>
      </c>
      <c r="D120" s="116">
        <v>0.28619528619528611</v>
      </c>
      <c r="E120" s="115">
        <v>525</v>
      </c>
      <c r="F120" s="116">
        <f t="shared" si="30"/>
        <v>0.37434554973821998</v>
      </c>
      <c r="G120" s="115">
        <v>25</v>
      </c>
      <c r="H120" s="116">
        <f t="shared" si="31"/>
        <v>-0.95238095238095233</v>
      </c>
      <c r="I120" s="115">
        <v>330</v>
      </c>
      <c r="J120" s="116">
        <f t="shared" si="32"/>
        <v>12.2</v>
      </c>
      <c r="K120" s="115">
        <v>411</v>
      </c>
      <c r="L120" s="116">
        <f t="shared" si="33"/>
        <v>0.24545454545454537</v>
      </c>
      <c r="M120" s="115">
        <v>472</v>
      </c>
      <c r="N120" s="116">
        <f t="shared" si="34"/>
        <v>0.14841849148418484</v>
      </c>
      <c r="O120" s="116">
        <f>IFERROR(M120/C120-1,"-")</f>
        <v>0.23560209424083767</v>
      </c>
    </row>
    <row r="121" spans="1:16" x14ac:dyDescent="0.25">
      <c r="B121" s="114" t="s">
        <v>75</v>
      </c>
      <c r="C121" s="115">
        <v>296</v>
      </c>
      <c r="D121" s="116">
        <v>3.1358885017421567E-2</v>
      </c>
      <c r="E121" s="115">
        <v>112</v>
      </c>
      <c r="F121" s="116">
        <f t="shared" si="30"/>
        <v>-0.6216216216216216</v>
      </c>
      <c r="G121" s="115">
        <v>35</v>
      </c>
      <c r="H121" s="116">
        <f t="shared" si="31"/>
        <v>-0.6875</v>
      </c>
      <c r="I121" s="115">
        <v>308</v>
      </c>
      <c r="J121" s="116">
        <f t="shared" si="32"/>
        <v>7.8000000000000007</v>
      </c>
      <c r="K121" s="115">
        <v>344</v>
      </c>
      <c r="L121" s="116">
        <f t="shared" si="33"/>
        <v>0.11688311688311681</v>
      </c>
      <c r="M121" s="115">
        <v>445</v>
      </c>
      <c r="N121" s="116">
        <f t="shared" si="34"/>
        <v>0.29360465116279078</v>
      </c>
      <c r="O121" s="116">
        <f t="shared" ref="O121:O125" si="35">IFERROR(M121/C121-1,"-")</f>
        <v>0.50337837837837829</v>
      </c>
    </row>
    <row r="122" spans="1:16" x14ac:dyDescent="0.25">
      <c r="B122" s="114" t="s">
        <v>77</v>
      </c>
      <c r="C122" s="115">
        <v>145</v>
      </c>
      <c r="D122" s="116">
        <v>-0.21195652173913049</v>
      </c>
      <c r="E122" s="115">
        <v>0</v>
      </c>
      <c r="F122" s="116">
        <f t="shared" si="30"/>
        <v>-1</v>
      </c>
      <c r="G122" s="115">
        <v>17</v>
      </c>
      <c r="H122" s="116" t="str">
        <f t="shared" si="31"/>
        <v>-</v>
      </c>
      <c r="I122" s="115">
        <v>129</v>
      </c>
      <c r="J122" s="116">
        <f t="shared" si="32"/>
        <v>6.5882352941176467</v>
      </c>
      <c r="K122" s="115">
        <v>155</v>
      </c>
      <c r="L122" s="116">
        <f t="shared" si="33"/>
        <v>0.20155038759689914</v>
      </c>
      <c r="M122" s="115">
        <v>248</v>
      </c>
      <c r="N122" s="116">
        <f t="shared" si="34"/>
        <v>0.60000000000000009</v>
      </c>
      <c r="O122" s="116">
        <f t="shared" si="35"/>
        <v>0.71034482758620698</v>
      </c>
    </row>
    <row r="123" spans="1:16" x14ac:dyDescent="0.25">
      <c r="B123" s="114" t="s">
        <v>79</v>
      </c>
      <c r="C123" s="115">
        <v>167</v>
      </c>
      <c r="D123" s="116">
        <v>0.63725490196078427</v>
      </c>
      <c r="E123" s="115">
        <v>0</v>
      </c>
      <c r="F123" s="116">
        <f t="shared" si="30"/>
        <v>-1</v>
      </c>
      <c r="G123" s="115">
        <v>19</v>
      </c>
      <c r="H123" s="116" t="str">
        <f t="shared" si="31"/>
        <v>-</v>
      </c>
      <c r="I123" s="115">
        <v>143</v>
      </c>
      <c r="J123" s="116">
        <f t="shared" si="32"/>
        <v>6.5263157894736841</v>
      </c>
      <c r="K123" s="115">
        <v>149</v>
      </c>
      <c r="L123" s="116">
        <f t="shared" si="33"/>
        <v>4.195804195804187E-2</v>
      </c>
      <c r="M123" s="115">
        <v>133</v>
      </c>
      <c r="N123" s="116">
        <f t="shared" si="34"/>
        <v>-0.10738255033557043</v>
      </c>
      <c r="O123" s="116">
        <f t="shared" si="35"/>
        <v>-0.20359281437125754</v>
      </c>
    </row>
    <row r="124" spans="1:16" x14ac:dyDescent="0.25">
      <c r="B124" s="114" t="s">
        <v>81</v>
      </c>
      <c r="C124" s="115">
        <v>87</v>
      </c>
      <c r="D124" s="116">
        <v>-0.17142857142857137</v>
      </c>
      <c r="E124" s="115">
        <v>0</v>
      </c>
      <c r="F124" s="116">
        <f t="shared" si="30"/>
        <v>-1</v>
      </c>
      <c r="G124" s="115">
        <v>25</v>
      </c>
      <c r="H124" s="116" t="str">
        <f t="shared" si="31"/>
        <v>-</v>
      </c>
      <c r="I124" s="115">
        <v>120</v>
      </c>
      <c r="J124" s="116">
        <f t="shared" si="32"/>
        <v>3.8</v>
      </c>
      <c r="K124" s="115">
        <v>124</v>
      </c>
      <c r="L124" s="116">
        <f t="shared" si="33"/>
        <v>3.3333333333333437E-2</v>
      </c>
      <c r="M124" s="115">
        <v>100</v>
      </c>
      <c r="N124" s="116">
        <f t="shared" si="34"/>
        <v>-0.19354838709677424</v>
      </c>
      <c r="O124" s="116">
        <f t="shared" si="35"/>
        <v>0.14942528735632177</v>
      </c>
    </row>
    <row r="125" spans="1:16" x14ac:dyDescent="0.25">
      <c r="B125" s="114" t="s">
        <v>83</v>
      </c>
      <c r="C125" s="115">
        <v>128</v>
      </c>
      <c r="D125" s="116">
        <v>3.2258064516129004E-2</v>
      </c>
      <c r="E125" s="115">
        <v>0</v>
      </c>
      <c r="F125" s="116">
        <f t="shared" si="30"/>
        <v>-1</v>
      </c>
      <c r="G125" s="115">
        <v>49</v>
      </c>
      <c r="H125" s="116" t="str">
        <f t="shared" si="31"/>
        <v>-</v>
      </c>
      <c r="I125" s="115">
        <v>82</v>
      </c>
      <c r="J125" s="116">
        <f t="shared" si="32"/>
        <v>0.67346938775510212</v>
      </c>
      <c r="K125" s="115">
        <v>160</v>
      </c>
      <c r="L125" s="116">
        <f t="shared" si="33"/>
        <v>0.95121951219512191</v>
      </c>
      <c r="M125" s="115">
        <v>156</v>
      </c>
      <c r="N125" s="116">
        <f t="shared" si="34"/>
        <v>-2.5000000000000022E-2</v>
      </c>
      <c r="O125" s="116">
        <f t="shared" si="35"/>
        <v>0.21875</v>
      </c>
    </row>
    <row r="126" spans="1:16" x14ac:dyDescent="0.25">
      <c r="B126" s="114" t="s">
        <v>85</v>
      </c>
      <c r="C126" s="115">
        <v>86</v>
      </c>
      <c r="D126" s="116">
        <v>-0.14000000000000001</v>
      </c>
      <c r="E126" s="115">
        <v>24</v>
      </c>
      <c r="F126" s="116">
        <f t="shared" si="30"/>
        <v>-0.72093023255813948</v>
      </c>
      <c r="G126" s="115">
        <v>79</v>
      </c>
      <c r="H126" s="116">
        <f t="shared" si="31"/>
        <v>2.2916666666666665</v>
      </c>
      <c r="I126" s="115">
        <v>109</v>
      </c>
      <c r="J126" s="116">
        <f t="shared" si="32"/>
        <v>0.379746835443038</v>
      </c>
      <c r="K126" s="115">
        <v>153</v>
      </c>
      <c r="L126" s="116">
        <f t="shared" si="33"/>
        <v>0.40366972477064222</v>
      </c>
      <c r="M126" s="115">
        <v>122</v>
      </c>
      <c r="N126" s="116">
        <f>IFERROR(M126/K126-1,"-")</f>
        <v>-0.20261437908496727</v>
      </c>
      <c r="O126" s="116">
        <f>IFERROR(M126/C126-1,"-")</f>
        <v>0.41860465116279078</v>
      </c>
    </row>
    <row r="127" spans="1:16" x14ac:dyDescent="0.25">
      <c r="B127" s="114" t="s">
        <v>87</v>
      </c>
      <c r="C127" s="115">
        <v>141</v>
      </c>
      <c r="D127" s="116">
        <v>3.6764705882353033E-2</v>
      </c>
      <c r="E127" s="115">
        <v>24</v>
      </c>
      <c r="F127" s="116">
        <f t="shared" si="30"/>
        <v>-0.82978723404255317</v>
      </c>
      <c r="G127" s="115">
        <v>73</v>
      </c>
      <c r="H127" s="116">
        <f t="shared" si="31"/>
        <v>2.0416666666666665</v>
      </c>
      <c r="I127" s="115">
        <v>163</v>
      </c>
      <c r="J127" s="116">
        <f t="shared" si="32"/>
        <v>1.2328767123287672</v>
      </c>
      <c r="K127" s="115">
        <v>144</v>
      </c>
      <c r="L127" s="116">
        <f t="shared" si="33"/>
        <v>-0.1165644171779141</v>
      </c>
      <c r="M127" s="115">
        <v>123</v>
      </c>
      <c r="N127" s="116">
        <f>IFERROR(M127/K127-1,"-")</f>
        <v>-0.14583333333333337</v>
      </c>
      <c r="O127" s="116">
        <f>IFERROR(M127/C127-1,"-")</f>
        <v>-0.12765957446808507</v>
      </c>
    </row>
    <row r="128" spans="1:16" x14ac:dyDescent="0.25">
      <c r="A128" s="120"/>
      <c r="B128" s="114" t="s">
        <v>89</v>
      </c>
      <c r="C128" s="115">
        <v>143</v>
      </c>
      <c r="D128" s="116">
        <v>-0.17341040462427748</v>
      </c>
      <c r="E128" s="115">
        <v>50</v>
      </c>
      <c r="F128" s="116">
        <f t="shared" si="30"/>
        <v>-0.65034965034965042</v>
      </c>
      <c r="G128" s="115">
        <v>163</v>
      </c>
      <c r="H128" s="116">
        <f t="shared" si="31"/>
        <v>2.2599999999999998</v>
      </c>
      <c r="I128" s="115">
        <v>175</v>
      </c>
      <c r="J128" s="116">
        <f t="shared" si="32"/>
        <v>7.361963190184051E-2</v>
      </c>
      <c r="K128" s="115">
        <v>180</v>
      </c>
      <c r="L128" s="116">
        <f t="shared" si="33"/>
        <v>2.857142857142847E-2</v>
      </c>
      <c r="M128" s="115">
        <v>204</v>
      </c>
      <c r="N128" s="116">
        <f>IFERROR(M128/K128-1,"-")</f>
        <v>0.1333333333333333</v>
      </c>
      <c r="O128" s="116">
        <f>IFERROR(M128/C128-1,"-")</f>
        <v>0.42657342657342667</v>
      </c>
    </row>
    <row r="129" spans="2:16" x14ac:dyDescent="0.25">
      <c r="B129" s="114" t="s">
        <v>91</v>
      </c>
      <c r="C129" s="115">
        <v>282</v>
      </c>
      <c r="D129" s="116">
        <v>0.16049382716049387</v>
      </c>
      <c r="E129" s="115">
        <v>96</v>
      </c>
      <c r="F129" s="116">
        <f t="shared" si="30"/>
        <v>-0.65957446808510634</v>
      </c>
      <c r="G129" s="115">
        <v>241</v>
      </c>
      <c r="H129" s="116">
        <f t="shared" si="31"/>
        <v>1.5104166666666665</v>
      </c>
      <c r="I129" s="115">
        <v>264</v>
      </c>
      <c r="J129" s="116">
        <f t="shared" si="32"/>
        <v>9.543568464730301E-2</v>
      </c>
      <c r="K129" s="115">
        <v>278</v>
      </c>
      <c r="L129" s="116">
        <f t="shared" si="33"/>
        <v>5.3030303030302983E-2</v>
      </c>
      <c r="M129" s="115">
        <v>320</v>
      </c>
      <c r="N129" s="116">
        <f>IFERROR(M129/K129-1,"-")</f>
        <v>0.15107913669064743</v>
      </c>
      <c r="O129" s="116">
        <f>IFERROR(M129/C129-1,"-")</f>
        <v>0.13475177304964547</v>
      </c>
    </row>
    <row r="130" spans="2:16" x14ac:dyDescent="0.25">
      <c r="B130" s="114" t="s">
        <v>93</v>
      </c>
      <c r="C130" s="115">
        <v>228</v>
      </c>
      <c r="D130" s="116">
        <v>0.17525773195876293</v>
      </c>
      <c r="E130" s="115">
        <v>74</v>
      </c>
      <c r="F130" s="116">
        <f t="shared" si="30"/>
        <v>-0.67543859649122806</v>
      </c>
      <c r="G130" s="115">
        <v>171</v>
      </c>
      <c r="H130" s="116">
        <f t="shared" si="31"/>
        <v>1.310810810810811</v>
      </c>
      <c r="I130" s="115">
        <v>303</v>
      </c>
      <c r="J130" s="116">
        <f t="shared" si="32"/>
        <v>0.77192982456140347</v>
      </c>
      <c r="K130" s="115">
        <v>319</v>
      </c>
      <c r="L130" s="116">
        <f t="shared" si="33"/>
        <v>5.2805280528052778E-2</v>
      </c>
      <c r="M130" s="115">
        <v>260</v>
      </c>
      <c r="N130" s="116">
        <f>IFERROR(M130/K130-1,"-")</f>
        <v>-0.1849529780564263</v>
      </c>
      <c r="O130" s="116">
        <f>IFERROR(M130/C130-1,"-")</f>
        <v>0.14035087719298245</v>
      </c>
    </row>
    <row r="131" spans="2:16" ht="15.75" x14ac:dyDescent="0.25">
      <c r="B131" s="117" t="s">
        <v>30</v>
      </c>
      <c r="C131" s="118">
        <v>2421</v>
      </c>
      <c r="D131" s="119">
        <v>6.887417218543046E-2</v>
      </c>
      <c r="E131" s="118">
        <v>1288</v>
      </c>
      <c r="F131" s="119">
        <f t="shared" si="30"/>
        <v>-0.46798843453118544</v>
      </c>
      <c r="G131" s="118">
        <v>921</v>
      </c>
      <c r="H131" s="119">
        <f t="shared" si="31"/>
        <v>-0.28493788819875776</v>
      </c>
      <c r="I131" s="118">
        <v>2403</v>
      </c>
      <c r="J131" s="119">
        <f t="shared" si="32"/>
        <v>1.6091205211726383</v>
      </c>
      <c r="K131" s="118">
        <v>2795</v>
      </c>
      <c r="L131" s="119">
        <f t="shared" si="33"/>
        <v>0.16312942155638788</v>
      </c>
      <c r="M131" s="118">
        <v>3030</v>
      </c>
      <c r="N131" s="119">
        <v>8.4078711985688726E-2</v>
      </c>
      <c r="O131" s="119">
        <v>0.25154894671623307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K134" s="120"/>
      <c r="M134" s="120"/>
      <c r="N134" s="122"/>
    </row>
    <row r="136" spans="2:16" ht="48.75" customHeight="1" thickBot="1" x14ac:dyDescent="0.3">
      <c r="B136" s="269" t="s">
        <v>240</v>
      </c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269"/>
      <c r="O136" s="269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1" t="s">
        <v>113</v>
      </c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3"/>
    </row>
    <row r="139" spans="2:16" ht="22.5" thickTop="1" thickBot="1" x14ac:dyDescent="0.3">
      <c r="B139" s="109"/>
      <c r="C139" s="294">
        <f>2019</f>
        <v>2019</v>
      </c>
      <c r="D139" s="295"/>
      <c r="E139" s="296">
        <v>2020</v>
      </c>
      <c r="F139" s="295"/>
      <c r="G139" s="296">
        <v>2021</v>
      </c>
      <c r="H139" s="295"/>
      <c r="I139" s="296">
        <v>2022</v>
      </c>
      <c r="J139" s="295"/>
      <c r="K139" s="296">
        <v>2023</v>
      </c>
      <c r="L139" s="295"/>
      <c r="M139" s="296">
        <v>2024</v>
      </c>
      <c r="N139" s="297"/>
      <c r="O139" s="298"/>
    </row>
    <row r="140" spans="2:16" ht="16.5" thickTop="1" thickBot="1" x14ac:dyDescent="0.3">
      <c r="B140" s="85"/>
      <c r="C140" s="111" t="s">
        <v>69</v>
      </c>
      <c r="D140" s="112" t="str">
        <f>CONCATENATE("var ",RIGHT(2019,2),"/",RIGHT(2018,2))</f>
        <v>var 19/18</v>
      </c>
      <c r="E140" s="113" t="s">
        <v>69</v>
      </c>
      <c r="F140" s="112" t="str">
        <f>CONCATENATE("var ",RIGHT(E139,2),"/",RIGHT(E139-1,2))</f>
        <v>var 20/19</v>
      </c>
      <c r="G140" s="113" t="s">
        <v>69</v>
      </c>
      <c r="H140" s="112" t="str">
        <f>CONCATENATE("var ",RIGHT(G139,2),"/",RIGHT(G139-1,2))</f>
        <v>var 21/20</v>
      </c>
      <c r="I140" s="113" t="s">
        <v>69</v>
      </c>
      <c r="J140" s="112" t="str">
        <f>CONCATENATE("var ",RIGHT(I139,2),"/",RIGHT(I139-1,2))</f>
        <v>var 22/21</v>
      </c>
      <c r="K140" s="113" t="s">
        <v>69</v>
      </c>
      <c r="L140" s="112" t="str">
        <f>CONCATENATE("var ",RIGHT(K139,2),"/",RIGHT(K139-1,2))</f>
        <v>var 23/22</v>
      </c>
      <c r="M140" s="113" t="s">
        <v>69</v>
      </c>
      <c r="N140" s="112" t="str">
        <f>CONCATENATE("var ",RIGHT(M139,2),"/",RIGHT(M139-1,2))</f>
        <v>var 24/23</v>
      </c>
      <c r="O140" s="112" t="str">
        <f>CONCATENATE("var ",RIGHT(M139,2),"/",RIGHT(2019,2))</f>
        <v>var 24/19</v>
      </c>
    </row>
    <row r="141" spans="2:16" x14ac:dyDescent="0.25">
      <c r="B141" s="114" t="s">
        <v>71</v>
      </c>
      <c r="C141" s="115">
        <v>380</v>
      </c>
      <c r="D141" s="116">
        <v>-0.21161825726141081</v>
      </c>
      <c r="E141" s="115">
        <v>427</v>
      </c>
      <c r="F141" s="116">
        <f t="shared" ref="F141:F153" si="36">IFERROR(E141/C141-1,"-")</f>
        <v>0.12368421052631584</v>
      </c>
      <c r="G141" s="115">
        <v>89</v>
      </c>
      <c r="H141" s="116">
        <f t="shared" ref="H141:H153" si="37">IFERROR(G141/E141-1,"-")</f>
        <v>-0.79156908665105385</v>
      </c>
      <c r="I141" s="115">
        <v>309</v>
      </c>
      <c r="J141" s="116">
        <f t="shared" ref="J141:J153" si="38">IFERROR(I141/G141-1,"-")</f>
        <v>2.4719101123595504</v>
      </c>
      <c r="K141" s="115">
        <v>460</v>
      </c>
      <c r="L141" s="116">
        <f t="shared" ref="L141:L153" si="39">IFERROR(K141/I141-1,"-")</f>
        <v>0.48867313915857613</v>
      </c>
      <c r="M141" s="115">
        <v>643</v>
      </c>
      <c r="N141" s="116">
        <f t="shared" ref="N141:N147" si="40">IFERROR(M141/K141-1,"-")</f>
        <v>0.39782608695652177</v>
      </c>
      <c r="O141" s="116">
        <f>M141/C141-1</f>
        <v>0.69210526315789478</v>
      </c>
    </row>
    <row r="142" spans="2:16" x14ac:dyDescent="0.25">
      <c r="B142" s="114" t="s">
        <v>73</v>
      </c>
      <c r="C142" s="115">
        <v>477</v>
      </c>
      <c r="D142" s="116">
        <v>-2.8513238289205711E-2</v>
      </c>
      <c r="E142" s="115">
        <v>458</v>
      </c>
      <c r="F142" s="116">
        <f t="shared" si="36"/>
        <v>-3.9832285115304011E-2</v>
      </c>
      <c r="G142" s="115">
        <v>92</v>
      </c>
      <c r="H142" s="116">
        <f t="shared" si="37"/>
        <v>-0.79912663755458513</v>
      </c>
      <c r="I142" s="115">
        <v>390</v>
      </c>
      <c r="J142" s="116">
        <f t="shared" si="38"/>
        <v>3.2391304347826084</v>
      </c>
      <c r="K142" s="115">
        <v>440</v>
      </c>
      <c r="L142" s="116">
        <f t="shared" si="39"/>
        <v>0.12820512820512819</v>
      </c>
      <c r="M142" s="115">
        <v>537</v>
      </c>
      <c r="N142" s="116">
        <f t="shared" si="40"/>
        <v>0.22045454545454546</v>
      </c>
      <c r="O142" s="116">
        <f>IFERROR(M142/C142-1,"-")</f>
        <v>0.12578616352201255</v>
      </c>
    </row>
    <row r="143" spans="2:16" x14ac:dyDescent="0.25">
      <c r="B143" s="114" t="s">
        <v>75</v>
      </c>
      <c r="C143" s="115">
        <v>628</v>
      </c>
      <c r="D143" s="116">
        <v>6.4406779661017044E-2</v>
      </c>
      <c r="E143" s="115">
        <v>186</v>
      </c>
      <c r="F143" s="116">
        <f t="shared" si="36"/>
        <v>-0.70382165605095537</v>
      </c>
      <c r="G143" s="115">
        <v>167</v>
      </c>
      <c r="H143" s="116">
        <f t="shared" si="37"/>
        <v>-0.10215053763440862</v>
      </c>
      <c r="I143" s="115">
        <v>431</v>
      </c>
      <c r="J143" s="116">
        <f t="shared" si="38"/>
        <v>1.5808383233532934</v>
      </c>
      <c r="K143" s="115">
        <v>450</v>
      </c>
      <c r="L143" s="116">
        <f t="shared" si="39"/>
        <v>4.4083526682134666E-2</v>
      </c>
      <c r="M143" s="115">
        <v>565</v>
      </c>
      <c r="N143" s="116">
        <f t="shared" si="40"/>
        <v>0.25555555555555554</v>
      </c>
      <c r="O143" s="116">
        <f t="shared" ref="O143:O147" si="41">IFERROR(M143/C143-1,"-")</f>
        <v>-0.10031847133757965</v>
      </c>
    </row>
    <row r="144" spans="2:16" x14ac:dyDescent="0.25">
      <c r="B144" s="114" t="s">
        <v>77</v>
      </c>
      <c r="C144" s="115">
        <v>410</v>
      </c>
      <c r="D144" s="116">
        <v>-1.9138755980861233E-2</v>
      </c>
      <c r="E144" s="115">
        <v>0</v>
      </c>
      <c r="F144" s="116">
        <f t="shared" si="36"/>
        <v>-1</v>
      </c>
      <c r="G144" s="115">
        <v>83</v>
      </c>
      <c r="H144" s="116" t="str">
        <f t="shared" si="37"/>
        <v>-</v>
      </c>
      <c r="I144" s="115">
        <v>352</v>
      </c>
      <c r="J144" s="116">
        <f t="shared" si="38"/>
        <v>3.2409638554216871</v>
      </c>
      <c r="K144" s="115">
        <v>358</v>
      </c>
      <c r="L144" s="116">
        <f t="shared" si="39"/>
        <v>1.7045454545454586E-2</v>
      </c>
      <c r="M144" s="115">
        <v>348</v>
      </c>
      <c r="N144" s="116">
        <f t="shared" si="40"/>
        <v>-2.7932960893854775E-2</v>
      </c>
      <c r="O144" s="116">
        <f t="shared" si="41"/>
        <v>-0.15121951219512197</v>
      </c>
    </row>
    <row r="145" spans="1:16" x14ac:dyDescent="0.25">
      <c r="B145" s="114" t="s">
        <v>79</v>
      </c>
      <c r="C145" s="115">
        <v>195</v>
      </c>
      <c r="D145" s="116">
        <v>-0.3321917808219178</v>
      </c>
      <c r="E145" s="115">
        <v>0</v>
      </c>
      <c r="F145" s="116">
        <f t="shared" si="36"/>
        <v>-1</v>
      </c>
      <c r="G145" s="115">
        <v>122</v>
      </c>
      <c r="H145" s="116" t="str">
        <f t="shared" si="37"/>
        <v>-</v>
      </c>
      <c r="I145" s="115">
        <v>190</v>
      </c>
      <c r="J145" s="116">
        <f t="shared" si="38"/>
        <v>0.55737704918032782</v>
      </c>
      <c r="K145" s="115">
        <v>188</v>
      </c>
      <c r="L145" s="116">
        <f t="shared" si="39"/>
        <v>-1.0526315789473717E-2</v>
      </c>
      <c r="M145" s="115">
        <v>242</v>
      </c>
      <c r="N145" s="116">
        <f t="shared" si="40"/>
        <v>0.2872340425531914</v>
      </c>
      <c r="O145" s="116">
        <f t="shared" si="41"/>
        <v>0.24102564102564106</v>
      </c>
    </row>
    <row r="146" spans="1:16" x14ac:dyDescent="0.25">
      <c r="B146" s="114" t="s">
        <v>81</v>
      </c>
      <c r="C146" s="115">
        <v>96</v>
      </c>
      <c r="D146" s="116">
        <v>-0.51269035532994922</v>
      </c>
      <c r="E146" s="115">
        <v>0</v>
      </c>
      <c r="F146" s="116">
        <f t="shared" si="36"/>
        <v>-1</v>
      </c>
      <c r="G146" s="115">
        <v>106</v>
      </c>
      <c r="H146" s="116" t="str">
        <f t="shared" si="37"/>
        <v>-</v>
      </c>
      <c r="I146" s="115">
        <v>171</v>
      </c>
      <c r="J146" s="116">
        <f t="shared" si="38"/>
        <v>0.6132075471698113</v>
      </c>
      <c r="K146" s="115">
        <v>128</v>
      </c>
      <c r="L146" s="116">
        <f t="shared" si="39"/>
        <v>-0.25146198830409361</v>
      </c>
      <c r="M146" s="115">
        <v>154</v>
      </c>
      <c r="N146" s="116">
        <f t="shared" si="40"/>
        <v>0.203125</v>
      </c>
      <c r="O146" s="116">
        <f t="shared" si="41"/>
        <v>0.60416666666666674</v>
      </c>
    </row>
    <row r="147" spans="1:16" x14ac:dyDescent="0.25">
      <c r="B147" s="114" t="s">
        <v>83</v>
      </c>
      <c r="C147" s="115">
        <v>88</v>
      </c>
      <c r="D147" s="116">
        <v>-0.43225806451612903</v>
      </c>
      <c r="E147" s="115">
        <v>0</v>
      </c>
      <c r="F147" s="116">
        <f t="shared" si="36"/>
        <v>-1</v>
      </c>
      <c r="G147" s="115">
        <v>120</v>
      </c>
      <c r="H147" s="116" t="str">
        <f t="shared" si="37"/>
        <v>-</v>
      </c>
      <c r="I147" s="115">
        <v>136</v>
      </c>
      <c r="J147" s="116">
        <f t="shared" si="38"/>
        <v>0.1333333333333333</v>
      </c>
      <c r="K147" s="115">
        <v>108</v>
      </c>
      <c r="L147" s="116">
        <f t="shared" si="39"/>
        <v>-0.20588235294117652</v>
      </c>
      <c r="M147" s="115">
        <v>124</v>
      </c>
      <c r="N147" s="116">
        <f t="shared" si="40"/>
        <v>0.14814814814814814</v>
      </c>
      <c r="O147" s="116">
        <f t="shared" si="41"/>
        <v>0.40909090909090917</v>
      </c>
    </row>
    <row r="148" spans="1:16" x14ac:dyDescent="0.25">
      <c r="B148" s="114" t="s">
        <v>85</v>
      </c>
      <c r="C148" s="115">
        <v>140</v>
      </c>
      <c r="D148" s="116">
        <v>-0.23913043478260865</v>
      </c>
      <c r="E148" s="115">
        <v>86</v>
      </c>
      <c r="F148" s="116">
        <f t="shared" si="36"/>
        <v>-0.38571428571428568</v>
      </c>
      <c r="G148" s="115">
        <v>203</v>
      </c>
      <c r="H148" s="116">
        <f t="shared" si="37"/>
        <v>1.36046511627907</v>
      </c>
      <c r="I148" s="115">
        <v>193</v>
      </c>
      <c r="J148" s="116">
        <f t="shared" si="38"/>
        <v>-4.9261083743842415E-2</v>
      </c>
      <c r="K148" s="115">
        <v>235</v>
      </c>
      <c r="L148" s="116">
        <f t="shared" si="39"/>
        <v>0.21761658031088094</v>
      </c>
      <c r="M148" s="115">
        <v>173</v>
      </c>
      <c r="N148" s="116">
        <f>IFERROR(M148/K148-1,"-")</f>
        <v>-0.2638297872340426</v>
      </c>
      <c r="O148" s="116">
        <f>IFERROR(M148/C148-1,"-")</f>
        <v>0.23571428571428577</v>
      </c>
    </row>
    <row r="149" spans="1:16" x14ac:dyDescent="0.25">
      <c r="B149" s="114" t="s">
        <v>87</v>
      </c>
      <c r="C149" s="115">
        <v>179</v>
      </c>
      <c r="D149" s="116">
        <v>-0.25416666666666665</v>
      </c>
      <c r="E149" s="115">
        <v>42</v>
      </c>
      <c r="F149" s="116">
        <f t="shared" si="36"/>
        <v>-0.76536312849162014</v>
      </c>
      <c r="G149" s="115">
        <v>194</v>
      </c>
      <c r="H149" s="116">
        <f t="shared" si="37"/>
        <v>3.6190476190476186</v>
      </c>
      <c r="I149" s="115">
        <v>224</v>
      </c>
      <c r="J149" s="116">
        <f t="shared" si="38"/>
        <v>0.15463917525773185</v>
      </c>
      <c r="K149" s="115">
        <v>222</v>
      </c>
      <c r="L149" s="116">
        <f t="shared" si="39"/>
        <v>-8.9285714285713969E-3</v>
      </c>
      <c r="M149" s="115">
        <v>224</v>
      </c>
      <c r="N149" s="116">
        <f>IFERROR(M149/K149-1,"-")</f>
        <v>9.009009009008917E-3</v>
      </c>
      <c r="O149" s="116">
        <f>IFERROR(M149/C149-1,"-")</f>
        <v>0.25139664804469275</v>
      </c>
    </row>
    <row r="150" spans="1:16" x14ac:dyDescent="0.25">
      <c r="A150" s="120"/>
      <c r="B150" s="114" t="s">
        <v>89</v>
      </c>
      <c r="C150" s="115">
        <v>397</v>
      </c>
      <c r="D150" s="116">
        <v>-9.9750623441396957E-3</v>
      </c>
      <c r="E150" s="115">
        <v>40</v>
      </c>
      <c r="F150" s="116">
        <f t="shared" si="36"/>
        <v>-0.89924433249370272</v>
      </c>
      <c r="G150" s="115">
        <v>402</v>
      </c>
      <c r="H150" s="116">
        <f t="shared" si="37"/>
        <v>9.0500000000000007</v>
      </c>
      <c r="I150" s="115">
        <v>318</v>
      </c>
      <c r="J150" s="116">
        <f t="shared" si="38"/>
        <v>-0.20895522388059706</v>
      </c>
      <c r="K150" s="115">
        <v>304</v>
      </c>
      <c r="L150" s="116">
        <f t="shared" si="39"/>
        <v>-4.4025157232704393E-2</v>
      </c>
      <c r="M150" s="115">
        <v>305</v>
      </c>
      <c r="N150" s="116">
        <f>IFERROR(M150/K150-1,"-")</f>
        <v>3.2894736842106198E-3</v>
      </c>
      <c r="O150" s="116">
        <f>IFERROR(M150/C150-1,"-")</f>
        <v>-0.23173803526448367</v>
      </c>
    </row>
    <row r="151" spans="1:16" x14ac:dyDescent="0.25">
      <c r="B151" s="114" t="s">
        <v>91</v>
      </c>
      <c r="C151" s="115">
        <v>536</v>
      </c>
      <c r="D151" s="116">
        <v>-4.1144901610017937E-2</v>
      </c>
      <c r="E151" s="115">
        <v>103</v>
      </c>
      <c r="F151" s="116">
        <f t="shared" si="36"/>
        <v>-0.80783582089552242</v>
      </c>
      <c r="G151" s="115">
        <v>469</v>
      </c>
      <c r="H151" s="116">
        <f t="shared" si="37"/>
        <v>3.5533980582524274</v>
      </c>
      <c r="I151" s="115">
        <v>407</v>
      </c>
      <c r="J151" s="116">
        <f t="shared" si="38"/>
        <v>-0.13219616204690832</v>
      </c>
      <c r="K151" s="115">
        <v>499</v>
      </c>
      <c r="L151" s="116">
        <f t="shared" si="39"/>
        <v>0.22604422604422614</v>
      </c>
      <c r="M151" s="115">
        <v>459</v>
      </c>
      <c r="N151" s="116">
        <f>IFERROR(M151/K151-1,"-")</f>
        <v>-8.0160320641282534E-2</v>
      </c>
      <c r="O151" s="116">
        <f>IFERROR(M151/C151-1,"-")</f>
        <v>-0.14365671641791045</v>
      </c>
    </row>
    <row r="152" spans="1:16" x14ac:dyDescent="0.25">
      <c r="B152" s="114" t="s">
        <v>93</v>
      </c>
      <c r="C152" s="115">
        <v>379</v>
      </c>
      <c r="D152" s="116">
        <v>-0.26833976833976836</v>
      </c>
      <c r="E152" s="115">
        <v>87</v>
      </c>
      <c r="F152" s="116">
        <f t="shared" si="36"/>
        <v>-0.77044854881266489</v>
      </c>
      <c r="G152" s="115">
        <v>348</v>
      </c>
      <c r="H152" s="116">
        <f t="shared" si="37"/>
        <v>3</v>
      </c>
      <c r="I152" s="115">
        <v>361</v>
      </c>
      <c r="J152" s="116">
        <f t="shared" si="38"/>
        <v>3.7356321839080442E-2</v>
      </c>
      <c r="K152" s="115">
        <v>422</v>
      </c>
      <c r="L152" s="116">
        <f t="shared" si="39"/>
        <v>0.1689750692520775</v>
      </c>
      <c r="M152" s="115">
        <v>460</v>
      </c>
      <c r="N152" s="116">
        <f>IFERROR(M152/K152-1,"-")</f>
        <v>9.004739336492884E-2</v>
      </c>
      <c r="O152" s="116">
        <f>IFERROR(M152/C152-1,"-")</f>
        <v>0.21372031662269131</v>
      </c>
    </row>
    <row r="153" spans="1:16" ht="15.75" x14ac:dyDescent="0.25">
      <c r="B153" s="117" t="s">
        <v>30</v>
      </c>
      <c r="C153" s="118">
        <v>3905</v>
      </c>
      <c r="D153" s="119">
        <v>-0.1373978352109565</v>
      </c>
      <c r="E153" s="118">
        <v>1481</v>
      </c>
      <c r="F153" s="119">
        <f t="shared" si="36"/>
        <v>-0.62074263764404614</v>
      </c>
      <c r="G153" s="118">
        <v>2395</v>
      </c>
      <c r="H153" s="119">
        <f t="shared" si="37"/>
        <v>0.61715057393652928</v>
      </c>
      <c r="I153" s="118">
        <v>3482</v>
      </c>
      <c r="J153" s="119">
        <f t="shared" si="38"/>
        <v>0.45386221294363249</v>
      </c>
      <c r="K153" s="118">
        <v>3814</v>
      </c>
      <c r="L153" s="119">
        <f t="shared" si="39"/>
        <v>9.5347501435956383E-2</v>
      </c>
      <c r="M153" s="118">
        <v>4234</v>
      </c>
      <c r="N153" s="119">
        <v>0.11012060828526482</v>
      </c>
      <c r="O153" s="119">
        <v>8.4250960307298284E-2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K156" s="120"/>
      <c r="N156" s="123"/>
    </row>
    <row r="157" spans="1:16" x14ac:dyDescent="0.25">
      <c r="O157" s="122"/>
    </row>
    <row r="158" spans="1:16" ht="48.75" customHeight="1" thickBot="1" x14ac:dyDescent="0.3">
      <c r="B158" s="269" t="s">
        <v>241</v>
      </c>
      <c r="C158" s="269"/>
      <c r="D158" s="269"/>
      <c r="E158" s="269"/>
      <c r="F158" s="269"/>
      <c r="G158" s="269"/>
      <c r="H158" s="269"/>
      <c r="I158" s="269"/>
      <c r="J158" s="269"/>
      <c r="K158" s="269"/>
      <c r="L158" s="269"/>
      <c r="M158" s="269"/>
      <c r="N158" s="269"/>
      <c r="O158" s="269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1" t="s">
        <v>116</v>
      </c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3"/>
    </row>
    <row r="161" spans="2:15" ht="22.5" thickTop="1" thickBot="1" x14ac:dyDescent="0.3">
      <c r="B161" s="109"/>
      <c r="C161" s="294">
        <f>2019</f>
        <v>2019</v>
      </c>
      <c r="D161" s="295"/>
      <c r="E161" s="296">
        <v>2020</v>
      </c>
      <c r="F161" s="295"/>
      <c r="G161" s="296">
        <v>2021</v>
      </c>
      <c r="H161" s="295"/>
      <c r="I161" s="296">
        <v>2022</v>
      </c>
      <c r="J161" s="295"/>
      <c r="K161" s="296">
        <v>2023</v>
      </c>
      <c r="L161" s="295"/>
      <c r="M161" s="296">
        <v>2024</v>
      </c>
      <c r="N161" s="297"/>
      <c r="O161" s="298"/>
    </row>
    <row r="162" spans="2:15" ht="16.5" thickTop="1" thickBot="1" x14ac:dyDescent="0.3">
      <c r="B162" s="85"/>
      <c r="C162" s="111" t="s">
        <v>69</v>
      </c>
      <c r="D162" s="112" t="str">
        <f>CONCATENATE("var ",RIGHT(2019,2),"/",RIGHT(2018,2))</f>
        <v>var 19/18</v>
      </c>
      <c r="E162" s="113" t="s">
        <v>69</v>
      </c>
      <c r="F162" s="112" t="str">
        <f>CONCATENATE("var ",RIGHT(E161,2),"/",RIGHT(E161-1,2))</f>
        <v>var 20/19</v>
      </c>
      <c r="G162" s="113" t="s">
        <v>69</v>
      </c>
      <c r="H162" s="112" t="str">
        <f>CONCATENATE("var ",RIGHT(G161,2),"/",RIGHT(G161-1,2))</f>
        <v>var 21/20</v>
      </c>
      <c r="I162" s="113" t="s">
        <v>69</v>
      </c>
      <c r="J162" s="112" t="str">
        <f>CONCATENATE("var ",RIGHT(I161,2),"/",RIGHT(I161-1,2))</f>
        <v>var 22/21</v>
      </c>
      <c r="K162" s="113" t="s">
        <v>69</v>
      </c>
      <c r="L162" s="112" t="str">
        <f>CONCATENATE("var ",RIGHT(K161,2),"/",RIGHT(K161-1,2))</f>
        <v>var 23/22</v>
      </c>
      <c r="M162" s="113" t="s">
        <v>69</v>
      </c>
      <c r="N162" s="112" t="str">
        <f>CONCATENATE("var ",RIGHT(M161,2),"/",RIGHT(M161-1,2))</f>
        <v>var 24/23</v>
      </c>
      <c r="O162" s="112" t="str">
        <f>CONCATENATE("var ",RIGHT(M161,2),"/",RIGHT(2019,2))</f>
        <v>var 24/19</v>
      </c>
    </row>
    <row r="163" spans="2:15" x14ac:dyDescent="0.25">
      <c r="B163" s="114" t="s">
        <v>71</v>
      </c>
      <c r="C163" s="115">
        <v>369</v>
      </c>
      <c r="D163" s="116">
        <v>3.6516853932584192E-2</v>
      </c>
      <c r="E163" s="115">
        <v>405</v>
      </c>
      <c r="F163" s="116">
        <f t="shared" ref="F163:F175" si="42">IFERROR(E163/C163-1,"-")</f>
        <v>9.7560975609756184E-2</v>
      </c>
      <c r="G163" s="115">
        <v>213</v>
      </c>
      <c r="H163" s="116">
        <f t="shared" ref="H163:H175" si="43">IFERROR(G163/E163-1,"-")</f>
        <v>-0.47407407407407409</v>
      </c>
      <c r="I163" s="115">
        <v>325</v>
      </c>
      <c r="J163" s="116">
        <f t="shared" ref="J163:J175" si="44">IFERROR(I163/G163-1,"-")</f>
        <v>0.5258215962441315</v>
      </c>
      <c r="K163" s="115">
        <v>488</v>
      </c>
      <c r="L163" s="116">
        <f t="shared" ref="L163:L175" si="45">IFERROR(K163/I163-1,"-")</f>
        <v>0.50153846153846149</v>
      </c>
      <c r="M163" s="115">
        <v>385</v>
      </c>
      <c r="N163" s="116">
        <f t="shared" ref="N163:N169" si="46">IFERROR(M163/K163-1,"-")</f>
        <v>-0.21106557377049184</v>
      </c>
      <c r="O163" s="116">
        <f>M163/C163-1</f>
        <v>4.3360433604336057E-2</v>
      </c>
    </row>
    <row r="164" spans="2:15" x14ac:dyDescent="0.25">
      <c r="B164" s="114" t="s">
        <v>73</v>
      </c>
      <c r="C164" s="115">
        <v>333</v>
      </c>
      <c r="D164" s="116">
        <v>-0.22558139534883725</v>
      </c>
      <c r="E164" s="115">
        <v>500</v>
      </c>
      <c r="F164" s="116">
        <f t="shared" si="42"/>
        <v>0.50150150150150141</v>
      </c>
      <c r="G164" s="115">
        <v>271</v>
      </c>
      <c r="H164" s="116">
        <f t="shared" si="43"/>
        <v>-0.45799999999999996</v>
      </c>
      <c r="I164" s="115">
        <v>388</v>
      </c>
      <c r="J164" s="116">
        <f t="shared" si="44"/>
        <v>0.43173431734317336</v>
      </c>
      <c r="K164" s="115">
        <v>402</v>
      </c>
      <c r="L164" s="116">
        <f t="shared" si="45"/>
        <v>3.6082474226804218E-2</v>
      </c>
      <c r="M164" s="115">
        <v>456</v>
      </c>
      <c r="N164" s="116">
        <f t="shared" si="46"/>
        <v>0.13432835820895517</v>
      </c>
      <c r="O164" s="116">
        <f>IFERROR(M164/C164-1,"-")</f>
        <v>0.36936936936936937</v>
      </c>
    </row>
    <row r="165" spans="2:15" x14ac:dyDescent="0.25">
      <c r="B165" s="114" t="s">
        <v>75</v>
      </c>
      <c r="C165" s="115">
        <v>444</v>
      </c>
      <c r="D165" s="116">
        <v>0.1017369727047146</v>
      </c>
      <c r="E165" s="115">
        <v>256</v>
      </c>
      <c r="F165" s="116">
        <f t="shared" si="42"/>
        <v>-0.42342342342342343</v>
      </c>
      <c r="G165" s="115">
        <v>451</v>
      </c>
      <c r="H165" s="116">
        <f t="shared" si="43"/>
        <v>0.76171875</v>
      </c>
      <c r="I165" s="115">
        <v>383</v>
      </c>
      <c r="J165" s="116">
        <f t="shared" si="44"/>
        <v>-0.15077605321507759</v>
      </c>
      <c r="K165" s="115">
        <v>468</v>
      </c>
      <c r="L165" s="116">
        <f t="shared" si="45"/>
        <v>0.22193211488250664</v>
      </c>
      <c r="M165" s="115">
        <v>490</v>
      </c>
      <c r="N165" s="116">
        <f t="shared" si="46"/>
        <v>4.7008547008547064E-2</v>
      </c>
      <c r="O165" s="116">
        <f t="shared" ref="O165:O169" si="47">IFERROR(M165/C165-1,"-")</f>
        <v>0.10360360360360366</v>
      </c>
    </row>
    <row r="166" spans="2:15" x14ac:dyDescent="0.25">
      <c r="B166" s="114" t="s">
        <v>77</v>
      </c>
      <c r="C166" s="115">
        <v>365</v>
      </c>
      <c r="D166" s="116">
        <v>-8.2914572864321578E-2</v>
      </c>
      <c r="E166" s="115">
        <v>0</v>
      </c>
      <c r="F166" s="116">
        <f t="shared" si="42"/>
        <v>-1</v>
      </c>
      <c r="G166" s="115">
        <v>363</v>
      </c>
      <c r="H166" s="116" t="str">
        <f t="shared" si="43"/>
        <v>-</v>
      </c>
      <c r="I166" s="115">
        <v>282</v>
      </c>
      <c r="J166" s="116">
        <f t="shared" si="44"/>
        <v>-0.22314049586776863</v>
      </c>
      <c r="K166" s="115">
        <v>300</v>
      </c>
      <c r="L166" s="116">
        <f t="shared" si="45"/>
        <v>6.3829787234042534E-2</v>
      </c>
      <c r="M166" s="115">
        <v>339</v>
      </c>
      <c r="N166" s="116">
        <f t="shared" si="46"/>
        <v>0.12999999999999989</v>
      </c>
      <c r="O166" s="116">
        <f t="shared" si="47"/>
        <v>-7.1232876712328808E-2</v>
      </c>
    </row>
    <row r="167" spans="2:15" x14ac:dyDescent="0.25">
      <c r="B167" s="114" t="s">
        <v>79</v>
      </c>
      <c r="C167" s="115">
        <v>321</v>
      </c>
      <c r="D167" s="116">
        <v>-5.5882352941176494E-2</v>
      </c>
      <c r="E167" s="115">
        <v>0</v>
      </c>
      <c r="F167" s="116">
        <f t="shared" si="42"/>
        <v>-1</v>
      </c>
      <c r="G167" s="115">
        <v>392</v>
      </c>
      <c r="H167" s="116" t="str">
        <f t="shared" si="43"/>
        <v>-</v>
      </c>
      <c r="I167" s="115">
        <v>279</v>
      </c>
      <c r="J167" s="116">
        <f t="shared" si="44"/>
        <v>-0.28826530612244894</v>
      </c>
      <c r="K167" s="115">
        <v>309</v>
      </c>
      <c r="L167" s="116">
        <f t="shared" si="45"/>
        <v>0.10752688172043001</v>
      </c>
      <c r="M167" s="115">
        <v>294</v>
      </c>
      <c r="N167" s="116">
        <f t="shared" si="46"/>
        <v>-4.8543689320388328E-2</v>
      </c>
      <c r="O167" s="116">
        <f t="shared" si="47"/>
        <v>-8.411214953271029E-2</v>
      </c>
    </row>
    <row r="168" spans="2:15" x14ac:dyDescent="0.25">
      <c r="B168" s="114" t="s">
        <v>81</v>
      </c>
      <c r="C168" s="115">
        <v>183</v>
      </c>
      <c r="D168" s="116">
        <v>-0.32967032967032972</v>
      </c>
      <c r="E168" s="115">
        <v>0</v>
      </c>
      <c r="F168" s="116">
        <f t="shared" si="42"/>
        <v>-1</v>
      </c>
      <c r="G168" s="115">
        <v>162</v>
      </c>
      <c r="H168" s="116" t="str">
        <f t="shared" si="43"/>
        <v>-</v>
      </c>
      <c r="I168" s="115">
        <v>122</v>
      </c>
      <c r="J168" s="116">
        <f t="shared" si="44"/>
        <v>-0.24691358024691357</v>
      </c>
      <c r="K168" s="115">
        <v>150</v>
      </c>
      <c r="L168" s="116">
        <f t="shared" si="45"/>
        <v>0.22950819672131151</v>
      </c>
      <c r="M168" s="115">
        <v>118</v>
      </c>
      <c r="N168" s="116">
        <f t="shared" si="46"/>
        <v>-0.21333333333333337</v>
      </c>
      <c r="O168" s="116">
        <f t="shared" si="47"/>
        <v>-0.35519125683060104</v>
      </c>
    </row>
    <row r="169" spans="2:15" x14ac:dyDescent="0.25">
      <c r="B169" s="114" t="s">
        <v>83</v>
      </c>
      <c r="C169" s="115">
        <v>203</v>
      </c>
      <c r="D169" s="116">
        <v>-0.29757785467128028</v>
      </c>
      <c r="E169" s="115">
        <v>0</v>
      </c>
      <c r="F169" s="116">
        <f t="shared" si="42"/>
        <v>-1</v>
      </c>
      <c r="G169" s="115">
        <v>212</v>
      </c>
      <c r="H169" s="116" t="str">
        <f t="shared" si="43"/>
        <v>-</v>
      </c>
      <c r="I169" s="115">
        <v>200</v>
      </c>
      <c r="J169" s="116">
        <f t="shared" si="44"/>
        <v>-5.6603773584905648E-2</v>
      </c>
      <c r="K169" s="115">
        <v>186</v>
      </c>
      <c r="L169" s="116">
        <f t="shared" si="45"/>
        <v>-6.9999999999999951E-2</v>
      </c>
      <c r="M169" s="115">
        <v>184</v>
      </c>
      <c r="N169" s="116">
        <f t="shared" si="46"/>
        <v>-1.0752688172043001E-2</v>
      </c>
      <c r="O169" s="116">
        <f t="shared" si="47"/>
        <v>-9.3596059113300489E-2</v>
      </c>
    </row>
    <row r="170" spans="2:15" x14ac:dyDescent="0.25">
      <c r="B170" s="114" t="s">
        <v>85</v>
      </c>
      <c r="C170" s="115">
        <v>380</v>
      </c>
      <c r="D170" s="116">
        <v>5.2910052910053462E-3</v>
      </c>
      <c r="E170" s="115">
        <v>285</v>
      </c>
      <c r="F170" s="116">
        <f t="shared" si="42"/>
        <v>-0.25</v>
      </c>
      <c r="G170" s="115">
        <v>419</v>
      </c>
      <c r="H170" s="116">
        <f t="shared" si="43"/>
        <v>0.47017543859649114</v>
      </c>
      <c r="I170" s="115">
        <v>410</v>
      </c>
      <c r="J170" s="116">
        <f t="shared" si="44"/>
        <v>-2.1479713603818618E-2</v>
      </c>
      <c r="K170" s="115">
        <v>328</v>
      </c>
      <c r="L170" s="116">
        <f t="shared" si="45"/>
        <v>-0.19999999999999996</v>
      </c>
      <c r="M170" s="115">
        <v>334</v>
      </c>
      <c r="N170" s="116">
        <f>IFERROR(M170/K170-1,"-")</f>
        <v>1.8292682926829285E-2</v>
      </c>
      <c r="O170" s="116">
        <f>IFERROR(M170/C170-1,"-")</f>
        <v>-0.12105263157894741</v>
      </c>
    </row>
    <row r="171" spans="2:15" x14ac:dyDescent="0.25">
      <c r="B171" s="114" t="s">
        <v>87</v>
      </c>
      <c r="C171" s="115">
        <v>211</v>
      </c>
      <c r="D171" s="116">
        <v>0.14673913043478271</v>
      </c>
      <c r="E171" s="115">
        <v>48</v>
      </c>
      <c r="F171" s="116">
        <f t="shared" si="42"/>
        <v>-0.77251184834123221</v>
      </c>
      <c r="G171" s="115">
        <v>180</v>
      </c>
      <c r="H171" s="116">
        <f t="shared" si="43"/>
        <v>2.75</v>
      </c>
      <c r="I171" s="115">
        <v>154</v>
      </c>
      <c r="J171" s="116">
        <f t="shared" si="44"/>
        <v>-0.14444444444444449</v>
      </c>
      <c r="K171" s="115">
        <v>208</v>
      </c>
      <c r="L171" s="116">
        <f t="shared" si="45"/>
        <v>0.35064935064935066</v>
      </c>
      <c r="M171" s="115">
        <v>152</v>
      </c>
      <c r="N171" s="116">
        <f t="shared" ref="N171:N174" si="48">IFERROR(M171/K171-1,"-")</f>
        <v>-0.26923076923076927</v>
      </c>
      <c r="O171" s="116">
        <f t="shared" ref="O171:O174" si="49">IFERROR(M171/C171-1,"-")</f>
        <v>-0.27962085308056872</v>
      </c>
    </row>
    <row r="172" spans="2:15" x14ac:dyDescent="0.25">
      <c r="B172" s="114" t="s">
        <v>89</v>
      </c>
      <c r="C172" s="115">
        <v>329</v>
      </c>
      <c r="D172" s="116">
        <v>-0.25056947608200453</v>
      </c>
      <c r="E172" s="115">
        <v>154</v>
      </c>
      <c r="F172" s="116">
        <f t="shared" si="42"/>
        <v>-0.53191489361702127</v>
      </c>
      <c r="G172" s="115">
        <v>204</v>
      </c>
      <c r="H172" s="116">
        <f t="shared" si="43"/>
        <v>0.32467532467532467</v>
      </c>
      <c r="I172" s="115">
        <v>223</v>
      </c>
      <c r="J172" s="116">
        <f t="shared" si="44"/>
        <v>9.3137254901960675E-2</v>
      </c>
      <c r="K172" s="115">
        <v>290</v>
      </c>
      <c r="L172" s="116">
        <f t="shared" si="45"/>
        <v>0.30044843049327352</v>
      </c>
      <c r="M172" s="115">
        <v>286</v>
      </c>
      <c r="N172" s="116">
        <f t="shared" si="48"/>
        <v>-1.379310344827589E-2</v>
      </c>
      <c r="O172" s="116">
        <f t="shared" si="49"/>
        <v>-0.1306990881458967</v>
      </c>
    </row>
    <row r="173" spans="2:15" x14ac:dyDescent="0.25">
      <c r="B173" s="114" t="s">
        <v>91</v>
      </c>
      <c r="C173" s="115">
        <v>378</v>
      </c>
      <c r="D173" s="116">
        <v>0.36462093862815892</v>
      </c>
      <c r="E173" s="115">
        <v>49</v>
      </c>
      <c r="F173" s="116">
        <f t="shared" si="42"/>
        <v>-0.87037037037037035</v>
      </c>
      <c r="G173" s="115">
        <v>310</v>
      </c>
      <c r="H173" s="116">
        <f t="shared" si="43"/>
        <v>5.3265306122448983</v>
      </c>
      <c r="I173" s="115">
        <v>289</v>
      </c>
      <c r="J173" s="116">
        <f t="shared" si="44"/>
        <v>-6.7741935483870974E-2</v>
      </c>
      <c r="K173" s="115">
        <v>452</v>
      </c>
      <c r="L173" s="116">
        <f t="shared" si="45"/>
        <v>0.56401384083044981</v>
      </c>
      <c r="M173" s="115">
        <v>367</v>
      </c>
      <c r="N173" s="116">
        <f t="shared" si="48"/>
        <v>-0.18805309734513276</v>
      </c>
      <c r="O173" s="116">
        <f t="shared" si="49"/>
        <v>-2.9100529100529071E-2</v>
      </c>
    </row>
    <row r="174" spans="2:15" x14ac:dyDescent="0.25">
      <c r="B174" s="114" t="s">
        <v>93</v>
      </c>
      <c r="C174" s="115">
        <v>338</v>
      </c>
      <c r="D174" s="116">
        <v>-0.1333333333333333</v>
      </c>
      <c r="E174" s="115">
        <v>202</v>
      </c>
      <c r="F174" s="116">
        <f t="shared" si="42"/>
        <v>-0.40236686390532539</v>
      </c>
      <c r="G174" s="115">
        <v>364</v>
      </c>
      <c r="H174" s="116">
        <f t="shared" si="43"/>
        <v>0.80198019801980203</v>
      </c>
      <c r="I174" s="115">
        <v>357</v>
      </c>
      <c r="J174" s="116">
        <f t="shared" si="44"/>
        <v>-1.9230769230769273E-2</v>
      </c>
      <c r="K174" s="115">
        <v>304</v>
      </c>
      <c r="L174" s="116">
        <f t="shared" si="45"/>
        <v>-0.14845938375350143</v>
      </c>
      <c r="M174" s="115">
        <v>280</v>
      </c>
      <c r="N174" s="116">
        <f t="shared" si="48"/>
        <v>-7.8947368421052655E-2</v>
      </c>
      <c r="O174" s="116">
        <f t="shared" si="49"/>
        <v>-0.17159763313609466</v>
      </c>
    </row>
    <row r="175" spans="2:15" ht="15.75" x14ac:dyDescent="0.25">
      <c r="B175" s="117" t="s">
        <v>30</v>
      </c>
      <c r="C175" s="118">
        <v>3854</v>
      </c>
      <c r="D175" s="119">
        <v>-7.2889102718306509E-2</v>
      </c>
      <c r="E175" s="118">
        <v>1974</v>
      </c>
      <c r="F175" s="119">
        <f t="shared" si="42"/>
        <v>-0.48780487804878048</v>
      </c>
      <c r="G175" s="118">
        <v>3541</v>
      </c>
      <c r="H175" s="119">
        <f t="shared" si="43"/>
        <v>0.79381965552178313</v>
      </c>
      <c r="I175" s="118">
        <v>3412</v>
      </c>
      <c r="J175" s="119">
        <f t="shared" si="44"/>
        <v>-3.6430386896356914E-2</v>
      </c>
      <c r="K175" s="118">
        <v>3885</v>
      </c>
      <c r="L175" s="119">
        <f t="shared" si="45"/>
        <v>0.13862837045720977</v>
      </c>
      <c r="M175" s="118">
        <v>3685</v>
      </c>
      <c r="N175" s="119">
        <v>-5.1480051480051525E-2</v>
      </c>
      <c r="O175" s="119">
        <v>-4.3850544888427656E-2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4"/>
      <c r="L177" s="105"/>
      <c r="M177" s="105"/>
      <c r="N177" s="105"/>
      <c r="O177" s="105"/>
    </row>
    <row r="180" spans="1:16" ht="48.75" customHeight="1" thickBot="1" x14ac:dyDescent="0.3">
      <c r="B180" s="269" t="s">
        <v>242</v>
      </c>
      <c r="C180" s="269"/>
      <c r="D180" s="269"/>
      <c r="E180" s="269"/>
      <c r="F180" s="269"/>
      <c r="G180" s="269"/>
      <c r="H180" s="269"/>
      <c r="I180" s="269"/>
      <c r="J180" s="269"/>
      <c r="K180" s="269"/>
      <c r="L180" s="269"/>
      <c r="M180" s="269"/>
      <c r="N180" s="269"/>
      <c r="O180" s="269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1" t="s">
        <v>119</v>
      </c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3"/>
    </row>
    <row r="183" spans="1:16" ht="22.5" thickTop="1" thickBot="1" x14ac:dyDescent="0.3">
      <c r="B183" s="109"/>
      <c r="C183" s="294">
        <f>2019</f>
        <v>2019</v>
      </c>
      <c r="D183" s="295"/>
      <c r="E183" s="296">
        <v>2020</v>
      </c>
      <c r="F183" s="295"/>
      <c r="G183" s="296">
        <v>2021</v>
      </c>
      <c r="H183" s="295"/>
      <c r="I183" s="296">
        <v>2022</v>
      </c>
      <c r="J183" s="295"/>
      <c r="K183" s="296">
        <v>2023</v>
      </c>
      <c r="L183" s="295"/>
      <c r="M183" s="296">
        <v>2024</v>
      </c>
      <c r="N183" s="297"/>
      <c r="O183" s="298"/>
    </row>
    <row r="184" spans="1:16" ht="16.5" thickTop="1" thickBot="1" x14ac:dyDescent="0.3">
      <c r="B184" s="85"/>
      <c r="C184" s="111" t="s">
        <v>69</v>
      </c>
      <c r="D184" s="112" t="str">
        <f>CONCATENATE("var ",RIGHT(2019,2),"/",RIGHT(2018,2))</f>
        <v>var 19/18</v>
      </c>
      <c r="E184" s="113" t="s">
        <v>69</v>
      </c>
      <c r="F184" s="112" t="str">
        <f>CONCATENATE("var ",RIGHT(E183,2),"/",RIGHT(E183-1,2))</f>
        <v>var 20/19</v>
      </c>
      <c r="G184" s="113" t="s">
        <v>69</v>
      </c>
      <c r="H184" s="112" t="str">
        <f>CONCATENATE("var ",RIGHT(G183,2),"/",RIGHT(G183-1,2))</f>
        <v>var 21/20</v>
      </c>
      <c r="I184" s="113" t="s">
        <v>69</v>
      </c>
      <c r="J184" s="112" t="str">
        <f>CONCATENATE("var ",RIGHT(I183,2),"/",RIGHT(I183-1,2))</f>
        <v>var 22/21</v>
      </c>
      <c r="K184" s="113" t="s">
        <v>69</v>
      </c>
      <c r="L184" s="112" t="str">
        <f>CONCATENATE("var ",RIGHT(K183,2),"/",RIGHT(K183-1,2))</f>
        <v>var 23/22</v>
      </c>
      <c r="M184" s="113" t="s">
        <v>69</v>
      </c>
      <c r="N184" s="112" t="str">
        <f>CONCATENATE("var ",RIGHT(M183,2),"/",RIGHT(M183-1,2))</f>
        <v>var 24/23</v>
      </c>
      <c r="O184" s="112" t="str">
        <f>CONCATENATE("var ",RIGHT(M183,2),"/",RIGHT(2019,2))</f>
        <v>var 24/19</v>
      </c>
    </row>
    <row r="185" spans="1:16" x14ac:dyDescent="0.25">
      <c r="A185" s="120"/>
      <c r="B185" s="114" t="s">
        <v>71</v>
      </c>
      <c r="C185" s="115">
        <v>74</v>
      </c>
      <c r="D185" s="116">
        <v>0.23333333333333339</v>
      </c>
      <c r="E185" s="115">
        <v>71</v>
      </c>
      <c r="F185" s="116">
        <f t="shared" ref="F185:F197" si="50">IFERROR(E185/C185-1,"-")</f>
        <v>-4.0540540540540571E-2</v>
      </c>
      <c r="G185" s="115">
        <v>24</v>
      </c>
      <c r="H185" s="116">
        <f t="shared" ref="H185:H197" si="51">IFERROR(G185/E185-1,"-")</f>
        <v>-0.6619718309859155</v>
      </c>
      <c r="I185" s="115">
        <v>89</v>
      </c>
      <c r="J185" s="116">
        <f t="shared" ref="J185:J197" si="52">IFERROR(I185/G185-1,"-")</f>
        <v>2.7083333333333335</v>
      </c>
      <c r="K185" s="115">
        <v>81</v>
      </c>
      <c r="L185" s="116">
        <f t="shared" ref="L185:L197" si="53">IFERROR(K185/I185-1,"-")</f>
        <v>-8.98876404494382E-2</v>
      </c>
      <c r="M185" s="115">
        <v>171</v>
      </c>
      <c r="N185" s="116">
        <f t="shared" ref="N185:N196" si="54">IFERROR(M185/K185-1,"-")</f>
        <v>1.1111111111111112</v>
      </c>
      <c r="O185" s="116">
        <f>M185/C185-1</f>
        <v>1.310810810810811</v>
      </c>
    </row>
    <row r="186" spans="1:16" x14ac:dyDescent="0.25">
      <c r="B186" s="114" t="s">
        <v>73</v>
      </c>
      <c r="C186" s="115">
        <v>64</v>
      </c>
      <c r="D186" s="116">
        <v>0.33333333333333326</v>
      </c>
      <c r="E186" s="115">
        <v>29</v>
      </c>
      <c r="F186" s="116">
        <f t="shared" si="50"/>
        <v>-0.546875</v>
      </c>
      <c r="G186" s="115">
        <v>14</v>
      </c>
      <c r="H186" s="116">
        <f t="shared" si="51"/>
        <v>-0.51724137931034475</v>
      </c>
      <c r="I186" s="115">
        <v>81</v>
      </c>
      <c r="J186" s="116">
        <f t="shared" si="52"/>
        <v>4.7857142857142856</v>
      </c>
      <c r="K186" s="115">
        <v>33</v>
      </c>
      <c r="L186" s="116">
        <f t="shared" si="53"/>
        <v>-0.59259259259259256</v>
      </c>
      <c r="M186" s="115">
        <v>95</v>
      </c>
      <c r="N186" s="116">
        <f t="shared" si="54"/>
        <v>1.8787878787878789</v>
      </c>
      <c r="O186" s="116">
        <f>IFERROR(M186/C186-1,"-")</f>
        <v>0.484375</v>
      </c>
    </row>
    <row r="187" spans="1:16" x14ac:dyDescent="0.25">
      <c r="B187" s="114" t="s">
        <v>75</v>
      </c>
      <c r="C187" s="115">
        <v>61</v>
      </c>
      <c r="D187" s="116">
        <v>-0.17567567567567566</v>
      </c>
      <c r="E187" s="115">
        <v>32</v>
      </c>
      <c r="F187" s="116">
        <f t="shared" si="50"/>
        <v>-0.47540983606557374</v>
      </c>
      <c r="G187" s="115">
        <v>12</v>
      </c>
      <c r="H187" s="116">
        <f t="shared" si="51"/>
        <v>-0.625</v>
      </c>
      <c r="I187" s="115">
        <v>80</v>
      </c>
      <c r="J187" s="116">
        <f t="shared" si="52"/>
        <v>5.666666666666667</v>
      </c>
      <c r="K187" s="115">
        <v>71</v>
      </c>
      <c r="L187" s="116">
        <f t="shared" si="53"/>
        <v>-0.11250000000000004</v>
      </c>
      <c r="M187" s="115">
        <v>93</v>
      </c>
      <c r="N187" s="116">
        <f t="shared" si="54"/>
        <v>0.3098591549295775</v>
      </c>
      <c r="O187" s="116">
        <f t="shared" ref="O187:O196" si="55">IFERROR(M187/C187-1,"-")</f>
        <v>0.52459016393442615</v>
      </c>
    </row>
    <row r="188" spans="1:16" x14ac:dyDescent="0.25">
      <c r="B188" s="114" t="s">
        <v>77</v>
      </c>
      <c r="C188" s="115">
        <v>47</v>
      </c>
      <c r="D188" s="116">
        <v>-0.1132075471698113</v>
      </c>
      <c r="E188" s="115">
        <v>0</v>
      </c>
      <c r="F188" s="116">
        <f t="shared" si="50"/>
        <v>-1</v>
      </c>
      <c r="G188" s="115">
        <v>35</v>
      </c>
      <c r="H188" s="116" t="str">
        <f t="shared" si="51"/>
        <v>-</v>
      </c>
      <c r="I188" s="115">
        <v>60</v>
      </c>
      <c r="J188" s="116">
        <f t="shared" si="52"/>
        <v>0.71428571428571419</v>
      </c>
      <c r="K188" s="115">
        <v>44</v>
      </c>
      <c r="L188" s="116">
        <f t="shared" si="53"/>
        <v>-0.26666666666666672</v>
      </c>
      <c r="M188" s="115">
        <v>87</v>
      </c>
      <c r="N188" s="116">
        <f t="shared" si="54"/>
        <v>0.97727272727272729</v>
      </c>
      <c r="O188" s="116">
        <f t="shared" si="55"/>
        <v>0.85106382978723394</v>
      </c>
    </row>
    <row r="189" spans="1:16" x14ac:dyDescent="0.25">
      <c r="B189" s="114" t="s">
        <v>79</v>
      </c>
      <c r="C189" s="115">
        <v>19</v>
      </c>
      <c r="D189" s="116">
        <v>0.26666666666666661</v>
      </c>
      <c r="E189" s="115">
        <v>0</v>
      </c>
      <c r="F189" s="116">
        <f t="shared" si="50"/>
        <v>-1</v>
      </c>
      <c r="G189" s="115">
        <v>44</v>
      </c>
      <c r="H189" s="116" t="str">
        <f t="shared" si="51"/>
        <v>-</v>
      </c>
      <c r="I189" s="115">
        <v>32</v>
      </c>
      <c r="J189" s="116">
        <f t="shared" si="52"/>
        <v>-0.27272727272727271</v>
      </c>
      <c r="K189" s="115">
        <v>32</v>
      </c>
      <c r="L189" s="116">
        <f t="shared" si="53"/>
        <v>0</v>
      </c>
      <c r="M189" s="115">
        <v>49</v>
      </c>
      <c r="N189" s="116">
        <f t="shared" si="54"/>
        <v>0.53125</v>
      </c>
      <c r="O189" s="116">
        <f t="shared" si="55"/>
        <v>1.5789473684210527</v>
      </c>
    </row>
    <row r="190" spans="1:16" x14ac:dyDescent="0.25">
      <c r="B190" s="114" t="s">
        <v>120</v>
      </c>
      <c r="C190" s="115">
        <v>44</v>
      </c>
      <c r="D190" s="116">
        <v>1.3157894736842106</v>
      </c>
      <c r="E190" s="115">
        <v>0</v>
      </c>
      <c r="F190" s="116">
        <f t="shared" si="50"/>
        <v>-1</v>
      </c>
      <c r="G190" s="115">
        <v>25</v>
      </c>
      <c r="H190" s="116" t="str">
        <f t="shared" si="51"/>
        <v>-</v>
      </c>
      <c r="I190" s="115">
        <v>31</v>
      </c>
      <c r="J190" s="116">
        <f t="shared" si="52"/>
        <v>0.24</v>
      </c>
      <c r="K190" s="115">
        <v>32</v>
      </c>
      <c r="L190" s="116">
        <f t="shared" si="53"/>
        <v>3.2258064516129004E-2</v>
      </c>
      <c r="M190" s="115">
        <v>19</v>
      </c>
      <c r="N190" s="116">
        <f t="shared" si="54"/>
        <v>-0.40625</v>
      </c>
      <c r="O190" s="116">
        <f t="shared" si="55"/>
        <v>-0.56818181818181812</v>
      </c>
    </row>
    <row r="191" spans="1:16" x14ac:dyDescent="0.25">
      <c r="B191" s="114" t="s">
        <v>83</v>
      </c>
      <c r="C191" s="115">
        <v>26</v>
      </c>
      <c r="D191" s="116">
        <v>0.36842105263157898</v>
      </c>
      <c r="E191" s="115">
        <v>0</v>
      </c>
      <c r="F191" s="116">
        <f t="shared" si="50"/>
        <v>-1</v>
      </c>
      <c r="G191" s="115">
        <v>43</v>
      </c>
      <c r="H191" s="116" t="str">
        <f t="shared" si="51"/>
        <v>-</v>
      </c>
      <c r="I191" s="115">
        <v>61</v>
      </c>
      <c r="J191" s="116">
        <f t="shared" si="52"/>
        <v>0.41860465116279078</v>
      </c>
      <c r="K191" s="115">
        <v>43</v>
      </c>
      <c r="L191" s="116">
        <f t="shared" si="53"/>
        <v>-0.29508196721311475</v>
      </c>
      <c r="M191" s="115">
        <v>25</v>
      </c>
      <c r="N191" s="116">
        <f t="shared" si="54"/>
        <v>-0.41860465116279066</v>
      </c>
      <c r="O191" s="116">
        <f t="shared" si="55"/>
        <v>-3.8461538461538436E-2</v>
      </c>
    </row>
    <row r="192" spans="1:16" x14ac:dyDescent="0.25">
      <c r="B192" s="114" t="s">
        <v>85</v>
      </c>
      <c r="C192" s="115">
        <v>22</v>
      </c>
      <c r="D192" s="116">
        <v>0.29411764705882359</v>
      </c>
      <c r="E192" s="115">
        <v>45</v>
      </c>
      <c r="F192" s="116">
        <f t="shared" si="50"/>
        <v>1.0454545454545454</v>
      </c>
      <c r="G192" s="115">
        <v>39</v>
      </c>
      <c r="H192" s="116">
        <f t="shared" si="51"/>
        <v>-0.1333333333333333</v>
      </c>
      <c r="I192" s="115">
        <v>59</v>
      </c>
      <c r="J192" s="116">
        <f t="shared" si="52"/>
        <v>0.51282051282051277</v>
      </c>
      <c r="K192" s="115">
        <v>49</v>
      </c>
      <c r="L192" s="116">
        <f t="shared" si="53"/>
        <v>-0.16949152542372881</v>
      </c>
      <c r="M192" s="115">
        <v>59</v>
      </c>
      <c r="N192" s="116">
        <f t="shared" si="54"/>
        <v>0.20408163265306123</v>
      </c>
      <c r="O192" s="116">
        <f t="shared" si="55"/>
        <v>1.6818181818181817</v>
      </c>
    </row>
    <row r="193" spans="2:16" x14ac:dyDescent="0.25">
      <c r="B193" s="114" t="s">
        <v>87</v>
      </c>
      <c r="C193" s="115">
        <v>16</v>
      </c>
      <c r="D193" s="116">
        <v>-0.38461538461538458</v>
      </c>
      <c r="E193" s="115">
        <v>40</v>
      </c>
      <c r="F193" s="116">
        <f t="shared" si="50"/>
        <v>1.5</v>
      </c>
      <c r="G193" s="115">
        <v>36</v>
      </c>
      <c r="H193" s="116">
        <f t="shared" si="51"/>
        <v>-9.9999999999999978E-2</v>
      </c>
      <c r="I193" s="115">
        <v>30</v>
      </c>
      <c r="J193" s="116">
        <f t="shared" si="52"/>
        <v>-0.16666666666666663</v>
      </c>
      <c r="K193" s="115">
        <v>41</v>
      </c>
      <c r="L193" s="116">
        <f t="shared" si="53"/>
        <v>0.3666666666666667</v>
      </c>
      <c r="M193" s="115">
        <v>41</v>
      </c>
      <c r="N193" s="116">
        <f t="shared" si="54"/>
        <v>0</v>
      </c>
      <c r="O193" s="116">
        <f t="shared" si="55"/>
        <v>1.5625</v>
      </c>
    </row>
    <row r="194" spans="2:16" x14ac:dyDescent="0.25">
      <c r="B194" s="114" t="s">
        <v>89</v>
      </c>
      <c r="C194" s="115">
        <v>27</v>
      </c>
      <c r="D194" s="116">
        <v>-0.4375</v>
      </c>
      <c r="E194" s="115">
        <v>39</v>
      </c>
      <c r="F194" s="116">
        <f t="shared" si="50"/>
        <v>0.44444444444444442</v>
      </c>
      <c r="G194" s="115">
        <v>62</v>
      </c>
      <c r="H194" s="116">
        <f t="shared" si="51"/>
        <v>0.58974358974358965</v>
      </c>
      <c r="I194" s="115">
        <v>37</v>
      </c>
      <c r="J194" s="116">
        <f t="shared" si="52"/>
        <v>-0.40322580645161288</v>
      </c>
      <c r="K194" s="115">
        <v>40</v>
      </c>
      <c r="L194" s="116">
        <f t="shared" si="53"/>
        <v>8.1081081081081141E-2</v>
      </c>
      <c r="M194" s="115">
        <v>57</v>
      </c>
      <c r="N194" s="116">
        <f t="shared" si="54"/>
        <v>0.42500000000000004</v>
      </c>
      <c r="O194" s="116">
        <f t="shared" si="55"/>
        <v>1.1111111111111112</v>
      </c>
    </row>
    <row r="195" spans="2:16" x14ac:dyDescent="0.25">
      <c r="B195" s="114" t="s">
        <v>91</v>
      </c>
      <c r="C195" s="115">
        <v>79</v>
      </c>
      <c r="D195" s="116">
        <v>0.41071428571428581</v>
      </c>
      <c r="E195" s="115">
        <v>51</v>
      </c>
      <c r="F195" s="116">
        <f t="shared" si="50"/>
        <v>-0.35443037974683544</v>
      </c>
      <c r="G195" s="115">
        <v>104</v>
      </c>
      <c r="H195" s="116">
        <f t="shared" si="51"/>
        <v>1.0392156862745097</v>
      </c>
      <c r="I195" s="115">
        <v>70</v>
      </c>
      <c r="J195" s="116">
        <f t="shared" si="52"/>
        <v>-0.32692307692307687</v>
      </c>
      <c r="K195" s="115">
        <v>105</v>
      </c>
      <c r="L195" s="116">
        <f t="shared" si="53"/>
        <v>0.5</v>
      </c>
      <c r="M195" s="115">
        <v>64</v>
      </c>
      <c r="N195" s="116">
        <f t="shared" si="54"/>
        <v>-0.39047619047619042</v>
      </c>
      <c r="O195" s="116">
        <f t="shared" si="55"/>
        <v>-0.189873417721519</v>
      </c>
    </row>
    <row r="196" spans="2:16" x14ac:dyDescent="0.25">
      <c r="B196" s="114" t="s">
        <v>93</v>
      </c>
      <c r="C196" s="115">
        <v>40</v>
      </c>
      <c r="D196" s="116">
        <v>-0.59595959595959602</v>
      </c>
      <c r="E196" s="115">
        <v>20</v>
      </c>
      <c r="F196" s="116">
        <f t="shared" si="50"/>
        <v>-0.5</v>
      </c>
      <c r="G196" s="115">
        <v>69</v>
      </c>
      <c r="H196" s="116">
        <f t="shared" si="51"/>
        <v>2.4500000000000002</v>
      </c>
      <c r="I196" s="115">
        <v>52</v>
      </c>
      <c r="J196" s="116">
        <f t="shared" si="52"/>
        <v>-0.24637681159420288</v>
      </c>
      <c r="K196" s="115">
        <v>79</v>
      </c>
      <c r="L196" s="116">
        <f t="shared" si="53"/>
        <v>0.51923076923076916</v>
      </c>
      <c r="M196" s="115">
        <v>143</v>
      </c>
      <c r="N196" s="116">
        <f t="shared" si="54"/>
        <v>0.81012658227848111</v>
      </c>
      <c r="O196" s="116">
        <f t="shared" si="55"/>
        <v>2.5750000000000002</v>
      </c>
    </row>
    <row r="197" spans="2:16" ht="15.75" x14ac:dyDescent="0.25">
      <c r="B197" s="117" t="s">
        <v>30</v>
      </c>
      <c r="C197" s="118">
        <v>519</v>
      </c>
      <c r="D197" s="119">
        <v>-2.8089887640449396E-2</v>
      </c>
      <c r="E197" s="118">
        <v>351</v>
      </c>
      <c r="F197" s="119">
        <f t="shared" si="50"/>
        <v>-0.32369942196531787</v>
      </c>
      <c r="G197" s="118">
        <v>507</v>
      </c>
      <c r="H197" s="119">
        <f t="shared" si="51"/>
        <v>0.44444444444444442</v>
      </c>
      <c r="I197" s="118">
        <v>682</v>
      </c>
      <c r="J197" s="119">
        <f t="shared" si="52"/>
        <v>0.34516765285996054</v>
      </c>
      <c r="K197" s="118">
        <v>650</v>
      </c>
      <c r="L197" s="119">
        <f t="shared" si="53"/>
        <v>-4.692082111436946E-2</v>
      </c>
      <c r="M197" s="118">
        <v>903</v>
      </c>
      <c r="N197" s="119">
        <v>0.38923076923076927</v>
      </c>
      <c r="O197" s="119">
        <v>0.73988439306358389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K200" s="120"/>
    </row>
    <row r="201" spans="2:16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</row>
    <row r="202" spans="2:16" ht="48.75" customHeight="1" thickBot="1" x14ac:dyDescent="0.3">
      <c r="B202" s="269" t="s">
        <v>243</v>
      </c>
      <c r="C202" s="269"/>
      <c r="D202" s="269"/>
      <c r="E202" s="269"/>
      <c r="F202" s="269"/>
      <c r="G202" s="269"/>
      <c r="H202" s="269"/>
      <c r="I202" s="269"/>
      <c r="J202" s="269"/>
      <c r="K202" s="269"/>
      <c r="L202" s="269"/>
      <c r="M202" s="269"/>
      <c r="N202" s="269"/>
      <c r="O202" s="269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1" t="s">
        <v>123</v>
      </c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3"/>
    </row>
    <row r="205" spans="2:16" ht="22.5" thickTop="1" thickBot="1" x14ac:dyDescent="0.3">
      <c r="B205" s="109"/>
      <c r="C205" s="294">
        <f>2019</f>
        <v>2019</v>
      </c>
      <c r="D205" s="295"/>
      <c r="E205" s="296">
        <v>2020</v>
      </c>
      <c r="F205" s="295"/>
      <c r="G205" s="296">
        <v>2021</v>
      </c>
      <c r="H205" s="295"/>
      <c r="I205" s="296">
        <v>2022</v>
      </c>
      <c r="J205" s="295"/>
      <c r="K205" s="296">
        <v>2023</v>
      </c>
      <c r="L205" s="295"/>
      <c r="M205" s="296">
        <v>2024</v>
      </c>
      <c r="N205" s="297"/>
      <c r="O205" s="298"/>
    </row>
    <row r="206" spans="2:16" ht="16.5" thickTop="1" thickBot="1" x14ac:dyDescent="0.3">
      <c r="B206" s="85"/>
      <c r="C206" s="111" t="s">
        <v>69</v>
      </c>
      <c r="D206" s="112" t="str">
        <f>CONCATENATE("var ",RIGHT(2019,2),"/",RIGHT(2018,2))</f>
        <v>var 19/18</v>
      </c>
      <c r="E206" s="113" t="s">
        <v>69</v>
      </c>
      <c r="F206" s="112" t="str">
        <f>CONCATENATE("var ",RIGHT(E205,2),"/",RIGHT(E205-1,2))</f>
        <v>var 20/19</v>
      </c>
      <c r="G206" s="113" t="s">
        <v>69</v>
      </c>
      <c r="H206" s="112" t="str">
        <f>CONCATENATE("var ",RIGHT(G205,2),"/",RIGHT(G205-1,2))</f>
        <v>var 21/20</v>
      </c>
      <c r="I206" s="113" t="s">
        <v>69</v>
      </c>
      <c r="J206" s="112" t="str">
        <f>CONCATENATE("var ",RIGHT(I205,2),"/",RIGHT(I205-1,2))</f>
        <v>var 22/21</v>
      </c>
      <c r="K206" s="113" t="s">
        <v>69</v>
      </c>
      <c r="L206" s="112" t="str">
        <f>CONCATENATE("var ",RIGHT(K205,2),"/",RIGHT(K205-1,2))</f>
        <v>var 23/22</v>
      </c>
      <c r="M206" s="113" t="s">
        <v>69</v>
      </c>
      <c r="N206" s="112" t="str">
        <f>CONCATENATE("var ",RIGHT(M205,2),"/",RIGHT(M205-1,2))</f>
        <v>var 24/23</v>
      </c>
      <c r="O206" s="112" t="str">
        <f>CONCATENATE("var ",RIGHT(M205,2),"/",RIGHT(2019,2))</f>
        <v>var 24/19</v>
      </c>
    </row>
    <row r="207" spans="2:16" x14ac:dyDescent="0.25">
      <c r="B207" s="114" t="s">
        <v>71</v>
      </c>
      <c r="C207" s="115">
        <v>80</v>
      </c>
      <c r="D207" s="116">
        <v>-6.9767441860465129E-2</v>
      </c>
      <c r="E207" s="115">
        <v>89</v>
      </c>
      <c r="F207" s="116">
        <f t="shared" ref="F207:F219" si="56">IFERROR(E207/C207-1,"-")</f>
        <v>0.11250000000000004</v>
      </c>
      <c r="G207" s="115">
        <v>5</v>
      </c>
      <c r="H207" s="116">
        <f t="shared" ref="H207:H219" si="57">IFERROR(G207/E207-1,"-")</f>
        <v>-0.9438202247191011</v>
      </c>
      <c r="I207" s="115">
        <v>129</v>
      </c>
      <c r="J207" s="116">
        <f t="shared" ref="J207:J219" si="58">IFERROR(I207/G207-1,"-")</f>
        <v>24.8</v>
      </c>
      <c r="K207" s="115">
        <v>137</v>
      </c>
      <c r="L207" s="116">
        <f t="shared" ref="L207:L219" si="59">IFERROR(K207/I207-1,"-")</f>
        <v>6.2015503875969102E-2</v>
      </c>
      <c r="M207" s="115">
        <v>154</v>
      </c>
      <c r="N207" s="116">
        <f t="shared" ref="N207:N213" si="60">IFERROR(M207/K207-1,"-")</f>
        <v>0.12408759124087587</v>
      </c>
      <c r="O207" s="116">
        <f>M207/C207-1</f>
        <v>0.92500000000000004</v>
      </c>
    </row>
    <row r="208" spans="2:16" x14ac:dyDescent="0.25">
      <c r="B208" s="114" t="s">
        <v>73</v>
      </c>
      <c r="C208" s="115">
        <v>48</v>
      </c>
      <c r="D208" s="116">
        <v>-0.36842105263157898</v>
      </c>
      <c r="E208" s="115">
        <v>153</v>
      </c>
      <c r="F208" s="116">
        <f t="shared" si="56"/>
        <v>2.1875</v>
      </c>
      <c r="G208" s="115">
        <v>10</v>
      </c>
      <c r="H208" s="116">
        <f t="shared" si="57"/>
        <v>-0.934640522875817</v>
      </c>
      <c r="I208" s="115">
        <v>117</v>
      </c>
      <c r="J208" s="116">
        <f t="shared" si="58"/>
        <v>10.7</v>
      </c>
      <c r="K208" s="115">
        <v>88</v>
      </c>
      <c r="L208" s="116">
        <f t="shared" si="59"/>
        <v>-0.24786324786324787</v>
      </c>
      <c r="M208" s="115">
        <v>146</v>
      </c>
      <c r="N208" s="116">
        <f t="shared" si="60"/>
        <v>0.65909090909090917</v>
      </c>
      <c r="O208" s="116">
        <f>IFERROR(M208/C208-1,"-")</f>
        <v>2.0416666666666665</v>
      </c>
    </row>
    <row r="209" spans="2:16" x14ac:dyDescent="0.25">
      <c r="B209" s="114" t="s">
        <v>75</v>
      </c>
      <c r="C209" s="115">
        <v>102</v>
      </c>
      <c r="D209" s="116">
        <v>0.7</v>
      </c>
      <c r="E209" s="115">
        <v>23</v>
      </c>
      <c r="F209" s="116">
        <f t="shared" si="56"/>
        <v>-0.77450980392156865</v>
      </c>
      <c r="G209" s="115">
        <v>22</v>
      </c>
      <c r="H209" s="116">
        <f t="shared" si="57"/>
        <v>-4.3478260869565188E-2</v>
      </c>
      <c r="I209" s="115">
        <v>156</v>
      </c>
      <c r="J209" s="116">
        <f t="shared" si="58"/>
        <v>6.0909090909090908</v>
      </c>
      <c r="K209" s="115">
        <v>155</v>
      </c>
      <c r="L209" s="116">
        <f t="shared" si="59"/>
        <v>-6.4102564102563875E-3</v>
      </c>
      <c r="M209" s="115">
        <v>158</v>
      </c>
      <c r="N209" s="116">
        <f t="shared" si="60"/>
        <v>1.9354838709677358E-2</v>
      </c>
      <c r="O209" s="116">
        <f t="shared" ref="O209:O213" si="61">IFERROR(M209/C209-1,"-")</f>
        <v>0.5490196078431373</v>
      </c>
    </row>
    <row r="210" spans="2:16" x14ac:dyDescent="0.25">
      <c r="B210" s="114" t="s">
        <v>77</v>
      </c>
      <c r="C210" s="115">
        <v>32</v>
      </c>
      <c r="D210" s="116">
        <v>-0.13513513513513509</v>
      </c>
      <c r="E210" s="115">
        <v>0</v>
      </c>
      <c r="F210" s="116">
        <f t="shared" si="56"/>
        <v>-1</v>
      </c>
      <c r="G210" s="115">
        <v>12</v>
      </c>
      <c r="H210" s="116" t="str">
        <f t="shared" si="57"/>
        <v>-</v>
      </c>
      <c r="I210" s="115">
        <v>104</v>
      </c>
      <c r="J210" s="116">
        <f t="shared" si="58"/>
        <v>7.6666666666666661</v>
      </c>
      <c r="K210" s="115">
        <v>80</v>
      </c>
      <c r="L210" s="116">
        <f t="shared" si="59"/>
        <v>-0.23076923076923073</v>
      </c>
      <c r="M210" s="115">
        <v>62</v>
      </c>
      <c r="N210" s="116">
        <f t="shared" si="60"/>
        <v>-0.22499999999999998</v>
      </c>
      <c r="O210" s="116">
        <f t="shared" si="61"/>
        <v>0.9375</v>
      </c>
    </row>
    <row r="211" spans="2:16" x14ac:dyDescent="0.25">
      <c r="B211" s="114" t="s">
        <v>79</v>
      </c>
      <c r="C211" s="115">
        <v>31</v>
      </c>
      <c r="D211" s="116">
        <v>-0.35416666666666663</v>
      </c>
      <c r="E211" s="115">
        <v>0</v>
      </c>
      <c r="F211" s="116">
        <f t="shared" si="56"/>
        <v>-1</v>
      </c>
      <c r="G211" s="115">
        <v>18</v>
      </c>
      <c r="H211" s="116" t="str">
        <f t="shared" si="57"/>
        <v>-</v>
      </c>
      <c r="I211" s="115">
        <v>81</v>
      </c>
      <c r="J211" s="116">
        <f t="shared" si="58"/>
        <v>3.5</v>
      </c>
      <c r="K211" s="115">
        <v>41</v>
      </c>
      <c r="L211" s="116">
        <f t="shared" si="59"/>
        <v>-0.49382716049382713</v>
      </c>
      <c r="M211" s="115">
        <v>42</v>
      </c>
      <c r="N211" s="116">
        <f t="shared" si="60"/>
        <v>2.4390243902439046E-2</v>
      </c>
      <c r="O211" s="116">
        <f t="shared" si="61"/>
        <v>0.35483870967741926</v>
      </c>
    </row>
    <row r="212" spans="2:16" x14ac:dyDescent="0.25">
      <c r="B212" s="114" t="s">
        <v>81</v>
      </c>
      <c r="C212" s="115">
        <v>32</v>
      </c>
      <c r="D212" s="116">
        <v>-0.11111111111111116</v>
      </c>
      <c r="E212" s="115">
        <v>0</v>
      </c>
      <c r="F212" s="116">
        <f t="shared" si="56"/>
        <v>-1</v>
      </c>
      <c r="G212" s="115">
        <v>17</v>
      </c>
      <c r="H212" s="116" t="str">
        <f t="shared" si="57"/>
        <v>-</v>
      </c>
      <c r="I212" s="115">
        <v>85</v>
      </c>
      <c r="J212" s="116">
        <f t="shared" si="58"/>
        <v>4</v>
      </c>
      <c r="K212" s="115">
        <v>30</v>
      </c>
      <c r="L212" s="116">
        <f t="shared" si="59"/>
        <v>-0.64705882352941169</v>
      </c>
      <c r="M212" s="115">
        <v>36</v>
      </c>
      <c r="N212" s="116">
        <f t="shared" si="60"/>
        <v>0.19999999999999996</v>
      </c>
      <c r="O212" s="116">
        <f t="shared" si="61"/>
        <v>0.125</v>
      </c>
    </row>
    <row r="213" spans="2:16" x14ac:dyDescent="0.25">
      <c r="B213" s="114" t="s">
        <v>83</v>
      </c>
      <c r="C213" s="115">
        <v>50</v>
      </c>
      <c r="D213" s="116">
        <v>9</v>
      </c>
      <c r="E213" s="115">
        <v>0</v>
      </c>
      <c r="F213" s="116">
        <f t="shared" si="56"/>
        <v>-1</v>
      </c>
      <c r="G213" s="115">
        <v>15</v>
      </c>
      <c r="H213" s="116" t="str">
        <f t="shared" si="57"/>
        <v>-</v>
      </c>
      <c r="I213" s="115">
        <v>42</v>
      </c>
      <c r="J213" s="116">
        <f t="shared" si="58"/>
        <v>1.7999999999999998</v>
      </c>
      <c r="K213" s="115">
        <v>38</v>
      </c>
      <c r="L213" s="116">
        <f t="shared" si="59"/>
        <v>-9.5238095238095233E-2</v>
      </c>
      <c r="M213" s="115">
        <v>29</v>
      </c>
      <c r="N213" s="116">
        <f t="shared" si="60"/>
        <v>-0.23684210526315785</v>
      </c>
      <c r="O213" s="116">
        <f t="shared" si="61"/>
        <v>-0.42000000000000004</v>
      </c>
    </row>
    <row r="214" spans="2:16" x14ac:dyDescent="0.25">
      <c r="B214" s="114" t="s">
        <v>85</v>
      </c>
      <c r="C214" s="115">
        <v>38</v>
      </c>
      <c r="D214" s="116">
        <v>0.22580645161290325</v>
      </c>
      <c r="E214" s="115">
        <v>9</v>
      </c>
      <c r="F214" s="116">
        <f t="shared" si="56"/>
        <v>-0.76315789473684215</v>
      </c>
      <c r="G214" s="115">
        <v>24</v>
      </c>
      <c r="H214" s="116">
        <f t="shared" si="57"/>
        <v>1.6666666666666665</v>
      </c>
      <c r="I214" s="115">
        <v>106</v>
      </c>
      <c r="J214" s="116">
        <f t="shared" si="58"/>
        <v>3.416666666666667</v>
      </c>
      <c r="K214" s="115">
        <v>46</v>
      </c>
      <c r="L214" s="116">
        <f t="shared" si="59"/>
        <v>-0.56603773584905659</v>
      </c>
      <c r="M214" s="115">
        <v>43</v>
      </c>
      <c r="N214" s="116">
        <f>IFERROR(M214/K214-1,"-")</f>
        <v>-6.5217391304347783E-2</v>
      </c>
      <c r="O214" s="116">
        <f>IFERROR(M214/C214-1,"-")</f>
        <v>0.13157894736842102</v>
      </c>
    </row>
    <row r="215" spans="2:16" x14ac:dyDescent="0.25">
      <c r="B215" s="114" t="s">
        <v>87</v>
      </c>
      <c r="C215" s="115">
        <v>29</v>
      </c>
      <c r="D215" s="116">
        <v>1.2307692307692308</v>
      </c>
      <c r="E215" s="115">
        <v>6</v>
      </c>
      <c r="F215" s="116">
        <f t="shared" si="56"/>
        <v>-0.7931034482758621</v>
      </c>
      <c r="G215" s="115">
        <v>39</v>
      </c>
      <c r="H215" s="116">
        <f t="shared" si="57"/>
        <v>5.5</v>
      </c>
      <c r="I215" s="115">
        <v>66</v>
      </c>
      <c r="J215" s="116">
        <f t="shared" si="58"/>
        <v>0.69230769230769229</v>
      </c>
      <c r="K215" s="115">
        <v>31</v>
      </c>
      <c r="L215" s="116">
        <f t="shared" si="59"/>
        <v>-0.53030303030303028</v>
      </c>
      <c r="M215" s="115">
        <v>31</v>
      </c>
      <c r="N215" s="116">
        <f>IFERROR(M215/K215-1,"-")</f>
        <v>0</v>
      </c>
      <c r="O215" s="116">
        <f>IFERROR(M215/C215-1,"-")</f>
        <v>6.8965517241379226E-2</v>
      </c>
    </row>
    <row r="216" spans="2:16" x14ac:dyDescent="0.25">
      <c r="B216" s="114" t="s">
        <v>89</v>
      </c>
      <c r="C216" s="115">
        <v>71</v>
      </c>
      <c r="D216" s="116">
        <v>1.5357142857142856</v>
      </c>
      <c r="E216" s="115">
        <v>4</v>
      </c>
      <c r="F216" s="116">
        <f t="shared" si="56"/>
        <v>-0.94366197183098588</v>
      </c>
      <c r="G216" s="115">
        <v>46</v>
      </c>
      <c r="H216" s="116">
        <f t="shared" si="57"/>
        <v>10.5</v>
      </c>
      <c r="I216" s="115">
        <v>72</v>
      </c>
      <c r="J216" s="116">
        <f t="shared" si="58"/>
        <v>0.56521739130434789</v>
      </c>
      <c r="K216" s="115">
        <v>65</v>
      </c>
      <c r="L216" s="116">
        <f t="shared" si="59"/>
        <v>-9.722222222222221E-2</v>
      </c>
      <c r="M216" s="115">
        <v>79</v>
      </c>
      <c r="N216" s="116">
        <f>IFERROR(M216/K216-1,"-")</f>
        <v>0.21538461538461529</v>
      </c>
      <c r="O216" s="116">
        <f>IFERROR(M216/C216-1,"-")</f>
        <v>0.11267605633802824</v>
      </c>
    </row>
    <row r="217" spans="2:16" x14ac:dyDescent="0.25">
      <c r="B217" s="114" t="s">
        <v>91</v>
      </c>
      <c r="C217" s="115">
        <v>106</v>
      </c>
      <c r="D217" s="116">
        <v>1</v>
      </c>
      <c r="E217" s="115">
        <v>18</v>
      </c>
      <c r="F217" s="116">
        <f t="shared" si="56"/>
        <v>-0.83018867924528306</v>
      </c>
      <c r="G217" s="115">
        <v>117</v>
      </c>
      <c r="H217" s="116">
        <f t="shared" si="57"/>
        <v>5.5</v>
      </c>
      <c r="I217" s="115">
        <v>93</v>
      </c>
      <c r="J217" s="116">
        <f t="shared" si="58"/>
        <v>-0.20512820512820518</v>
      </c>
      <c r="K217" s="115">
        <v>114</v>
      </c>
      <c r="L217" s="116">
        <f t="shared" si="59"/>
        <v>0.22580645161290325</v>
      </c>
      <c r="M217" s="115">
        <v>78</v>
      </c>
      <c r="N217" s="116">
        <f>IFERROR(M217/K217-1,"-")</f>
        <v>-0.31578947368421051</v>
      </c>
      <c r="O217" s="116">
        <f>IFERROR(M217/C217-1,"-")</f>
        <v>-0.26415094339622647</v>
      </c>
    </row>
    <row r="218" spans="2:16" x14ac:dyDescent="0.25">
      <c r="B218" s="114" t="s">
        <v>93</v>
      </c>
      <c r="C218" s="115">
        <v>80</v>
      </c>
      <c r="D218" s="116">
        <v>0.29032258064516125</v>
      </c>
      <c r="E218" s="115">
        <v>14</v>
      </c>
      <c r="F218" s="116">
        <f t="shared" si="56"/>
        <v>-0.82499999999999996</v>
      </c>
      <c r="G218" s="115">
        <v>107</v>
      </c>
      <c r="H218" s="116">
        <f t="shared" si="57"/>
        <v>6.6428571428571432</v>
      </c>
      <c r="I218" s="115">
        <v>121</v>
      </c>
      <c r="J218" s="116">
        <f t="shared" si="58"/>
        <v>0.13084112149532712</v>
      </c>
      <c r="K218" s="115">
        <v>113</v>
      </c>
      <c r="L218" s="116">
        <f t="shared" si="59"/>
        <v>-6.6115702479338845E-2</v>
      </c>
      <c r="M218" s="115">
        <v>75</v>
      </c>
      <c r="N218" s="116">
        <f>IFERROR(M218/K218-1,"-")</f>
        <v>-0.33628318584070793</v>
      </c>
      <c r="O218" s="116">
        <f>IFERROR(M218/C218-1,"-")</f>
        <v>-6.25E-2</v>
      </c>
    </row>
    <row r="219" spans="2:16" ht="15.75" x14ac:dyDescent="0.25">
      <c r="B219" s="117" t="s">
        <v>30</v>
      </c>
      <c r="C219" s="118">
        <v>699</v>
      </c>
      <c r="D219" s="119">
        <v>0.30654205607476626</v>
      </c>
      <c r="E219" s="118">
        <v>323</v>
      </c>
      <c r="F219" s="119">
        <f t="shared" si="56"/>
        <v>-0.53791130185979974</v>
      </c>
      <c r="G219" s="118">
        <v>432</v>
      </c>
      <c r="H219" s="119">
        <f t="shared" si="57"/>
        <v>0.33746130030959742</v>
      </c>
      <c r="I219" s="118">
        <v>1172</v>
      </c>
      <c r="J219" s="119">
        <f t="shared" si="58"/>
        <v>1.7129629629629628</v>
      </c>
      <c r="K219" s="118">
        <v>938</v>
      </c>
      <c r="L219" s="119">
        <f t="shared" si="59"/>
        <v>-0.19965870307167233</v>
      </c>
      <c r="M219" s="118">
        <v>933</v>
      </c>
      <c r="N219" s="119">
        <v>-5.3304904051172386E-3</v>
      </c>
      <c r="O219" s="119">
        <v>0.33476394849785418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K222" s="120"/>
      <c r="M222" s="122"/>
      <c r="O222" s="122"/>
    </row>
    <row r="224" spans="2:16" ht="48.75" customHeight="1" thickBot="1" x14ac:dyDescent="0.3">
      <c r="B224" s="269" t="s">
        <v>242</v>
      </c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1" t="s">
        <v>124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125</v>
      </c>
    </row>
    <row r="226" spans="2:16" ht="22.5" thickTop="1" thickBot="1" x14ac:dyDescent="0.3">
      <c r="B226" s="121" t="str">
        <f>C226</f>
        <v>Bélgica</v>
      </c>
      <c r="C226" s="291" t="s">
        <v>119</v>
      </c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3"/>
    </row>
    <row r="227" spans="2:16" ht="22.5" thickTop="1" thickBot="1" x14ac:dyDescent="0.3">
      <c r="B227" s="109"/>
      <c r="C227" s="294">
        <f>2019</f>
        <v>2019</v>
      </c>
      <c r="D227" s="295"/>
      <c r="E227" s="296">
        <v>2020</v>
      </c>
      <c r="F227" s="295"/>
      <c r="G227" s="296">
        <v>2021</v>
      </c>
      <c r="H227" s="295"/>
      <c r="I227" s="296">
        <v>2022</v>
      </c>
      <c r="J227" s="295"/>
      <c r="K227" s="296">
        <v>2023</v>
      </c>
      <c r="L227" s="295"/>
      <c r="M227" s="296">
        <v>2024</v>
      </c>
      <c r="N227" s="297"/>
      <c r="O227" s="298"/>
    </row>
    <row r="228" spans="2:16" ht="16.5" thickTop="1" thickBot="1" x14ac:dyDescent="0.3">
      <c r="B228" s="85"/>
      <c r="C228" s="111" t="s">
        <v>69</v>
      </c>
      <c r="D228" s="112" t="str">
        <f>CONCATENATE("var ",RIGHT(2019,2),"/",RIGHT(2018,2))</f>
        <v>var 19/18</v>
      </c>
      <c r="E228" s="113" t="s">
        <v>69</v>
      </c>
      <c r="F228" s="112" t="str">
        <f>CONCATENATE("var ",RIGHT(E227,2),"/",RIGHT(E227-1,2))</f>
        <v>var 20/19</v>
      </c>
      <c r="G228" s="113" t="s">
        <v>69</v>
      </c>
      <c r="H228" s="112" t="str">
        <f>CONCATENATE("var ",RIGHT(G227,2),"/",RIGHT(G227-1,2))</f>
        <v>var 21/20</v>
      </c>
      <c r="I228" s="113" t="s">
        <v>69</v>
      </c>
      <c r="J228" s="112" t="str">
        <f>CONCATENATE("var ",RIGHT(I227,2),"/",RIGHT(I227-1,2))</f>
        <v>var 22/21</v>
      </c>
      <c r="K228" s="113" t="s">
        <v>69</v>
      </c>
      <c r="L228" s="112" t="str">
        <f>CONCATENATE("var ",RIGHT(K227,2),"/",RIGHT(K227-1,2))</f>
        <v>var 23/22</v>
      </c>
      <c r="M228" s="113" t="s">
        <v>69</v>
      </c>
      <c r="N228" s="112" t="str">
        <f>CONCATENATE("var ",RIGHT(M227,2),"/",RIGHT(M227-1,2))</f>
        <v>var 24/23</v>
      </c>
      <c r="O228" s="112" t="str">
        <f>CONCATENATE("var ",RIGHT(M227,2),"/",RIGHT(2019,2))</f>
        <v>var 24/19</v>
      </c>
    </row>
    <row r="229" spans="2:16" x14ac:dyDescent="0.25">
      <c r="B229" s="114" t="s">
        <v>71</v>
      </c>
      <c r="C229" s="115">
        <v>74</v>
      </c>
      <c r="D229" s="116">
        <v>0.23333333333333339</v>
      </c>
      <c r="E229" s="115">
        <v>71</v>
      </c>
      <c r="F229" s="116">
        <f t="shared" ref="F229:F241" si="62">IFERROR(E229/C229-1,"-")</f>
        <v>-4.0540540540540571E-2</v>
      </c>
      <c r="G229" s="115">
        <v>24</v>
      </c>
      <c r="H229" s="116">
        <f t="shared" ref="H229:H241" si="63">IFERROR(G229/E229-1,"-")</f>
        <v>-0.6619718309859155</v>
      </c>
      <c r="I229" s="115">
        <v>89</v>
      </c>
      <c r="J229" s="116">
        <f t="shared" ref="J229:J241" si="64">IFERROR(I229/G229-1,"-")</f>
        <v>2.7083333333333335</v>
      </c>
      <c r="K229" s="115">
        <v>81</v>
      </c>
      <c r="L229" s="116">
        <f t="shared" ref="L229:L241" si="65">IFERROR(K229/I229-1,"-")</f>
        <v>-8.98876404494382E-2</v>
      </c>
      <c r="M229" s="115">
        <v>171</v>
      </c>
      <c r="N229" s="116">
        <f t="shared" ref="N229:N235" si="66">IFERROR(M229/K229-1,"-")</f>
        <v>1.1111111111111112</v>
      </c>
      <c r="O229" s="116">
        <f>M229/C229-1</f>
        <v>1.310810810810811</v>
      </c>
    </row>
    <row r="230" spans="2:16" x14ac:dyDescent="0.25">
      <c r="B230" s="114" t="s">
        <v>73</v>
      </c>
      <c r="C230" s="115">
        <v>64</v>
      </c>
      <c r="D230" s="116">
        <v>0.33333333333333326</v>
      </c>
      <c r="E230" s="115">
        <v>29</v>
      </c>
      <c r="F230" s="116">
        <f t="shared" si="62"/>
        <v>-0.546875</v>
      </c>
      <c r="G230" s="115">
        <v>14</v>
      </c>
      <c r="H230" s="116">
        <f t="shared" si="63"/>
        <v>-0.51724137931034475</v>
      </c>
      <c r="I230" s="115">
        <v>81</v>
      </c>
      <c r="J230" s="116">
        <f t="shared" si="64"/>
        <v>4.7857142857142856</v>
      </c>
      <c r="K230" s="115">
        <v>33</v>
      </c>
      <c r="L230" s="116">
        <f t="shared" si="65"/>
        <v>-0.59259259259259256</v>
      </c>
      <c r="M230" s="115">
        <v>95</v>
      </c>
      <c r="N230" s="116">
        <f t="shared" si="66"/>
        <v>1.8787878787878789</v>
      </c>
      <c r="O230" s="116">
        <f>IFERROR(M230/C230-1,"-")</f>
        <v>0.484375</v>
      </c>
    </row>
    <row r="231" spans="2:16" x14ac:dyDescent="0.25">
      <c r="B231" s="114" t="s">
        <v>75</v>
      </c>
      <c r="C231" s="115">
        <v>61</v>
      </c>
      <c r="D231" s="116">
        <v>-0.17567567567567566</v>
      </c>
      <c r="E231" s="115">
        <v>32</v>
      </c>
      <c r="F231" s="116">
        <f t="shared" si="62"/>
        <v>-0.47540983606557374</v>
      </c>
      <c r="G231" s="115">
        <v>12</v>
      </c>
      <c r="H231" s="116">
        <f t="shared" si="63"/>
        <v>-0.625</v>
      </c>
      <c r="I231" s="115">
        <v>80</v>
      </c>
      <c r="J231" s="116">
        <f t="shared" si="64"/>
        <v>5.666666666666667</v>
      </c>
      <c r="K231" s="115">
        <v>71</v>
      </c>
      <c r="L231" s="116">
        <f t="shared" si="65"/>
        <v>-0.11250000000000004</v>
      </c>
      <c r="M231" s="115">
        <v>93</v>
      </c>
      <c r="N231" s="116">
        <f t="shared" si="66"/>
        <v>0.3098591549295775</v>
      </c>
      <c r="O231" s="116">
        <f t="shared" ref="O231:O235" si="67">IFERROR(M231/C231-1,"-")</f>
        <v>0.52459016393442615</v>
      </c>
    </row>
    <row r="232" spans="2:16" x14ac:dyDescent="0.25">
      <c r="B232" s="114" t="s">
        <v>77</v>
      </c>
      <c r="C232" s="115">
        <v>47</v>
      </c>
      <c r="D232" s="116">
        <v>-0.1132075471698113</v>
      </c>
      <c r="E232" s="115">
        <v>0</v>
      </c>
      <c r="F232" s="116">
        <f t="shared" si="62"/>
        <v>-1</v>
      </c>
      <c r="G232" s="115">
        <v>35</v>
      </c>
      <c r="H232" s="116" t="str">
        <f t="shared" si="63"/>
        <v>-</v>
      </c>
      <c r="I232" s="115">
        <v>60</v>
      </c>
      <c r="J232" s="116">
        <f t="shared" si="64"/>
        <v>0.71428571428571419</v>
      </c>
      <c r="K232" s="115">
        <v>44</v>
      </c>
      <c r="L232" s="116">
        <f t="shared" si="65"/>
        <v>-0.26666666666666672</v>
      </c>
      <c r="M232" s="115">
        <v>87</v>
      </c>
      <c r="N232" s="116">
        <f t="shared" si="66"/>
        <v>0.97727272727272729</v>
      </c>
      <c r="O232" s="116">
        <f t="shared" si="67"/>
        <v>0.85106382978723394</v>
      </c>
    </row>
    <row r="233" spans="2:16" x14ac:dyDescent="0.25">
      <c r="B233" s="114" t="s">
        <v>79</v>
      </c>
      <c r="C233" s="115">
        <v>19</v>
      </c>
      <c r="D233" s="116">
        <v>0.26666666666666661</v>
      </c>
      <c r="E233" s="115">
        <v>0</v>
      </c>
      <c r="F233" s="116">
        <f t="shared" si="62"/>
        <v>-1</v>
      </c>
      <c r="G233" s="115">
        <v>44</v>
      </c>
      <c r="H233" s="116" t="str">
        <f t="shared" si="63"/>
        <v>-</v>
      </c>
      <c r="I233" s="115">
        <v>32</v>
      </c>
      <c r="J233" s="116">
        <f t="shared" si="64"/>
        <v>-0.27272727272727271</v>
      </c>
      <c r="K233" s="115">
        <v>32</v>
      </c>
      <c r="L233" s="116">
        <f t="shared" si="65"/>
        <v>0</v>
      </c>
      <c r="M233" s="115">
        <v>49</v>
      </c>
      <c r="N233" s="116">
        <f t="shared" si="66"/>
        <v>0.53125</v>
      </c>
      <c r="O233" s="116">
        <f t="shared" si="67"/>
        <v>1.5789473684210527</v>
      </c>
    </row>
    <row r="234" spans="2:16" x14ac:dyDescent="0.25">
      <c r="B234" s="114" t="s">
        <v>81</v>
      </c>
      <c r="C234" s="115">
        <v>44</v>
      </c>
      <c r="D234" s="116">
        <v>1.3157894736842106</v>
      </c>
      <c r="E234" s="115">
        <v>0</v>
      </c>
      <c r="F234" s="116">
        <f t="shared" si="62"/>
        <v>-1</v>
      </c>
      <c r="G234" s="115">
        <v>25</v>
      </c>
      <c r="H234" s="116" t="str">
        <f t="shared" si="63"/>
        <v>-</v>
      </c>
      <c r="I234" s="115">
        <v>31</v>
      </c>
      <c r="J234" s="116">
        <f t="shared" si="64"/>
        <v>0.24</v>
      </c>
      <c r="K234" s="115">
        <v>32</v>
      </c>
      <c r="L234" s="116">
        <f t="shared" si="65"/>
        <v>3.2258064516129004E-2</v>
      </c>
      <c r="M234" s="115">
        <v>19</v>
      </c>
      <c r="N234" s="116">
        <f t="shared" si="66"/>
        <v>-0.40625</v>
      </c>
      <c r="O234" s="116">
        <f t="shared" si="67"/>
        <v>-0.56818181818181812</v>
      </c>
    </row>
    <row r="235" spans="2:16" x14ac:dyDescent="0.25">
      <c r="B235" s="114" t="s">
        <v>83</v>
      </c>
      <c r="C235" s="115">
        <v>26</v>
      </c>
      <c r="D235" s="116">
        <v>0.36842105263157898</v>
      </c>
      <c r="E235" s="115">
        <v>0</v>
      </c>
      <c r="F235" s="116">
        <f t="shared" si="62"/>
        <v>-1</v>
      </c>
      <c r="G235" s="115">
        <v>43</v>
      </c>
      <c r="H235" s="116" t="str">
        <f t="shared" si="63"/>
        <v>-</v>
      </c>
      <c r="I235" s="115">
        <v>61</v>
      </c>
      <c r="J235" s="116">
        <f t="shared" si="64"/>
        <v>0.41860465116279078</v>
      </c>
      <c r="K235" s="115">
        <v>43</v>
      </c>
      <c r="L235" s="116">
        <f t="shared" si="65"/>
        <v>-0.29508196721311475</v>
      </c>
      <c r="M235" s="115">
        <v>25</v>
      </c>
      <c r="N235" s="116">
        <f t="shared" si="66"/>
        <v>-0.41860465116279066</v>
      </c>
      <c r="O235" s="116">
        <f t="shared" si="67"/>
        <v>-3.8461538461538436E-2</v>
      </c>
    </row>
    <row r="236" spans="2:16" x14ac:dyDescent="0.25">
      <c r="B236" s="114" t="s">
        <v>85</v>
      </c>
      <c r="C236" s="115">
        <v>22</v>
      </c>
      <c r="D236" s="116">
        <v>0.29411764705882359</v>
      </c>
      <c r="E236" s="115">
        <v>45</v>
      </c>
      <c r="F236" s="116">
        <f t="shared" si="62"/>
        <v>1.0454545454545454</v>
      </c>
      <c r="G236" s="115">
        <v>39</v>
      </c>
      <c r="H236" s="116">
        <f t="shared" si="63"/>
        <v>-0.1333333333333333</v>
      </c>
      <c r="I236" s="115">
        <v>59</v>
      </c>
      <c r="J236" s="116">
        <f t="shared" si="64"/>
        <v>0.51282051282051277</v>
      </c>
      <c r="K236" s="115">
        <v>49</v>
      </c>
      <c r="L236" s="116">
        <f t="shared" si="65"/>
        <v>-0.16949152542372881</v>
      </c>
      <c r="M236" s="115">
        <v>59</v>
      </c>
      <c r="N236" s="116">
        <f>IFERROR(M236/K236-1,"-")</f>
        <v>0.20408163265306123</v>
      </c>
      <c r="O236" s="116">
        <f>IFERROR(M236/C236-1,"-")</f>
        <v>1.6818181818181817</v>
      </c>
    </row>
    <row r="237" spans="2:16" x14ac:dyDescent="0.25">
      <c r="B237" s="114" t="s">
        <v>87</v>
      </c>
      <c r="C237" s="115">
        <v>16</v>
      </c>
      <c r="D237" s="116">
        <v>-0.38461538461538458</v>
      </c>
      <c r="E237" s="115">
        <v>40</v>
      </c>
      <c r="F237" s="116">
        <f t="shared" si="62"/>
        <v>1.5</v>
      </c>
      <c r="G237" s="115">
        <v>36</v>
      </c>
      <c r="H237" s="116">
        <f t="shared" si="63"/>
        <v>-9.9999999999999978E-2</v>
      </c>
      <c r="I237" s="115">
        <v>30</v>
      </c>
      <c r="J237" s="116">
        <f t="shared" si="64"/>
        <v>-0.16666666666666663</v>
      </c>
      <c r="K237" s="115">
        <v>41</v>
      </c>
      <c r="L237" s="116">
        <f t="shared" si="65"/>
        <v>0.3666666666666667</v>
      </c>
      <c r="M237" s="115">
        <v>41</v>
      </c>
      <c r="N237" s="116">
        <f>IFERROR(M237/K237-1,"-")</f>
        <v>0</v>
      </c>
      <c r="O237" s="116">
        <f>IFERROR(M237/C237-1,"-")</f>
        <v>1.5625</v>
      </c>
    </row>
    <row r="238" spans="2:16" x14ac:dyDescent="0.25">
      <c r="B238" s="114" t="s">
        <v>89</v>
      </c>
      <c r="C238" s="115">
        <v>27</v>
      </c>
      <c r="D238" s="116">
        <v>-0.4375</v>
      </c>
      <c r="E238" s="115">
        <v>39</v>
      </c>
      <c r="F238" s="116">
        <f t="shared" si="62"/>
        <v>0.44444444444444442</v>
      </c>
      <c r="G238" s="115">
        <v>62</v>
      </c>
      <c r="H238" s="116">
        <f t="shared" si="63"/>
        <v>0.58974358974358965</v>
      </c>
      <c r="I238" s="115">
        <v>37</v>
      </c>
      <c r="J238" s="116">
        <f t="shared" si="64"/>
        <v>-0.40322580645161288</v>
      </c>
      <c r="K238" s="115">
        <v>40</v>
      </c>
      <c r="L238" s="116">
        <f t="shared" si="65"/>
        <v>8.1081081081081141E-2</v>
      </c>
      <c r="M238" s="115">
        <v>57</v>
      </c>
      <c r="N238" s="116">
        <f>IFERROR(M238/K238-1,"-")</f>
        <v>0.42500000000000004</v>
      </c>
      <c r="O238" s="116">
        <f>IFERROR(M238/C238-1,"-")</f>
        <v>1.1111111111111112</v>
      </c>
    </row>
    <row r="239" spans="2:16" x14ac:dyDescent="0.25">
      <c r="B239" s="114" t="s">
        <v>91</v>
      </c>
      <c r="C239" s="115">
        <v>79</v>
      </c>
      <c r="D239" s="116">
        <v>0.41071428571428581</v>
      </c>
      <c r="E239" s="115">
        <v>51</v>
      </c>
      <c r="F239" s="116">
        <f t="shared" si="62"/>
        <v>-0.35443037974683544</v>
      </c>
      <c r="G239" s="115">
        <v>104</v>
      </c>
      <c r="H239" s="116">
        <f t="shared" si="63"/>
        <v>1.0392156862745097</v>
      </c>
      <c r="I239" s="115">
        <v>70</v>
      </c>
      <c r="J239" s="116">
        <f t="shared" si="64"/>
        <v>-0.32692307692307687</v>
      </c>
      <c r="K239" s="115">
        <v>105</v>
      </c>
      <c r="L239" s="116">
        <f t="shared" si="65"/>
        <v>0.5</v>
      </c>
      <c r="M239" s="115">
        <v>64</v>
      </c>
      <c r="N239" s="116">
        <f>IFERROR(M239/K239-1,"-")</f>
        <v>-0.39047619047619042</v>
      </c>
      <c r="O239" s="116">
        <f>IFERROR(M239/C239-1,"-")</f>
        <v>-0.189873417721519</v>
      </c>
    </row>
    <row r="240" spans="2:16" x14ac:dyDescent="0.25">
      <c r="B240" s="114" t="s">
        <v>93</v>
      </c>
      <c r="C240" s="115">
        <v>40</v>
      </c>
      <c r="D240" s="116">
        <v>-0.59595959595959602</v>
      </c>
      <c r="E240" s="115">
        <v>20</v>
      </c>
      <c r="F240" s="116">
        <f t="shared" si="62"/>
        <v>-0.5</v>
      </c>
      <c r="G240" s="115">
        <v>69</v>
      </c>
      <c r="H240" s="116">
        <f t="shared" si="63"/>
        <v>2.4500000000000002</v>
      </c>
      <c r="I240" s="115">
        <v>52</v>
      </c>
      <c r="J240" s="116">
        <f t="shared" si="64"/>
        <v>-0.24637681159420288</v>
      </c>
      <c r="K240" s="115">
        <v>79</v>
      </c>
      <c r="L240" s="116">
        <f t="shared" si="65"/>
        <v>0.51923076923076916</v>
      </c>
      <c r="M240" s="115">
        <v>143</v>
      </c>
      <c r="N240" s="116">
        <f>IFERROR(M240/K240-1,"-")</f>
        <v>0.81012658227848111</v>
      </c>
      <c r="O240" s="116">
        <f>IFERROR(M240/C240-1,"-")</f>
        <v>2.5750000000000002</v>
      </c>
    </row>
    <row r="241" spans="2:16" ht="15.75" x14ac:dyDescent="0.25">
      <c r="B241" s="117" t="s">
        <v>30</v>
      </c>
      <c r="C241" s="118">
        <v>519</v>
      </c>
      <c r="D241" s="119">
        <v>-2.8089887640449396E-2</v>
      </c>
      <c r="E241" s="118">
        <v>351</v>
      </c>
      <c r="F241" s="119">
        <f t="shared" si="62"/>
        <v>-0.32369942196531787</v>
      </c>
      <c r="G241" s="118">
        <v>507</v>
      </c>
      <c r="H241" s="119">
        <f t="shared" si="63"/>
        <v>0.44444444444444442</v>
      </c>
      <c r="I241" s="118">
        <v>682</v>
      </c>
      <c r="J241" s="119">
        <f t="shared" si="64"/>
        <v>0.34516765285996054</v>
      </c>
      <c r="K241" s="118">
        <v>650</v>
      </c>
      <c r="L241" s="119">
        <f t="shared" si="65"/>
        <v>-4.692082111436946E-2</v>
      </c>
      <c r="M241" s="118">
        <v>903</v>
      </c>
      <c r="N241" s="119">
        <v>0.38923076923076927</v>
      </c>
      <c r="O241" s="119">
        <v>0.73988439306358389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M244" s="105"/>
      <c r="O244" s="122"/>
    </row>
    <row r="246" spans="2:16" ht="48.75" customHeight="1" thickBot="1" x14ac:dyDescent="0.3">
      <c r="B246" s="269" t="s">
        <v>244</v>
      </c>
      <c r="C246" s="269"/>
      <c r="D246" s="269"/>
      <c r="E246" s="269"/>
      <c r="F246" s="269"/>
      <c r="G246" s="269"/>
      <c r="H246" s="269"/>
      <c r="I246" s="269"/>
      <c r="J246" s="269"/>
      <c r="K246" s="269"/>
      <c r="L246" s="269"/>
      <c r="M246" s="269"/>
      <c r="N246" s="269"/>
      <c r="O246" s="269"/>
      <c r="P246" s="1" t="s">
        <v>126</v>
      </c>
    </row>
    <row r="247" spans="2:16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P247" s="1" t="s">
        <v>127</v>
      </c>
    </row>
    <row r="248" spans="2:16" ht="22.5" thickTop="1" thickBot="1" x14ac:dyDescent="0.3">
      <c r="B248" s="121" t="str">
        <f>C248</f>
        <v>Dinamarca</v>
      </c>
      <c r="C248" s="291" t="s">
        <v>128</v>
      </c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3"/>
    </row>
    <row r="249" spans="2:16" ht="22.5" thickTop="1" thickBot="1" x14ac:dyDescent="0.3">
      <c r="B249" s="109"/>
      <c r="C249" s="294">
        <f>2019</f>
        <v>2019</v>
      </c>
      <c r="D249" s="295"/>
      <c r="E249" s="296">
        <v>2020</v>
      </c>
      <c r="F249" s="295"/>
      <c r="G249" s="296">
        <v>2021</v>
      </c>
      <c r="H249" s="295"/>
      <c r="I249" s="296">
        <v>2022</v>
      </c>
      <c r="J249" s="295"/>
      <c r="K249" s="296">
        <v>2023</v>
      </c>
      <c r="L249" s="295"/>
      <c r="M249" s="296">
        <v>2024</v>
      </c>
      <c r="N249" s="297"/>
      <c r="O249" s="298"/>
    </row>
    <row r="250" spans="2:16" ht="16.5" thickTop="1" thickBot="1" x14ac:dyDescent="0.3">
      <c r="B250" s="85"/>
      <c r="C250" s="111" t="s">
        <v>69</v>
      </c>
      <c r="D250" s="112" t="str">
        <f>CONCATENATE("var ",RIGHT(2019,2),"/",RIGHT(2018,2))</f>
        <v>var 19/18</v>
      </c>
      <c r="E250" s="113" t="s">
        <v>69</v>
      </c>
      <c r="F250" s="112" t="str">
        <f>CONCATENATE("var ",RIGHT(E249,2),"/",RIGHT(E249-1,2))</f>
        <v>var 20/19</v>
      </c>
      <c r="G250" s="113" t="s">
        <v>69</v>
      </c>
      <c r="H250" s="112" t="str">
        <f>CONCATENATE("var ",RIGHT(G249,2),"/",RIGHT(G249-1,2))</f>
        <v>var 21/20</v>
      </c>
      <c r="I250" s="113" t="s">
        <v>69</v>
      </c>
      <c r="J250" s="112" t="str">
        <f>CONCATENATE("var ",RIGHT(I249,2),"/",RIGHT(I249-1,2))</f>
        <v>var 22/21</v>
      </c>
      <c r="K250" s="113" t="s">
        <v>69</v>
      </c>
      <c r="L250" s="112" t="str">
        <f>CONCATENATE("var ",RIGHT(K249,2),"/",RIGHT(K249-1,2))</f>
        <v>var 23/22</v>
      </c>
      <c r="M250" s="113" t="s">
        <v>69</v>
      </c>
      <c r="N250" s="112" t="str">
        <f>CONCATENATE("var ",RIGHT(M249,2),"/",RIGHT(M249-1,2))</f>
        <v>var 24/23</v>
      </c>
      <c r="O250" s="112" t="str">
        <f>CONCATENATE("var ",RIGHT(M249,2),"/",RIGHT(2019,2))</f>
        <v>var 24/19</v>
      </c>
    </row>
    <row r="251" spans="2:16" x14ac:dyDescent="0.25">
      <c r="B251" s="114" t="s">
        <v>71</v>
      </c>
      <c r="C251" s="115">
        <v>36</v>
      </c>
      <c r="D251" s="116">
        <v>0.71428571428571419</v>
      </c>
      <c r="E251" s="115">
        <v>87</v>
      </c>
      <c r="F251" s="116">
        <f t="shared" ref="F251:F263" si="68">IFERROR(E251/C251-1,"-")</f>
        <v>1.4166666666666665</v>
      </c>
      <c r="G251" s="115">
        <v>4</v>
      </c>
      <c r="H251" s="116">
        <f t="shared" ref="H251:H263" si="69">IFERROR(G251/E251-1,"-")</f>
        <v>-0.95402298850574718</v>
      </c>
      <c r="I251" s="115">
        <v>50</v>
      </c>
      <c r="J251" s="116">
        <f t="shared" ref="J251:J263" si="70">IFERROR(I251/G251-1,"-")</f>
        <v>11.5</v>
      </c>
      <c r="K251" s="115">
        <v>36</v>
      </c>
      <c r="L251" s="116">
        <f t="shared" ref="L251:L263" si="71">IFERROR(K251/I251-1,"-")</f>
        <v>-0.28000000000000003</v>
      </c>
      <c r="M251" s="115">
        <v>58</v>
      </c>
      <c r="N251" s="116">
        <f t="shared" ref="N251:N257" si="72">IFERROR(M251/K251-1,"-")</f>
        <v>0.61111111111111116</v>
      </c>
      <c r="O251" s="116">
        <f>M251/C251-1</f>
        <v>0.61111111111111116</v>
      </c>
    </row>
    <row r="252" spans="2:16" x14ac:dyDescent="0.25">
      <c r="B252" s="114" t="s">
        <v>73</v>
      </c>
      <c r="C252" s="115">
        <v>34</v>
      </c>
      <c r="D252" s="116">
        <v>-2.8571428571428581E-2</v>
      </c>
      <c r="E252" s="115">
        <v>17</v>
      </c>
      <c r="F252" s="116">
        <f t="shared" si="68"/>
        <v>-0.5</v>
      </c>
      <c r="G252" s="115">
        <v>5</v>
      </c>
      <c r="H252" s="116">
        <f t="shared" si="69"/>
        <v>-0.70588235294117641</v>
      </c>
      <c r="I252" s="115">
        <v>65</v>
      </c>
      <c r="J252" s="116">
        <f t="shared" si="70"/>
        <v>12</v>
      </c>
      <c r="K252" s="115">
        <v>17</v>
      </c>
      <c r="L252" s="116">
        <f t="shared" si="71"/>
        <v>-0.7384615384615385</v>
      </c>
      <c r="M252" s="115">
        <v>33</v>
      </c>
      <c r="N252" s="116">
        <f t="shared" si="72"/>
        <v>0.94117647058823528</v>
      </c>
      <c r="O252" s="116">
        <f>IFERROR(M252/C252-1,"-")</f>
        <v>-2.9411764705882359E-2</v>
      </c>
    </row>
    <row r="253" spans="2:16" x14ac:dyDescent="0.25">
      <c r="B253" s="114" t="s">
        <v>75</v>
      </c>
      <c r="C253" s="115">
        <v>15</v>
      </c>
      <c r="D253" s="116">
        <v>-0.16666666666666663</v>
      </c>
      <c r="E253" s="115">
        <v>8</v>
      </c>
      <c r="F253" s="116">
        <f t="shared" si="68"/>
        <v>-0.46666666666666667</v>
      </c>
      <c r="G253" s="115">
        <v>1</v>
      </c>
      <c r="H253" s="116">
        <f t="shared" si="69"/>
        <v>-0.875</v>
      </c>
      <c r="I253" s="115">
        <v>44</v>
      </c>
      <c r="J253" s="116">
        <f t="shared" si="70"/>
        <v>43</v>
      </c>
      <c r="K253" s="115">
        <v>14</v>
      </c>
      <c r="L253" s="116">
        <f t="shared" si="71"/>
        <v>-0.68181818181818188</v>
      </c>
      <c r="M253" s="115">
        <v>13</v>
      </c>
      <c r="N253" s="116">
        <f t="shared" si="72"/>
        <v>-7.1428571428571397E-2</v>
      </c>
      <c r="O253" s="116">
        <f t="shared" ref="O253:O257" si="73">IFERROR(M253/C253-1,"-")</f>
        <v>-0.1333333333333333</v>
      </c>
    </row>
    <row r="254" spans="2:16" x14ac:dyDescent="0.25">
      <c r="B254" s="114" t="s">
        <v>77</v>
      </c>
      <c r="C254" s="115">
        <v>6</v>
      </c>
      <c r="D254" s="116">
        <v>-0.66666666666666674</v>
      </c>
      <c r="E254" s="115">
        <v>0</v>
      </c>
      <c r="F254" s="116">
        <f t="shared" si="68"/>
        <v>-1</v>
      </c>
      <c r="G254" s="115">
        <v>5</v>
      </c>
      <c r="H254" s="116" t="str">
        <f t="shared" si="69"/>
        <v>-</v>
      </c>
      <c r="I254" s="115">
        <v>10</v>
      </c>
      <c r="J254" s="116">
        <f t="shared" si="70"/>
        <v>1</v>
      </c>
      <c r="K254" s="115">
        <v>16</v>
      </c>
      <c r="L254" s="116">
        <f t="shared" si="71"/>
        <v>0.60000000000000009</v>
      </c>
      <c r="M254" s="115">
        <v>0</v>
      </c>
      <c r="N254" s="116">
        <f t="shared" si="72"/>
        <v>-1</v>
      </c>
      <c r="O254" s="116">
        <f t="shared" si="73"/>
        <v>-1</v>
      </c>
    </row>
    <row r="255" spans="2:16" x14ac:dyDescent="0.25">
      <c r="B255" s="114" t="s">
        <v>79</v>
      </c>
      <c r="C255" s="115">
        <v>4</v>
      </c>
      <c r="D255" s="116">
        <v>0</v>
      </c>
      <c r="E255" s="115">
        <v>0</v>
      </c>
      <c r="F255" s="116">
        <f t="shared" si="68"/>
        <v>-1</v>
      </c>
      <c r="G255" s="115">
        <v>2</v>
      </c>
      <c r="H255" s="116" t="str">
        <f t="shared" si="69"/>
        <v>-</v>
      </c>
      <c r="I255" s="115">
        <v>6</v>
      </c>
      <c r="J255" s="116">
        <f t="shared" si="70"/>
        <v>2</v>
      </c>
      <c r="K255" s="115">
        <v>2</v>
      </c>
      <c r="L255" s="116">
        <f t="shared" si="71"/>
        <v>-0.66666666666666674</v>
      </c>
      <c r="M255" s="115">
        <v>0</v>
      </c>
      <c r="N255" s="116">
        <f t="shared" si="72"/>
        <v>-1</v>
      </c>
      <c r="O255" s="116">
        <f t="shared" si="73"/>
        <v>-1</v>
      </c>
    </row>
    <row r="256" spans="2:16" x14ac:dyDescent="0.25">
      <c r="B256" s="114" t="s">
        <v>81</v>
      </c>
      <c r="C256" s="115">
        <v>6</v>
      </c>
      <c r="D256" s="116" t="s">
        <v>227</v>
      </c>
      <c r="E256" s="115">
        <v>0</v>
      </c>
      <c r="F256" s="116">
        <f t="shared" si="68"/>
        <v>-1</v>
      </c>
      <c r="G256" s="115">
        <v>0</v>
      </c>
      <c r="H256" s="116" t="str">
        <f t="shared" si="69"/>
        <v>-</v>
      </c>
      <c r="I256" s="115">
        <v>7</v>
      </c>
      <c r="J256" s="116" t="str">
        <f t="shared" si="70"/>
        <v>-</v>
      </c>
      <c r="K256" s="115">
        <v>2</v>
      </c>
      <c r="L256" s="116">
        <f t="shared" si="71"/>
        <v>-0.7142857142857143</v>
      </c>
      <c r="M256" s="115">
        <v>47</v>
      </c>
      <c r="N256" s="116">
        <f t="shared" si="72"/>
        <v>22.5</v>
      </c>
      <c r="O256" s="116">
        <f t="shared" si="73"/>
        <v>6.833333333333333</v>
      </c>
    </row>
    <row r="257" spans="2:16" x14ac:dyDescent="0.25">
      <c r="B257" s="114" t="s">
        <v>83</v>
      </c>
      <c r="C257" s="115">
        <v>3</v>
      </c>
      <c r="D257" s="116">
        <v>0.5</v>
      </c>
      <c r="E257" s="115">
        <v>0</v>
      </c>
      <c r="F257" s="116">
        <f t="shared" si="68"/>
        <v>-1</v>
      </c>
      <c r="G257" s="115">
        <v>2</v>
      </c>
      <c r="H257" s="116" t="str">
        <f t="shared" si="69"/>
        <v>-</v>
      </c>
      <c r="I257" s="115">
        <v>8</v>
      </c>
      <c r="J257" s="116">
        <f t="shared" si="70"/>
        <v>3</v>
      </c>
      <c r="K257" s="115">
        <v>9</v>
      </c>
      <c r="L257" s="116">
        <f t="shared" si="71"/>
        <v>0.125</v>
      </c>
      <c r="M257" s="115">
        <v>10</v>
      </c>
      <c r="N257" s="116">
        <f t="shared" si="72"/>
        <v>0.11111111111111116</v>
      </c>
      <c r="O257" s="116">
        <f t="shared" si="73"/>
        <v>2.3333333333333335</v>
      </c>
    </row>
    <row r="258" spans="2:16" x14ac:dyDescent="0.25">
      <c r="B258" s="114" t="s">
        <v>85</v>
      </c>
      <c r="C258" s="115">
        <v>1</v>
      </c>
      <c r="D258" s="116" t="s">
        <v>227</v>
      </c>
      <c r="E258" s="115">
        <v>1</v>
      </c>
      <c r="F258" s="116">
        <f t="shared" si="68"/>
        <v>0</v>
      </c>
      <c r="G258" s="115">
        <v>0</v>
      </c>
      <c r="H258" s="116">
        <f t="shared" si="69"/>
        <v>-1</v>
      </c>
      <c r="I258" s="115">
        <v>27</v>
      </c>
      <c r="J258" s="116" t="str">
        <f t="shared" si="70"/>
        <v>-</v>
      </c>
      <c r="K258" s="115">
        <v>6</v>
      </c>
      <c r="L258" s="116">
        <f t="shared" si="71"/>
        <v>-0.77777777777777779</v>
      </c>
      <c r="M258" s="115">
        <v>4</v>
      </c>
      <c r="N258" s="116">
        <f>IFERROR(M258/K258-1,"-")</f>
        <v>-0.33333333333333337</v>
      </c>
      <c r="O258" s="116">
        <f>IFERROR(M258/C258-1,"-")</f>
        <v>3</v>
      </c>
    </row>
    <row r="259" spans="2:16" x14ac:dyDescent="0.25">
      <c r="B259" s="114" t="s">
        <v>87</v>
      </c>
      <c r="C259" s="115">
        <v>2</v>
      </c>
      <c r="D259" s="116" t="s">
        <v>227</v>
      </c>
      <c r="E259" s="115">
        <v>1</v>
      </c>
      <c r="F259" s="116">
        <f t="shared" si="68"/>
        <v>-0.5</v>
      </c>
      <c r="G259" s="115">
        <v>1</v>
      </c>
      <c r="H259" s="116">
        <f t="shared" si="69"/>
        <v>0</v>
      </c>
      <c r="I259" s="115">
        <v>5</v>
      </c>
      <c r="J259" s="116">
        <f t="shared" si="70"/>
        <v>4</v>
      </c>
      <c r="K259" s="115">
        <v>4</v>
      </c>
      <c r="L259" s="116">
        <f t="shared" si="71"/>
        <v>-0.19999999999999996</v>
      </c>
      <c r="M259" s="115">
        <v>13</v>
      </c>
      <c r="N259" s="116">
        <f>IFERROR(M259/K259-1,"-")</f>
        <v>2.25</v>
      </c>
      <c r="O259" s="116">
        <f>IFERROR(M259/C259-1,"-")</f>
        <v>5.5</v>
      </c>
    </row>
    <row r="260" spans="2:16" x14ac:dyDescent="0.25">
      <c r="B260" s="114" t="s">
        <v>89</v>
      </c>
      <c r="C260" s="115">
        <v>12</v>
      </c>
      <c r="D260" s="116">
        <v>0.5</v>
      </c>
      <c r="E260" s="115">
        <v>0</v>
      </c>
      <c r="F260" s="116">
        <f t="shared" si="68"/>
        <v>-1</v>
      </c>
      <c r="G260" s="115">
        <v>31</v>
      </c>
      <c r="H260" s="116" t="str">
        <f t="shared" si="69"/>
        <v>-</v>
      </c>
      <c r="I260" s="115">
        <v>14</v>
      </c>
      <c r="J260" s="116">
        <f t="shared" si="70"/>
        <v>-0.54838709677419351</v>
      </c>
      <c r="K260" s="115">
        <v>6</v>
      </c>
      <c r="L260" s="116">
        <f t="shared" si="71"/>
        <v>-0.5714285714285714</v>
      </c>
      <c r="M260" s="115">
        <v>10</v>
      </c>
      <c r="N260" s="116">
        <f>IFERROR(M260/K260-1,"-")</f>
        <v>0.66666666666666674</v>
      </c>
      <c r="O260" s="116">
        <f>IFERROR(M260/C260-1,"-")</f>
        <v>-0.16666666666666663</v>
      </c>
    </row>
    <row r="261" spans="2:16" x14ac:dyDescent="0.25">
      <c r="B261" s="114" t="s">
        <v>91</v>
      </c>
      <c r="C261" s="115">
        <v>16</v>
      </c>
      <c r="D261" s="116">
        <v>-0.44827586206896552</v>
      </c>
      <c r="E261" s="115">
        <v>4</v>
      </c>
      <c r="F261" s="116">
        <f t="shared" si="68"/>
        <v>-0.75</v>
      </c>
      <c r="G261" s="115">
        <v>22</v>
      </c>
      <c r="H261" s="116">
        <f t="shared" si="69"/>
        <v>4.5</v>
      </c>
      <c r="I261" s="115">
        <v>12</v>
      </c>
      <c r="J261" s="116">
        <f t="shared" si="70"/>
        <v>-0.45454545454545459</v>
      </c>
      <c r="K261" s="115">
        <v>24</v>
      </c>
      <c r="L261" s="116">
        <f t="shared" si="71"/>
        <v>1</v>
      </c>
      <c r="M261" s="115">
        <v>38</v>
      </c>
      <c r="N261" s="116">
        <f>IFERROR(M261/K261-1,"-")</f>
        <v>0.58333333333333326</v>
      </c>
      <c r="O261" s="116">
        <f>IFERROR(M261/C261-1,"-")</f>
        <v>1.375</v>
      </c>
    </row>
    <row r="262" spans="2:16" x14ac:dyDescent="0.25">
      <c r="B262" s="114" t="s">
        <v>93</v>
      </c>
      <c r="C262" s="115">
        <v>20</v>
      </c>
      <c r="D262" s="116">
        <v>-0.51219512195121952</v>
      </c>
      <c r="E262" s="115">
        <v>2</v>
      </c>
      <c r="F262" s="116">
        <f t="shared" si="68"/>
        <v>-0.9</v>
      </c>
      <c r="G262" s="115">
        <v>32</v>
      </c>
      <c r="H262" s="116">
        <f t="shared" si="69"/>
        <v>15</v>
      </c>
      <c r="I262" s="115">
        <v>22</v>
      </c>
      <c r="J262" s="116">
        <f t="shared" si="70"/>
        <v>-0.3125</v>
      </c>
      <c r="K262" s="115">
        <v>17</v>
      </c>
      <c r="L262" s="116">
        <f t="shared" si="71"/>
        <v>-0.22727272727272729</v>
      </c>
      <c r="M262" s="115">
        <v>4</v>
      </c>
      <c r="N262" s="116">
        <f>IFERROR(M262/K262-1,"-")</f>
        <v>-0.76470588235294112</v>
      </c>
      <c r="O262" s="116">
        <f>IFERROR(M262/C262-1,"-")</f>
        <v>-0.8</v>
      </c>
    </row>
    <row r="263" spans="2:16" ht="15.75" x14ac:dyDescent="0.25">
      <c r="B263" s="117" t="s">
        <v>30</v>
      </c>
      <c r="C263" s="118">
        <v>155</v>
      </c>
      <c r="D263" s="119">
        <v>-0.11931818181818177</v>
      </c>
      <c r="E263" s="118">
        <v>124</v>
      </c>
      <c r="F263" s="119">
        <f t="shared" si="68"/>
        <v>-0.19999999999999996</v>
      </c>
      <c r="G263" s="118">
        <v>105</v>
      </c>
      <c r="H263" s="119">
        <f t="shared" si="69"/>
        <v>-0.15322580645161288</v>
      </c>
      <c r="I263" s="118">
        <v>270</v>
      </c>
      <c r="J263" s="119">
        <f t="shared" si="70"/>
        <v>1.5714285714285716</v>
      </c>
      <c r="K263" s="118">
        <v>153</v>
      </c>
      <c r="L263" s="119">
        <f t="shared" si="71"/>
        <v>-0.43333333333333335</v>
      </c>
      <c r="M263" s="118">
        <v>230</v>
      </c>
      <c r="N263" s="119">
        <v>0.50326797385620914</v>
      </c>
      <c r="O263" s="119">
        <v>0.4838709677419355</v>
      </c>
    </row>
    <row r="264" spans="2:16" ht="6" customHeight="1" x14ac:dyDescent="0.25"/>
    <row r="265" spans="2:16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6" x14ac:dyDescent="0.25">
      <c r="K266" s="120"/>
    </row>
    <row r="268" spans="2:16" ht="48.75" customHeight="1" thickBot="1" x14ac:dyDescent="0.3">
      <c r="B268" s="269" t="s">
        <v>245</v>
      </c>
      <c r="C268" s="269"/>
      <c r="D268" s="269"/>
      <c r="E268" s="269"/>
      <c r="F268" s="269"/>
      <c r="G268" s="269"/>
      <c r="H268" s="269"/>
      <c r="I268" s="269"/>
      <c r="J268" s="269"/>
      <c r="K268" s="269"/>
      <c r="L268" s="269"/>
      <c r="M268" s="269"/>
      <c r="N268" s="269"/>
      <c r="O268" s="269"/>
      <c r="P268" s="1" t="s">
        <v>129</v>
      </c>
    </row>
    <row r="269" spans="2:16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P269" s="1" t="s">
        <v>130</v>
      </c>
    </row>
    <row r="270" spans="2:16" ht="22.5" thickTop="1" thickBot="1" x14ac:dyDescent="0.3">
      <c r="B270" s="121" t="str">
        <f>C270</f>
        <v>Suecia</v>
      </c>
      <c r="C270" s="291" t="s">
        <v>131</v>
      </c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3"/>
    </row>
    <row r="271" spans="2:16" ht="22.5" thickTop="1" thickBot="1" x14ac:dyDescent="0.3">
      <c r="B271" s="109"/>
      <c r="C271" s="294">
        <f>2019</f>
        <v>2019</v>
      </c>
      <c r="D271" s="295"/>
      <c r="E271" s="296">
        <v>2020</v>
      </c>
      <c r="F271" s="295"/>
      <c r="G271" s="296">
        <v>2021</v>
      </c>
      <c r="H271" s="295"/>
      <c r="I271" s="296">
        <v>2022</v>
      </c>
      <c r="J271" s="295"/>
      <c r="K271" s="296">
        <v>2023</v>
      </c>
      <c r="L271" s="295"/>
      <c r="M271" s="296">
        <v>2024</v>
      </c>
      <c r="N271" s="297"/>
      <c r="O271" s="298"/>
    </row>
    <row r="272" spans="2:16" ht="16.5" thickTop="1" thickBot="1" x14ac:dyDescent="0.3">
      <c r="B272" s="85"/>
      <c r="C272" s="111" t="s">
        <v>69</v>
      </c>
      <c r="D272" s="112" t="str">
        <f>CONCATENATE("var ",RIGHT(2019,2),"/",RIGHT(2018,2))</f>
        <v>var 19/18</v>
      </c>
      <c r="E272" s="113" t="s">
        <v>69</v>
      </c>
      <c r="F272" s="112" t="str">
        <f>CONCATENATE("var ",RIGHT(E271,2),"/",RIGHT(E271-1,2))</f>
        <v>var 20/19</v>
      </c>
      <c r="G272" s="113" t="s">
        <v>69</v>
      </c>
      <c r="H272" s="112" t="str">
        <f>CONCATENATE("var ",RIGHT(G271,2),"/",RIGHT(G271-1,2))</f>
        <v>var 21/20</v>
      </c>
      <c r="I272" s="113" t="s">
        <v>69</v>
      </c>
      <c r="J272" s="112" t="str">
        <f>CONCATENATE("var ",RIGHT(I271,2),"/",RIGHT(I271-1,2))</f>
        <v>var 22/21</v>
      </c>
      <c r="K272" s="113" t="s">
        <v>69</v>
      </c>
      <c r="L272" s="112" t="str">
        <f>CONCATENATE("var ",RIGHT(K271,2),"/",RIGHT(K271-1,2))</f>
        <v>var 23/22</v>
      </c>
      <c r="M272" s="113" t="s">
        <v>69</v>
      </c>
      <c r="N272" s="112" t="str">
        <f>CONCATENATE("var ",RIGHT(M271,2),"/",RIGHT(M271-1,2))</f>
        <v>var 24/23</v>
      </c>
      <c r="O272" s="112" t="str">
        <f>CONCATENATE("var ",RIGHT(M271,2),"/",RIGHT(2019,2))</f>
        <v>var 24/19</v>
      </c>
    </row>
    <row r="273" spans="2:15" x14ac:dyDescent="0.25">
      <c r="B273" s="114" t="s">
        <v>71</v>
      </c>
      <c r="C273" s="115">
        <v>16</v>
      </c>
      <c r="D273" s="116">
        <v>-0.69811320754716988</v>
      </c>
      <c r="E273" s="115">
        <v>30</v>
      </c>
      <c r="F273" s="116">
        <f t="shared" ref="F273:F285" si="74">IFERROR(E273/C273-1,"-")</f>
        <v>0.875</v>
      </c>
      <c r="G273" s="115">
        <v>7</v>
      </c>
      <c r="H273" s="116">
        <f t="shared" ref="H273:H285" si="75">IFERROR(G273/E273-1,"-")</f>
        <v>-0.76666666666666661</v>
      </c>
      <c r="I273" s="115">
        <v>37</v>
      </c>
      <c r="J273" s="116">
        <f t="shared" ref="J273:J285" si="76">IFERROR(I273/G273-1,"-")</f>
        <v>4.2857142857142856</v>
      </c>
      <c r="K273" s="115">
        <v>64</v>
      </c>
      <c r="L273" s="116">
        <f t="shared" ref="L273:L285" si="77">IFERROR(K273/I273-1,"-")</f>
        <v>0.72972972972972983</v>
      </c>
      <c r="M273" s="115">
        <v>161</v>
      </c>
      <c r="N273" s="116">
        <f t="shared" ref="N273:N279" si="78">IFERROR(M273/K273-1,"-")</f>
        <v>1.515625</v>
      </c>
      <c r="O273" s="116">
        <f>M273/C273-1</f>
        <v>9.0625</v>
      </c>
    </row>
    <row r="274" spans="2:15" x14ac:dyDescent="0.25">
      <c r="B274" s="114" t="s">
        <v>73</v>
      </c>
      <c r="C274" s="115">
        <v>33</v>
      </c>
      <c r="D274" s="116">
        <v>-0.44999999999999996</v>
      </c>
      <c r="E274" s="115">
        <v>26</v>
      </c>
      <c r="F274" s="116">
        <f t="shared" si="74"/>
        <v>-0.21212121212121215</v>
      </c>
      <c r="G274" s="115">
        <v>2</v>
      </c>
      <c r="H274" s="116">
        <f t="shared" si="75"/>
        <v>-0.92307692307692313</v>
      </c>
      <c r="I274" s="115">
        <v>10</v>
      </c>
      <c r="J274" s="116">
        <f t="shared" si="76"/>
        <v>4</v>
      </c>
      <c r="K274" s="115">
        <v>16</v>
      </c>
      <c r="L274" s="116">
        <f t="shared" si="77"/>
        <v>0.60000000000000009</v>
      </c>
      <c r="M274" s="115">
        <v>45</v>
      </c>
      <c r="N274" s="116">
        <f t="shared" si="78"/>
        <v>1.8125</v>
      </c>
      <c r="O274" s="116">
        <f>IFERROR(M274/C274-1,"-")</f>
        <v>0.36363636363636354</v>
      </c>
    </row>
    <row r="275" spans="2:15" x14ac:dyDescent="0.25">
      <c r="B275" s="114" t="s">
        <v>75</v>
      </c>
      <c r="C275" s="115">
        <v>38</v>
      </c>
      <c r="D275" s="116">
        <v>-0.43283582089552242</v>
      </c>
      <c r="E275" s="115">
        <v>5</v>
      </c>
      <c r="F275" s="116">
        <f t="shared" si="74"/>
        <v>-0.86842105263157898</v>
      </c>
      <c r="G275" s="115">
        <v>8</v>
      </c>
      <c r="H275" s="116">
        <f t="shared" si="75"/>
        <v>0.60000000000000009</v>
      </c>
      <c r="I275" s="115">
        <v>22</v>
      </c>
      <c r="J275" s="116">
        <f t="shared" si="76"/>
        <v>1.75</v>
      </c>
      <c r="K275" s="115">
        <v>38</v>
      </c>
      <c r="L275" s="116">
        <f t="shared" si="77"/>
        <v>0.72727272727272729</v>
      </c>
      <c r="M275" s="115">
        <v>35</v>
      </c>
      <c r="N275" s="116">
        <f t="shared" si="78"/>
        <v>-7.8947368421052655E-2</v>
      </c>
      <c r="O275" s="116">
        <f t="shared" ref="O275:O279" si="79">IFERROR(M275/C275-1,"-")</f>
        <v>-7.8947368421052655E-2</v>
      </c>
    </row>
    <row r="276" spans="2:15" x14ac:dyDescent="0.25">
      <c r="B276" s="114" t="s">
        <v>77</v>
      </c>
      <c r="C276" s="115">
        <v>15</v>
      </c>
      <c r="D276" s="116">
        <v>-0.21052631578947367</v>
      </c>
      <c r="E276" s="115">
        <v>0</v>
      </c>
      <c r="F276" s="116">
        <f t="shared" si="74"/>
        <v>-1</v>
      </c>
      <c r="G276" s="115">
        <v>8</v>
      </c>
      <c r="H276" s="116" t="str">
        <f t="shared" si="75"/>
        <v>-</v>
      </c>
      <c r="I276" s="115">
        <v>2</v>
      </c>
      <c r="J276" s="116">
        <f t="shared" si="76"/>
        <v>-0.75</v>
      </c>
      <c r="K276" s="115">
        <v>22</v>
      </c>
      <c r="L276" s="116">
        <f t="shared" si="77"/>
        <v>10</v>
      </c>
      <c r="M276" s="115">
        <v>20</v>
      </c>
      <c r="N276" s="116">
        <f t="shared" si="78"/>
        <v>-9.0909090909090939E-2</v>
      </c>
      <c r="O276" s="116">
        <f t="shared" si="79"/>
        <v>0.33333333333333326</v>
      </c>
    </row>
    <row r="277" spans="2:15" x14ac:dyDescent="0.25">
      <c r="B277" s="114" t="s">
        <v>79</v>
      </c>
      <c r="C277" s="115">
        <v>3</v>
      </c>
      <c r="D277" s="116">
        <v>-0.76923076923076916</v>
      </c>
      <c r="E277" s="115">
        <v>0</v>
      </c>
      <c r="F277" s="116">
        <f t="shared" si="74"/>
        <v>-1</v>
      </c>
      <c r="G277" s="115">
        <v>12</v>
      </c>
      <c r="H277" s="116" t="str">
        <f t="shared" si="75"/>
        <v>-</v>
      </c>
      <c r="I277" s="115">
        <v>6</v>
      </c>
      <c r="J277" s="116">
        <f t="shared" si="76"/>
        <v>-0.5</v>
      </c>
      <c r="K277" s="115">
        <v>6</v>
      </c>
      <c r="L277" s="116">
        <f t="shared" si="77"/>
        <v>0</v>
      </c>
      <c r="M277" s="115">
        <v>4</v>
      </c>
      <c r="N277" s="116">
        <f t="shared" si="78"/>
        <v>-0.33333333333333337</v>
      </c>
      <c r="O277" s="116">
        <f t="shared" si="79"/>
        <v>0.33333333333333326</v>
      </c>
    </row>
    <row r="278" spans="2:15" x14ac:dyDescent="0.25">
      <c r="B278" s="114" t="s">
        <v>81</v>
      </c>
      <c r="C278" s="115">
        <v>21</v>
      </c>
      <c r="D278" s="116">
        <v>6</v>
      </c>
      <c r="E278" s="115">
        <v>0</v>
      </c>
      <c r="F278" s="116">
        <f t="shared" si="74"/>
        <v>-1</v>
      </c>
      <c r="G278" s="115">
        <v>5</v>
      </c>
      <c r="H278" s="116" t="str">
        <f t="shared" si="75"/>
        <v>-</v>
      </c>
      <c r="I278" s="115">
        <v>22</v>
      </c>
      <c r="J278" s="116">
        <f t="shared" si="76"/>
        <v>3.4000000000000004</v>
      </c>
      <c r="K278" s="115">
        <v>9</v>
      </c>
      <c r="L278" s="116">
        <f t="shared" si="77"/>
        <v>-0.59090909090909083</v>
      </c>
      <c r="M278" s="115">
        <v>0</v>
      </c>
      <c r="N278" s="116">
        <f t="shared" si="78"/>
        <v>-1</v>
      </c>
      <c r="O278" s="116">
        <f t="shared" si="79"/>
        <v>-1</v>
      </c>
    </row>
    <row r="279" spans="2:15" x14ac:dyDescent="0.25">
      <c r="B279" s="114" t="s">
        <v>83</v>
      </c>
      <c r="C279" s="115">
        <v>13</v>
      </c>
      <c r="D279" s="116">
        <v>8.3333333333333259E-2</v>
      </c>
      <c r="E279" s="115">
        <v>0</v>
      </c>
      <c r="F279" s="116">
        <f t="shared" si="74"/>
        <v>-1</v>
      </c>
      <c r="G279" s="115">
        <v>2</v>
      </c>
      <c r="H279" s="116" t="str">
        <f t="shared" si="75"/>
        <v>-</v>
      </c>
      <c r="I279" s="115">
        <v>4</v>
      </c>
      <c r="J279" s="116">
        <f t="shared" si="76"/>
        <v>1</v>
      </c>
      <c r="K279" s="115">
        <v>9</v>
      </c>
      <c r="L279" s="116">
        <f t="shared" si="77"/>
        <v>1.25</v>
      </c>
      <c r="M279" s="115">
        <v>2</v>
      </c>
      <c r="N279" s="116">
        <f t="shared" si="78"/>
        <v>-0.77777777777777779</v>
      </c>
      <c r="O279" s="116">
        <f t="shared" si="79"/>
        <v>-0.84615384615384615</v>
      </c>
    </row>
    <row r="280" spans="2:15" x14ac:dyDescent="0.25">
      <c r="B280" s="114" t="s">
        <v>85</v>
      </c>
      <c r="C280" s="115">
        <v>7</v>
      </c>
      <c r="D280" s="116">
        <v>0.39999999999999991</v>
      </c>
      <c r="E280" s="115">
        <v>3</v>
      </c>
      <c r="F280" s="116">
        <f t="shared" si="74"/>
        <v>-0.5714285714285714</v>
      </c>
      <c r="G280" s="115">
        <v>9</v>
      </c>
      <c r="H280" s="116">
        <f t="shared" si="75"/>
        <v>2</v>
      </c>
      <c r="I280" s="115">
        <v>5</v>
      </c>
      <c r="J280" s="116">
        <f t="shared" si="76"/>
        <v>-0.44444444444444442</v>
      </c>
      <c r="K280" s="115">
        <v>14</v>
      </c>
      <c r="L280" s="116">
        <f t="shared" si="77"/>
        <v>1.7999999999999998</v>
      </c>
      <c r="M280" s="115">
        <v>5</v>
      </c>
      <c r="N280" s="116">
        <f>IFERROR(M280/K280-1,"-")</f>
        <v>-0.64285714285714279</v>
      </c>
      <c r="O280" s="116">
        <f>IFERROR(M280/C280-1,"-")</f>
        <v>-0.2857142857142857</v>
      </c>
    </row>
    <row r="281" spans="2:15" x14ac:dyDescent="0.25">
      <c r="B281" s="114" t="s">
        <v>87</v>
      </c>
      <c r="C281" s="115">
        <v>0</v>
      </c>
      <c r="D281" s="116">
        <v>-1</v>
      </c>
      <c r="E281" s="115">
        <v>2</v>
      </c>
      <c r="F281" s="116" t="str">
        <f t="shared" si="74"/>
        <v>-</v>
      </c>
      <c r="G281" s="115">
        <v>10</v>
      </c>
      <c r="H281" s="116">
        <f t="shared" si="75"/>
        <v>4</v>
      </c>
      <c r="I281" s="115">
        <v>6</v>
      </c>
      <c r="J281" s="116">
        <f t="shared" si="76"/>
        <v>-0.4</v>
      </c>
      <c r="K281" s="115">
        <v>12</v>
      </c>
      <c r="L281" s="116">
        <f t="shared" si="77"/>
        <v>1</v>
      </c>
      <c r="M281" s="115">
        <v>10</v>
      </c>
      <c r="N281" s="116">
        <f>IFERROR(M281/K281-1,"-")</f>
        <v>-0.16666666666666663</v>
      </c>
      <c r="O281" s="116" t="str">
        <f>IFERROR(M281/C281-1,"-")</f>
        <v>-</v>
      </c>
    </row>
    <row r="282" spans="2:15" x14ac:dyDescent="0.25">
      <c r="B282" s="114" t="s">
        <v>89</v>
      </c>
      <c r="C282" s="115">
        <v>22</v>
      </c>
      <c r="D282" s="116">
        <v>1.75</v>
      </c>
      <c r="E282" s="115">
        <v>4</v>
      </c>
      <c r="F282" s="116">
        <f t="shared" si="74"/>
        <v>-0.81818181818181812</v>
      </c>
      <c r="G282" s="115">
        <v>4</v>
      </c>
      <c r="H282" s="116">
        <f t="shared" si="75"/>
        <v>0</v>
      </c>
      <c r="I282" s="115">
        <v>11</v>
      </c>
      <c r="J282" s="116">
        <f t="shared" si="76"/>
        <v>1.75</v>
      </c>
      <c r="K282" s="115">
        <v>16</v>
      </c>
      <c r="L282" s="116">
        <f t="shared" si="77"/>
        <v>0.45454545454545459</v>
      </c>
      <c r="M282" s="115">
        <v>26</v>
      </c>
      <c r="N282" s="116">
        <f>IFERROR(M282/K282-1,"-")</f>
        <v>0.625</v>
      </c>
      <c r="O282" s="116">
        <f>IFERROR(M282/C282-1,"-")</f>
        <v>0.18181818181818188</v>
      </c>
    </row>
    <row r="283" spans="2:15" x14ac:dyDescent="0.25">
      <c r="B283" s="114" t="s">
        <v>91</v>
      </c>
      <c r="C283" s="115">
        <v>62</v>
      </c>
      <c r="D283" s="116">
        <v>-0.17333333333333334</v>
      </c>
      <c r="E283" s="115">
        <v>12</v>
      </c>
      <c r="F283" s="116">
        <f t="shared" si="74"/>
        <v>-0.80645161290322576</v>
      </c>
      <c r="G283" s="115">
        <v>13</v>
      </c>
      <c r="H283" s="116">
        <f t="shared" si="75"/>
        <v>8.3333333333333259E-2</v>
      </c>
      <c r="I283" s="115">
        <v>8</v>
      </c>
      <c r="J283" s="116">
        <f t="shared" si="76"/>
        <v>-0.38461538461538458</v>
      </c>
      <c r="K283" s="115">
        <v>32</v>
      </c>
      <c r="L283" s="116">
        <f t="shared" si="77"/>
        <v>3</v>
      </c>
      <c r="M283" s="115">
        <v>34</v>
      </c>
      <c r="N283" s="116">
        <f>IFERROR(M283/K283-1,"-")</f>
        <v>6.25E-2</v>
      </c>
      <c r="O283" s="116">
        <f>IFERROR(M283/C283-1,"-")</f>
        <v>-0.45161290322580649</v>
      </c>
    </row>
    <row r="284" spans="2:15" x14ac:dyDescent="0.25">
      <c r="B284" s="114" t="s">
        <v>93</v>
      </c>
      <c r="C284" s="115">
        <v>41</v>
      </c>
      <c r="D284" s="116">
        <v>-0.32786885245901642</v>
      </c>
      <c r="E284" s="115">
        <v>5</v>
      </c>
      <c r="F284" s="116">
        <f t="shared" si="74"/>
        <v>-0.87804878048780488</v>
      </c>
      <c r="G284" s="115">
        <v>16</v>
      </c>
      <c r="H284" s="116">
        <f t="shared" si="75"/>
        <v>2.2000000000000002</v>
      </c>
      <c r="I284" s="115">
        <v>35</v>
      </c>
      <c r="J284" s="116">
        <f t="shared" si="76"/>
        <v>1.1875</v>
      </c>
      <c r="K284" s="115">
        <v>32</v>
      </c>
      <c r="L284" s="116">
        <f t="shared" si="77"/>
        <v>-8.5714285714285743E-2</v>
      </c>
      <c r="M284" s="115">
        <v>42</v>
      </c>
      <c r="N284" s="116">
        <f>IFERROR(M284/K284-1,"-")</f>
        <v>0.3125</v>
      </c>
      <c r="O284" s="116">
        <f>IFERROR(M284/C284-1,"-")</f>
        <v>2.4390243902439046E-2</v>
      </c>
    </row>
    <row r="285" spans="2:15" ht="15.75" x14ac:dyDescent="0.25">
      <c r="B285" s="117" t="s">
        <v>30</v>
      </c>
      <c r="C285" s="118">
        <v>271</v>
      </c>
      <c r="D285" s="119">
        <v>-0.29242819843342038</v>
      </c>
      <c r="E285" s="118">
        <v>89</v>
      </c>
      <c r="F285" s="119">
        <f t="shared" si="74"/>
        <v>-0.67158671586715868</v>
      </c>
      <c r="G285" s="118">
        <v>96</v>
      </c>
      <c r="H285" s="119">
        <f t="shared" si="75"/>
        <v>7.8651685393258397E-2</v>
      </c>
      <c r="I285" s="118">
        <v>168</v>
      </c>
      <c r="J285" s="119">
        <f t="shared" si="76"/>
        <v>0.75</v>
      </c>
      <c r="K285" s="118">
        <v>270</v>
      </c>
      <c r="L285" s="119">
        <f t="shared" si="77"/>
        <v>0.60714285714285721</v>
      </c>
      <c r="M285" s="118">
        <v>384</v>
      </c>
      <c r="N285" s="119">
        <v>0.42222222222222228</v>
      </c>
      <c r="O285" s="119">
        <v>0.41697416974169732</v>
      </c>
    </row>
    <row r="286" spans="2:15" ht="6" customHeight="1" x14ac:dyDescent="0.25"/>
    <row r="287" spans="2:15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 x14ac:dyDescent="0.25">
      <c r="C288" s="120"/>
      <c r="K288" s="120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268:O268"/>
    <mergeCell ref="C270:O270"/>
    <mergeCell ref="C271:D271"/>
    <mergeCell ref="E271:F271"/>
    <mergeCell ref="G271:H271"/>
    <mergeCell ref="I271:J271"/>
    <mergeCell ref="K271:L271"/>
    <mergeCell ref="M271:O271"/>
    <mergeCell ref="B246:O246"/>
    <mergeCell ref="C248:O248"/>
    <mergeCell ref="C249:D249"/>
    <mergeCell ref="E249:F249"/>
    <mergeCell ref="G249:H249"/>
    <mergeCell ref="I249:J249"/>
    <mergeCell ref="K249:L249"/>
    <mergeCell ref="M249:O249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4:O4"/>
    <mergeCell ref="C6:O6"/>
    <mergeCell ref="C7:D7"/>
    <mergeCell ref="E7:F7"/>
    <mergeCell ref="G7:H7"/>
    <mergeCell ref="I7:J7"/>
    <mergeCell ref="K7:L7"/>
    <mergeCell ref="M7:O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E1F2C-FC81-460E-88C0-2C40DAC5986A}">
  <sheetPr>
    <tabColor theme="7" tint="0.79998168889431442"/>
  </sheetPr>
  <dimension ref="A4:T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8" max="18" width="13.5703125" bestFit="1" customWidth="1"/>
    <col min="19" max="19" width="11.140625" customWidth="1"/>
  </cols>
  <sheetData>
    <row r="4" spans="1:20" ht="48.75" customHeight="1" thickBot="1" x14ac:dyDescent="0.3">
      <c r="B4" s="269" t="s">
        <v>234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1" t="s">
        <v>66</v>
      </c>
    </row>
    <row r="5" spans="1:20" ht="10.5" customHeight="1" thickBot="1" x14ac:dyDescent="0.3">
      <c r="B5" s="106"/>
      <c r="C5" s="106"/>
      <c r="D5" s="106"/>
      <c r="E5" s="106"/>
      <c r="F5" s="106"/>
      <c r="G5" s="106"/>
      <c r="H5" s="106"/>
      <c r="I5" s="106"/>
      <c r="J5" s="107"/>
      <c r="K5" s="106"/>
      <c r="L5" s="106"/>
      <c r="M5" s="106"/>
      <c r="N5" s="106"/>
      <c r="O5" s="106"/>
      <c r="P5" s="109"/>
      <c r="Q5" s="4"/>
      <c r="R5" s="4"/>
      <c r="T5" s="1" t="s">
        <v>67</v>
      </c>
    </row>
    <row r="6" spans="1:20" ht="22.5" thickTop="1" thickBot="1" x14ac:dyDescent="0.3">
      <c r="B6" s="108" t="s">
        <v>30</v>
      </c>
      <c r="C6" s="291" t="s">
        <v>132</v>
      </c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3"/>
    </row>
    <row r="7" spans="1:20" ht="22.5" thickTop="1" thickBot="1" x14ac:dyDescent="0.3">
      <c r="B7" s="109"/>
      <c r="C7" s="110">
        <v>2017</v>
      </c>
      <c r="D7" s="294">
        <v>2018</v>
      </c>
      <c r="E7" s="295"/>
      <c r="F7" s="294">
        <v>2019</v>
      </c>
      <c r="G7" s="295"/>
      <c r="H7" s="294">
        <v>2020</v>
      </c>
      <c r="I7" s="295"/>
      <c r="J7" s="294">
        <v>2021</v>
      </c>
      <c r="K7" s="295"/>
      <c r="L7" s="296">
        <v>2022</v>
      </c>
      <c r="M7" s="295"/>
      <c r="N7" s="296">
        <v>2023</v>
      </c>
      <c r="O7" s="297"/>
      <c r="P7" s="295"/>
      <c r="Q7" s="296">
        <v>2024</v>
      </c>
      <c r="R7" s="297"/>
      <c r="S7" s="298"/>
    </row>
    <row r="8" spans="1:20" ht="16.5" thickTop="1" thickBot="1" x14ac:dyDescent="0.3">
      <c r="B8" s="85"/>
      <c r="C8" s="111" t="s">
        <v>69</v>
      </c>
      <c r="D8" s="111" t="s">
        <v>69</v>
      </c>
      <c r="E8" s="112" t="s">
        <v>133</v>
      </c>
      <c r="F8" s="111" t="s">
        <v>69</v>
      </c>
      <c r="G8" s="112" t="s">
        <v>134</v>
      </c>
      <c r="H8" s="111" t="s">
        <v>69</v>
      </c>
      <c r="I8" s="112" t="s">
        <v>135</v>
      </c>
      <c r="J8" s="111" t="s">
        <v>69</v>
      </c>
      <c r="K8" s="112" t="s">
        <v>246</v>
      </c>
      <c r="L8" s="113" t="s">
        <v>69</v>
      </c>
      <c r="M8" s="112" t="s">
        <v>136</v>
      </c>
      <c r="N8" s="113" t="s">
        <v>69</v>
      </c>
      <c r="O8" s="112" t="s">
        <v>247</v>
      </c>
      <c r="P8" s="112" t="str">
        <f>CONCATENATE("var ",RIGHT(N7,2),"/",RIGHT(F7,2))</f>
        <v>var 23/19</v>
      </c>
      <c r="Q8" s="113" t="s">
        <v>69</v>
      </c>
      <c r="R8" s="112" t="s">
        <v>136</v>
      </c>
      <c r="S8" s="112" t="str">
        <f>CONCATENATE("var ",RIGHT(Q7,2),"/",RIGHT(F7,2))</f>
        <v>var 24/19</v>
      </c>
    </row>
    <row r="9" spans="1:20" x14ac:dyDescent="0.25">
      <c r="A9" s="1" t="s">
        <v>70</v>
      </c>
      <c r="B9" s="114" t="s">
        <v>71</v>
      </c>
      <c r="C9" s="115">
        <v>4761</v>
      </c>
      <c r="D9" s="115">
        <v>4847</v>
      </c>
      <c r="E9" s="116">
        <f t="shared" ref="E9:E21" si="0">D9/C9-1</f>
        <v>1.8063432052089823E-2</v>
      </c>
      <c r="F9" s="115">
        <v>4716</v>
      </c>
      <c r="G9" s="116">
        <f>F9/D9-1</f>
        <v>-2.7027027027026973E-2</v>
      </c>
      <c r="H9" s="115">
        <v>5197</v>
      </c>
      <c r="I9" s="116">
        <f>H9/F9-1</f>
        <v>0.10199321458863442</v>
      </c>
      <c r="J9" s="115">
        <v>1146</v>
      </c>
      <c r="K9" s="116">
        <v>-0.77948816624975947</v>
      </c>
      <c r="L9" s="115">
        <v>3527</v>
      </c>
      <c r="M9" s="116">
        <f t="shared" ref="M9:M21" si="1">IFERROR(L9/J9-1,"-")</f>
        <v>2.0776614310645725</v>
      </c>
      <c r="N9" s="115">
        <v>5390</v>
      </c>
      <c r="O9" s="116">
        <f>IFERROR(N9/L9-1,"-")</f>
        <v>0.52821094414516589</v>
      </c>
      <c r="P9" s="98">
        <f>N9/F9-1</f>
        <v>0.14291772688719262</v>
      </c>
      <c r="Q9" s="115">
        <v>5217</v>
      </c>
      <c r="R9" s="116">
        <f>IFERROR(Q9/N9-1,"-")</f>
        <v>-3.2096474953617782E-2</v>
      </c>
      <c r="S9" s="116">
        <f>IFERROR(Q9/F9-1,"-")</f>
        <v>0.10623409669211203</v>
      </c>
    </row>
    <row r="10" spans="1:20" x14ac:dyDescent="0.25">
      <c r="A10" s="1" t="s">
        <v>72</v>
      </c>
      <c r="B10" s="114" t="s">
        <v>73</v>
      </c>
      <c r="C10" s="115">
        <v>2029</v>
      </c>
      <c r="D10" s="115">
        <v>4884</v>
      </c>
      <c r="E10" s="116">
        <f t="shared" si="0"/>
        <v>1.4070970921636272</v>
      </c>
      <c r="F10" s="115">
        <v>4935</v>
      </c>
      <c r="G10" s="116">
        <f t="shared" ref="G10:I21" si="2">F10/D10-1</f>
        <v>1.0442260442260487E-2</v>
      </c>
      <c r="H10" s="115">
        <v>5359</v>
      </c>
      <c r="I10" s="116">
        <f t="shared" si="2"/>
        <v>8.5916919959473148E-2</v>
      </c>
      <c r="J10" s="115">
        <v>1385</v>
      </c>
      <c r="K10" s="116">
        <v>-0.74155626049636125</v>
      </c>
      <c r="L10" s="115">
        <v>4177</v>
      </c>
      <c r="M10" s="116">
        <f t="shared" si="1"/>
        <v>2.0158844765342958</v>
      </c>
      <c r="N10" s="115">
        <v>5270</v>
      </c>
      <c r="O10" s="116">
        <f t="shared" ref="O10:O21" si="3">IFERROR(N10/L10-1,"-")</f>
        <v>0.2616710557816615</v>
      </c>
      <c r="P10" s="98">
        <f t="shared" ref="P10:P21" si="4">N10/F10-1</f>
        <v>6.7882472137791305E-2</v>
      </c>
      <c r="Q10" s="115">
        <v>4803</v>
      </c>
      <c r="R10" s="116">
        <f t="shared" ref="R10:R19" si="5">IFERROR(Q10/N10-1,"-")</f>
        <v>-8.861480075901329E-2</v>
      </c>
      <c r="S10" s="116">
        <f t="shared" ref="S10:S20" si="6">IFERROR(Q10/F10-1,"-")</f>
        <v>-2.6747720364741601E-2</v>
      </c>
    </row>
    <row r="11" spans="1:20" x14ac:dyDescent="0.25">
      <c r="A11" s="1" t="s">
        <v>74</v>
      </c>
      <c r="B11" s="114" t="s">
        <v>75</v>
      </c>
      <c r="C11" s="115">
        <v>4617</v>
      </c>
      <c r="D11" s="115">
        <v>5201</v>
      </c>
      <c r="E11" s="116">
        <f t="shared" si="0"/>
        <v>0.12648906216157685</v>
      </c>
      <c r="F11" s="115">
        <v>5148</v>
      </c>
      <c r="G11" s="116">
        <f t="shared" si="2"/>
        <v>-1.0190348009998074E-2</v>
      </c>
      <c r="H11" s="115">
        <v>2198</v>
      </c>
      <c r="I11" s="116">
        <f t="shared" si="2"/>
        <v>-0.57303807303807308</v>
      </c>
      <c r="J11" s="115">
        <v>2288</v>
      </c>
      <c r="K11" s="116">
        <v>4.0946314831665109E-2</v>
      </c>
      <c r="L11" s="115">
        <v>4740</v>
      </c>
      <c r="M11" s="116">
        <f t="shared" si="1"/>
        <v>1.0716783216783217</v>
      </c>
      <c r="N11" s="115">
        <v>5659</v>
      </c>
      <c r="O11" s="116">
        <f t="shared" si="3"/>
        <v>0.19388185654008439</v>
      </c>
      <c r="P11" s="98">
        <f t="shared" si="4"/>
        <v>9.9261849261849333E-2</v>
      </c>
      <c r="Q11" s="115">
        <v>5168</v>
      </c>
      <c r="R11" s="116">
        <f t="shared" si="5"/>
        <v>-8.6764446015197061E-2</v>
      </c>
      <c r="S11" s="116">
        <f t="shared" si="6"/>
        <v>3.8850038850037905E-3</v>
      </c>
    </row>
    <row r="12" spans="1:20" x14ac:dyDescent="0.25">
      <c r="A12" s="1" t="s">
        <v>76</v>
      </c>
      <c r="B12" s="114" t="s">
        <v>77</v>
      </c>
      <c r="C12" s="115">
        <v>4449</v>
      </c>
      <c r="D12" s="115">
        <v>4789</v>
      </c>
      <c r="E12" s="116">
        <f t="shared" si="0"/>
        <v>7.6421667790514736E-2</v>
      </c>
      <c r="F12" s="115">
        <v>4194</v>
      </c>
      <c r="G12" s="116">
        <f t="shared" si="2"/>
        <v>-0.12424305700563787</v>
      </c>
      <c r="H12" s="115">
        <v>0</v>
      </c>
      <c r="I12" s="116">
        <f t="shared" si="2"/>
        <v>-1</v>
      </c>
      <c r="J12" s="115">
        <v>1830</v>
      </c>
      <c r="K12" s="116" t="s">
        <v>227</v>
      </c>
      <c r="L12" s="115">
        <v>4075</v>
      </c>
      <c r="M12" s="116">
        <f t="shared" si="1"/>
        <v>1.2267759562841531</v>
      </c>
      <c r="N12" s="115">
        <v>5170</v>
      </c>
      <c r="O12" s="116">
        <f t="shared" si="3"/>
        <v>0.26871165644171779</v>
      </c>
      <c r="P12" s="116">
        <f>N12/F12-1</f>
        <v>0.23271340009537433</v>
      </c>
      <c r="Q12" s="115">
        <v>5054</v>
      </c>
      <c r="R12" s="116">
        <f t="shared" si="5"/>
        <v>-2.2437137330754364E-2</v>
      </c>
      <c r="S12" s="116">
        <f t="shared" si="6"/>
        <v>0.20505484024797327</v>
      </c>
    </row>
    <row r="13" spans="1:20" x14ac:dyDescent="0.25">
      <c r="A13" s="1" t="s">
        <v>78</v>
      </c>
      <c r="B13" s="114" t="s">
        <v>79</v>
      </c>
      <c r="C13" s="115">
        <v>2892</v>
      </c>
      <c r="D13" s="115">
        <v>4097</v>
      </c>
      <c r="E13" s="116">
        <f t="shared" si="0"/>
        <v>0.41666666666666674</v>
      </c>
      <c r="F13" s="115">
        <v>4065</v>
      </c>
      <c r="G13" s="116">
        <f t="shared" si="2"/>
        <v>-7.810593116914788E-3</v>
      </c>
      <c r="H13" s="115">
        <v>0</v>
      </c>
      <c r="I13" s="116">
        <f t="shared" si="2"/>
        <v>-1</v>
      </c>
      <c r="J13" s="115">
        <v>2659</v>
      </c>
      <c r="K13" s="116" t="s">
        <v>227</v>
      </c>
      <c r="L13" s="115">
        <v>3632</v>
      </c>
      <c r="M13" s="116">
        <f t="shared" si="1"/>
        <v>0.365927040240692</v>
      </c>
      <c r="N13" s="115">
        <v>5013</v>
      </c>
      <c r="O13" s="116">
        <f t="shared" si="3"/>
        <v>0.38023127753303965</v>
      </c>
      <c r="P13" s="116">
        <f t="shared" si="4"/>
        <v>0.23321033210332098</v>
      </c>
      <c r="Q13" s="115">
        <v>4992</v>
      </c>
      <c r="R13" s="116">
        <f t="shared" si="5"/>
        <v>-4.1891083183722699E-3</v>
      </c>
      <c r="S13" s="116">
        <f t="shared" si="6"/>
        <v>0.22804428044280445</v>
      </c>
    </row>
    <row r="14" spans="1:20" x14ac:dyDescent="0.25">
      <c r="A14" s="1" t="s">
        <v>80</v>
      </c>
      <c r="B14" s="114" t="s">
        <v>81</v>
      </c>
      <c r="C14" s="115">
        <v>3376</v>
      </c>
      <c r="D14" s="115">
        <v>4053</v>
      </c>
      <c r="E14" s="116">
        <f t="shared" si="0"/>
        <v>0.20053317535545023</v>
      </c>
      <c r="F14" s="115">
        <v>3920</v>
      </c>
      <c r="G14" s="116">
        <f t="shared" si="2"/>
        <v>-3.2815198618307395E-2</v>
      </c>
      <c r="H14" s="115">
        <v>0</v>
      </c>
      <c r="I14" s="116">
        <f t="shared" si="2"/>
        <v>-1</v>
      </c>
      <c r="J14" s="115">
        <v>2494</v>
      </c>
      <c r="K14" s="116" t="s">
        <v>227</v>
      </c>
      <c r="L14" s="115">
        <v>4520</v>
      </c>
      <c r="M14" s="116">
        <f t="shared" si="1"/>
        <v>0.81234963913392133</v>
      </c>
      <c r="N14" s="115">
        <v>4181</v>
      </c>
      <c r="O14" s="116">
        <f t="shared" si="3"/>
        <v>-7.4999999999999956E-2</v>
      </c>
      <c r="P14" s="116">
        <f t="shared" si="4"/>
        <v>6.6581632653061273E-2</v>
      </c>
      <c r="Q14" s="115">
        <v>3964</v>
      </c>
      <c r="R14" s="116">
        <f t="shared" si="5"/>
        <v>-5.1901458981104986E-2</v>
      </c>
      <c r="S14" s="116">
        <f t="shared" si="6"/>
        <v>1.1224489795918391E-2</v>
      </c>
    </row>
    <row r="15" spans="1:20" x14ac:dyDescent="0.25">
      <c r="A15" s="1" t="s">
        <v>82</v>
      </c>
      <c r="B15" s="114" t="s">
        <v>83</v>
      </c>
      <c r="C15" s="115">
        <v>4614</v>
      </c>
      <c r="D15" s="115">
        <v>4147</v>
      </c>
      <c r="E15" s="116">
        <f t="shared" si="0"/>
        <v>-0.10121369744256614</v>
      </c>
      <c r="F15" s="115">
        <v>4387</v>
      </c>
      <c r="G15" s="116">
        <f t="shared" si="2"/>
        <v>5.7873161321437161E-2</v>
      </c>
      <c r="H15" s="115">
        <v>0</v>
      </c>
      <c r="I15" s="116">
        <f t="shared" si="2"/>
        <v>-1</v>
      </c>
      <c r="J15" s="115">
        <v>2428</v>
      </c>
      <c r="K15" s="116" t="s">
        <v>227</v>
      </c>
      <c r="L15" s="115">
        <v>4275</v>
      </c>
      <c r="M15" s="116">
        <f t="shared" si="1"/>
        <v>0.76070840197693568</v>
      </c>
      <c r="N15" s="115">
        <v>4340</v>
      </c>
      <c r="O15" s="116">
        <f t="shared" si="3"/>
        <v>1.5204678362572999E-2</v>
      </c>
      <c r="P15" s="116">
        <f t="shared" si="4"/>
        <v>-1.0713471620697468E-2</v>
      </c>
      <c r="Q15" s="115">
        <v>4593</v>
      </c>
      <c r="R15" s="116">
        <f t="shared" si="5"/>
        <v>5.8294930875576023E-2</v>
      </c>
      <c r="S15" s="116">
        <f t="shared" si="6"/>
        <v>4.6956918167312622E-2</v>
      </c>
    </row>
    <row r="16" spans="1:20" x14ac:dyDescent="0.25">
      <c r="A16" s="1" t="s">
        <v>84</v>
      </c>
      <c r="B16" s="114" t="s">
        <v>85</v>
      </c>
      <c r="C16" s="115">
        <v>5028</v>
      </c>
      <c r="D16" s="115">
        <v>3443</v>
      </c>
      <c r="E16" s="116">
        <f t="shared" si="0"/>
        <v>-0.31523468575974545</v>
      </c>
      <c r="F16" s="115">
        <v>4223</v>
      </c>
      <c r="G16" s="116">
        <f t="shared" si="2"/>
        <v>0.22654661632297413</v>
      </c>
      <c r="H16" s="115">
        <v>2777</v>
      </c>
      <c r="I16" s="116">
        <f t="shared" si="2"/>
        <v>-0.34241060857210515</v>
      </c>
      <c r="J16" s="115">
        <v>2929</v>
      </c>
      <c r="K16" s="116">
        <v>5.473532589124952E-2</v>
      </c>
      <c r="L16" s="115">
        <v>3932</v>
      </c>
      <c r="M16" s="116">
        <f t="shared" si="1"/>
        <v>0.34243769204506647</v>
      </c>
      <c r="N16" s="115">
        <v>4645</v>
      </c>
      <c r="O16" s="116">
        <f t="shared" si="3"/>
        <v>0.18133265513733465</v>
      </c>
      <c r="P16" s="98">
        <f t="shared" si="4"/>
        <v>9.992896045465316E-2</v>
      </c>
      <c r="Q16" s="115">
        <v>2899</v>
      </c>
      <c r="R16" s="116">
        <f t="shared" si="5"/>
        <v>-0.37588805166846073</v>
      </c>
      <c r="S16" s="116">
        <f t="shared" si="6"/>
        <v>-0.3135211934643618</v>
      </c>
    </row>
    <row r="17" spans="1:19" x14ac:dyDescent="0.25">
      <c r="A17" s="1" t="s">
        <v>86</v>
      </c>
      <c r="B17" s="114" t="s">
        <v>87</v>
      </c>
      <c r="C17" s="115">
        <v>5747</v>
      </c>
      <c r="D17" s="115">
        <v>3174</v>
      </c>
      <c r="E17" s="116">
        <f t="shared" si="0"/>
        <v>-0.44771184966069255</v>
      </c>
      <c r="F17" s="115">
        <v>3835</v>
      </c>
      <c r="G17" s="116">
        <f t="shared" si="2"/>
        <v>0.20825456836798995</v>
      </c>
      <c r="H17" s="115">
        <v>1764</v>
      </c>
      <c r="I17" s="116">
        <f t="shared" si="2"/>
        <v>-0.54002607561929594</v>
      </c>
      <c r="J17" s="115">
        <v>3914</v>
      </c>
      <c r="K17" s="116">
        <v>1.2188208616780045</v>
      </c>
      <c r="L17" s="115">
        <v>4578</v>
      </c>
      <c r="M17" s="116">
        <f t="shared" si="1"/>
        <v>0.16964741951967288</v>
      </c>
      <c r="N17" s="115">
        <v>4521</v>
      </c>
      <c r="O17" s="116">
        <f t="shared" si="3"/>
        <v>-1.2450851900393189E-2</v>
      </c>
      <c r="P17" s="98">
        <f t="shared" si="4"/>
        <v>0.17887874837027384</v>
      </c>
      <c r="Q17" s="115">
        <v>5087</v>
      </c>
      <c r="R17" s="116">
        <f t="shared" si="5"/>
        <v>0.12519354125193538</v>
      </c>
      <c r="S17" s="116">
        <f t="shared" si="6"/>
        <v>0.32646675358539756</v>
      </c>
    </row>
    <row r="18" spans="1:19" x14ac:dyDescent="0.25">
      <c r="A18" s="1" t="s">
        <v>88</v>
      </c>
      <c r="B18" s="114" t="s">
        <v>89</v>
      </c>
      <c r="C18" s="115">
        <v>5349</v>
      </c>
      <c r="D18" s="115">
        <v>4636</v>
      </c>
      <c r="E18" s="116">
        <f t="shared" si="0"/>
        <v>-0.13329594316694704</v>
      </c>
      <c r="F18" s="115">
        <v>4677</v>
      </c>
      <c r="G18" s="116">
        <f t="shared" si="2"/>
        <v>8.8438308886971129E-3</v>
      </c>
      <c r="H18" s="115">
        <v>1764</v>
      </c>
      <c r="I18" s="116">
        <f t="shared" si="2"/>
        <v>-0.62283515073765239</v>
      </c>
      <c r="J18" s="115">
        <v>3380</v>
      </c>
      <c r="K18" s="116">
        <v>0.91609977324263037</v>
      </c>
      <c r="L18" s="115">
        <v>4025</v>
      </c>
      <c r="M18" s="116">
        <f t="shared" si="1"/>
        <v>0.19082840236686383</v>
      </c>
      <c r="N18" s="115">
        <v>4419</v>
      </c>
      <c r="O18" s="116">
        <f t="shared" si="3"/>
        <v>9.7888198757764E-2</v>
      </c>
      <c r="P18" s="98">
        <f t="shared" si="4"/>
        <v>-5.5163566388710672E-2</v>
      </c>
      <c r="Q18" s="115">
        <v>4919</v>
      </c>
      <c r="R18" s="116">
        <f t="shared" si="5"/>
        <v>0.11314777098891149</v>
      </c>
      <c r="S18" s="116">
        <f t="shared" si="6"/>
        <v>5.1742570023519452E-2</v>
      </c>
    </row>
    <row r="19" spans="1:19" x14ac:dyDescent="0.25">
      <c r="A19" s="1" t="s">
        <v>90</v>
      </c>
      <c r="B19" s="114" t="s">
        <v>91</v>
      </c>
      <c r="C19" s="115">
        <v>7012</v>
      </c>
      <c r="D19" s="115">
        <v>5331</v>
      </c>
      <c r="E19" s="116">
        <f t="shared" si="0"/>
        <v>-0.23973188819167146</v>
      </c>
      <c r="F19" s="115">
        <v>6020</v>
      </c>
      <c r="G19" s="116">
        <f t="shared" si="2"/>
        <v>0.12924404426936786</v>
      </c>
      <c r="H19" s="115">
        <v>1763</v>
      </c>
      <c r="I19" s="116">
        <f t="shared" si="2"/>
        <v>-0.70714285714285707</v>
      </c>
      <c r="J19" s="115">
        <v>4448</v>
      </c>
      <c r="K19" s="116">
        <v>1.5229722064662505</v>
      </c>
      <c r="L19" s="115">
        <v>4838</v>
      </c>
      <c r="M19" s="116">
        <f t="shared" si="1"/>
        <v>8.7679856115107979E-2</v>
      </c>
      <c r="N19" s="115">
        <v>4964</v>
      </c>
      <c r="O19" s="116">
        <f t="shared" si="3"/>
        <v>2.6043819760231512E-2</v>
      </c>
      <c r="P19" s="98">
        <f t="shared" si="4"/>
        <v>-0.17541528239202653</v>
      </c>
      <c r="Q19" s="115">
        <v>5464</v>
      </c>
      <c r="R19" s="116">
        <f t="shared" si="5"/>
        <v>0.10072522159548747</v>
      </c>
      <c r="S19" s="116">
        <f t="shared" si="6"/>
        <v>-9.2358803986710925E-2</v>
      </c>
    </row>
    <row r="20" spans="1:19" x14ac:dyDescent="0.25">
      <c r="A20" s="1" t="s">
        <v>92</v>
      </c>
      <c r="B20" s="114" t="s">
        <v>93</v>
      </c>
      <c r="C20" s="115">
        <v>7841</v>
      </c>
      <c r="D20" s="115">
        <v>5384</v>
      </c>
      <c r="E20" s="116">
        <f t="shared" si="0"/>
        <v>-0.31335288866216049</v>
      </c>
      <c r="F20" s="115">
        <v>5767</v>
      </c>
      <c r="G20" s="116">
        <f t="shared" si="2"/>
        <v>7.113670133729566E-2</v>
      </c>
      <c r="H20" s="115">
        <v>1794</v>
      </c>
      <c r="I20" s="116">
        <f t="shared" si="2"/>
        <v>-0.6889197156233744</v>
      </c>
      <c r="J20" s="115">
        <v>4543</v>
      </c>
      <c r="K20" s="116">
        <v>1.5323299888517279</v>
      </c>
      <c r="L20" s="115">
        <v>5166</v>
      </c>
      <c r="M20" s="116">
        <f t="shared" si="1"/>
        <v>0.13713405238828957</v>
      </c>
      <c r="N20" s="115">
        <v>4585</v>
      </c>
      <c r="O20" s="116">
        <f t="shared" si="3"/>
        <v>-0.11246612466124661</v>
      </c>
      <c r="P20" s="98">
        <f t="shared" si="4"/>
        <v>-0.20495925091035205</v>
      </c>
      <c r="Q20" s="115">
        <v>5228</v>
      </c>
      <c r="R20" s="116">
        <f>IFERROR(Q20/N20-1,"-")</f>
        <v>0.14023991275899683</v>
      </c>
      <c r="S20" s="116">
        <f t="shared" si="6"/>
        <v>-9.3462805618172329E-2</v>
      </c>
    </row>
    <row r="21" spans="1:19" ht="15.75" x14ac:dyDescent="0.25">
      <c r="A21" s="1" t="s">
        <v>0</v>
      </c>
      <c r="B21" s="117" t="s">
        <v>30</v>
      </c>
      <c r="C21" s="118">
        <v>57715</v>
      </c>
      <c r="D21" s="118">
        <v>53986</v>
      </c>
      <c r="E21" s="119">
        <f t="shared" si="0"/>
        <v>-6.4610586502642287E-2</v>
      </c>
      <c r="F21" s="118">
        <v>55887</v>
      </c>
      <c r="G21" s="119">
        <f>F21/D21-1</f>
        <v>3.521283295669253E-2</v>
      </c>
      <c r="H21" s="118">
        <v>24221</v>
      </c>
      <c r="I21" s="119">
        <f t="shared" si="2"/>
        <v>-0.56660761894537193</v>
      </c>
      <c r="J21" s="118">
        <v>33444</v>
      </c>
      <c r="K21" s="119">
        <v>0.38078526898146237</v>
      </c>
      <c r="L21" s="118">
        <v>51485</v>
      </c>
      <c r="M21" s="119">
        <f t="shared" si="1"/>
        <v>0.53943906231312044</v>
      </c>
      <c r="N21" s="118">
        <v>58157</v>
      </c>
      <c r="O21" s="119">
        <f t="shared" si="3"/>
        <v>0.12959114305137409</v>
      </c>
      <c r="P21" s="119">
        <f t="shared" si="4"/>
        <v>4.0617674951240801E-2</v>
      </c>
      <c r="Q21" s="118">
        <v>57388</v>
      </c>
      <c r="R21" s="119">
        <v>-1.3222827862510056E-2</v>
      </c>
      <c r="S21" s="119">
        <v>2.6857766564675201E-2</v>
      </c>
    </row>
    <row r="22" spans="1:19" ht="6" customHeight="1" x14ac:dyDescent="0.25"/>
    <row r="23" spans="1:19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25"/>
      <c r="Q23" s="115"/>
      <c r="R23" s="105"/>
      <c r="S23" s="105"/>
    </row>
  </sheetData>
  <mergeCells count="9">
    <mergeCell ref="B4:S4"/>
    <mergeCell ref="C6:S6"/>
    <mergeCell ref="D7:E7"/>
    <mergeCell ref="F7:G7"/>
    <mergeCell ref="H7:I7"/>
    <mergeCell ref="J7:K7"/>
    <mergeCell ref="L7:M7"/>
    <mergeCell ref="N7:P7"/>
    <mergeCell ref="Q7:S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4D372-7F12-4BD9-A65A-B92904926240}">
  <sheetPr>
    <tabColor theme="7" tint="0.79998168889431442"/>
  </sheetPr>
  <dimension ref="A4:P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69" t="s">
        <v>248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1" t="s">
        <v>132</v>
      </c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3"/>
    </row>
    <row r="7" spans="1:16" ht="22.5" thickTop="1" thickBot="1" x14ac:dyDescent="0.3">
      <c r="B7" s="109"/>
      <c r="C7" s="294">
        <f>2019</f>
        <v>2019</v>
      </c>
      <c r="D7" s="295"/>
      <c r="E7" s="296">
        <v>2020</v>
      </c>
      <c r="F7" s="295"/>
      <c r="G7" s="296">
        <v>2021</v>
      </c>
      <c r="H7" s="295"/>
      <c r="I7" s="296">
        <v>2022</v>
      </c>
      <c r="J7" s="295"/>
      <c r="K7" s="296">
        <v>2023</v>
      </c>
      <c r="L7" s="295"/>
      <c r="M7" s="296">
        <v>2024</v>
      </c>
      <c r="N7" s="297"/>
      <c r="O7" s="298"/>
    </row>
    <row r="8" spans="1:16" ht="16.5" thickTop="1" thickBot="1" x14ac:dyDescent="0.3">
      <c r="B8" s="85"/>
      <c r="C8" s="111" t="s">
        <v>69</v>
      </c>
      <c r="D8" s="112" t="str">
        <f>CONCATENATE("var ",RIGHT(2019,2),"/",RIGHT(2018,2))</f>
        <v>var 19/18</v>
      </c>
      <c r="E8" s="113" t="s">
        <v>69</v>
      </c>
      <c r="F8" s="112" t="str">
        <f>CONCATENATE("var ",RIGHT(E7,2),"/",RIGHT(E7-1,2))</f>
        <v>var 20/19</v>
      </c>
      <c r="G8" s="113" t="s">
        <v>69</v>
      </c>
      <c r="H8" s="112" t="str">
        <f>CONCATENATE("var ",RIGHT(G7,2),"/",RIGHT(G7-1,2))</f>
        <v>var 21/20</v>
      </c>
      <c r="I8" s="113" t="s">
        <v>69</v>
      </c>
      <c r="J8" s="112" t="str">
        <f>CONCATENATE("var ",RIGHT(I7,2),"/",RIGHT(I7-1,2))</f>
        <v>var 22/21</v>
      </c>
      <c r="K8" s="113" t="s">
        <v>69</v>
      </c>
      <c r="L8" s="112" t="str">
        <f>CONCATENATE("var ",RIGHT(K7,2),"/",RIGHT(K7-1,2))</f>
        <v>var 23/22</v>
      </c>
      <c r="M8" s="113" t="s">
        <v>69</v>
      </c>
      <c r="N8" s="112" t="str">
        <f>CONCATENATE("var ",RIGHT(M7,2),"/",RIGHT(M7-1,2))</f>
        <v>var 24/23</v>
      </c>
      <c r="O8" s="112" t="str">
        <f>CONCATENATE("var ",RIGHT(M7,2),"/",RIGHT(2019,2))</f>
        <v>var 24/19</v>
      </c>
    </row>
    <row r="9" spans="1:16" x14ac:dyDescent="0.25">
      <c r="A9" s="1" t="s">
        <v>70</v>
      </c>
      <c r="B9" s="114" t="s">
        <v>71</v>
      </c>
      <c r="C9" s="115">
        <v>4716</v>
      </c>
      <c r="D9" s="116">
        <v>-2.7027027027026973E-2</v>
      </c>
      <c r="E9" s="115">
        <v>5197</v>
      </c>
      <c r="F9" s="116">
        <f t="shared" ref="F9:L21" si="0">IFERROR(E9/C9-1,"-")</f>
        <v>0.10199321458863442</v>
      </c>
      <c r="G9" s="115">
        <v>1146</v>
      </c>
      <c r="H9" s="116">
        <f t="shared" si="0"/>
        <v>-0.77948816624975947</v>
      </c>
      <c r="I9" s="115">
        <v>3527</v>
      </c>
      <c r="J9" s="116">
        <f t="shared" si="0"/>
        <v>2.0776614310645725</v>
      </c>
      <c r="K9" s="115">
        <v>5390</v>
      </c>
      <c r="L9" s="116">
        <f t="shared" si="0"/>
        <v>0.52821094414516589</v>
      </c>
      <c r="M9" s="115">
        <v>5217</v>
      </c>
      <c r="N9" s="116">
        <f t="shared" ref="N9:N17" si="1">IFERROR(M9/K9-1,"-")</f>
        <v>-3.2096474953617782E-2</v>
      </c>
      <c r="O9" s="116">
        <f>M9/C9-1</f>
        <v>0.10623409669211203</v>
      </c>
    </row>
    <row r="10" spans="1:16" x14ac:dyDescent="0.25">
      <c r="A10" s="1" t="s">
        <v>72</v>
      </c>
      <c r="B10" s="114" t="s">
        <v>73</v>
      </c>
      <c r="C10" s="115">
        <v>4935</v>
      </c>
      <c r="D10" s="116">
        <v>1.0442260442260487E-2</v>
      </c>
      <c r="E10" s="115">
        <v>5359</v>
      </c>
      <c r="F10" s="116">
        <f t="shared" si="0"/>
        <v>8.5916919959473148E-2</v>
      </c>
      <c r="G10" s="115">
        <v>1385</v>
      </c>
      <c r="H10" s="116">
        <f t="shared" si="0"/>
        <v>-0.74155626049636125</v>
      </c>
      <c r="I10" s="115">
        <v>4177</v>
      </c>
      <c r="J10" s="116">
        <f t="shared" si="0"/>
        <v>2.0158844765342958</v>
      </c>
      <c r="K10" s="115">
        <v>5270</v>
      </c>
      <c r="L10" s="116">
        <f t="shared" si="0"/>
        <v>0.2616710557816615</v>
      </c>
      <c r="M10" s="115">
        <v>4803</v>
      </c>
      <c r="N10" s="116">
        <f>IFERROR(M10/K10-1,"-")</f>
        <v>-8.861480075901329E-2</v>
      </c>
      <c r="O10" s="116">
        <f>IFERROR(M10/C10-1,"-")</f>
        <v>-2.6747720364741601E-2</v>
      </c>
    </row>
    <row r="11" spans="1:16" x14ac:dyDescent="0.25">
      <c r="A11" s="1" t="s">
        <v>74</v>
      </c>
      <c r="B11" s="114" t="s">
        <v>75</v>
      </c>
      <c r="C11" s="115">
        <v>5148</v>
      </c>
      <c r="D11" s="116">
        <v>-1.0190348009998074E-2</v>
      </c>
      <c r="E11" s="115">
        <v>2198</v>
      </c>
      <c r="F11" s="116">
        <f t="shared" si="0"/>
        <v>-0.57303807303807308</v>
      </c>
      <c r="G11" s="115">
        <v>2288</v>
      </c>
      <c r="H11" s="116">
        <f t="shared" si="0"/>
        <v>4.0946314831665109E-2</v>
      </c>
      <c r="I11" s="115">
        <v>4740</v>
      </c>
      <c r="J11" s="116">
        <f t="shared" si="0"/>
        <v>1.0716783216783217</v>
      </c>
      <c r="K11" s="115">
        <v>5659</v>
      </c>
      <c r="L11" s="116">
        <f t="shared" si="0"/>
        <v>0.19388185654008439</v>
      </c>
      <c r="M11" s="115">
        <v>5168</v>
      </c>
      <c r="N11" s="116">
        <f t="shared" si="1"/>
        <v>-8.6764446015197061E-2</v>
      </c>
      <c r="O11" s="116">
        <f t="shared" ref="O11:O20" si="2">IFERROR(M11/C11-1,"-")</f>
        <v>3.8850038850037905E-3</v>
      </c>
    </row>
    <row r="12" spans="1:16" x14ac:dyDescent="0.25">
      <c r="A12" s="1" t="s">
        <v>76</v>
      </c>
      <c r="B12" s="114" t="s">
        <v>77</v>
      </c>
      <c r="C12" s="115">
        <v>4194</v>
      </c>
      <c r="D12" s="116">
        <v>-0.12424305700563787</v>
      </c>
      <c r="E12" s="115">
        <v>0</v>
      </c>
      <c r="F12" s="116">
        <f t="shared" si="0"/>
        <v>-1</v>
      </c>
      <c r="G12" s="115">
        <v>1830</v>
      </c>
      <c r="H12" s="116" t="str">
        <f t="shared" si="0"/>
        <v>-</v>
      </c>
      <c r="I12" s="115">
        <v>4075</v>
      </c>
      <c r="J12" s="116">
        <f t="shared" si="0"/>
        <v>1.2267759562841531</v>
      </c>
      <c r="K12" s="115">
        <v>5170</v>
      </c>
      <c r="L12" s="116">
        <f t="shared" si="0"/>
        <v>0.26871165644171779</v>
      </c>
      <c r="M12" s="115">
        <v>5054</v>
      </c>
      <c r="N12" s="116">
        <f t="shared" si="1"/>
        <v>-2.2437137330754364E-2</v>
      </c>
      <c r="O12" s="116">
        <f t="shared" si="2"/>
        <v>0.20505484024797327</v>
      </c>
    </row>
    <row r="13" spans="1:16" x14ac:dyDescent="0.25">
      <c r="A13" s="1" t="s">
        <v>78</v>
      </c>
      <c r="B13" s="114" t="s">
        <v>79</v>
      </c>
      <c r="C13" s="115">
        <v>4065</v>
      </c>
      <c r="D13" s="116">
        <v>-7.810593116914788E-3</v>
      </c>
      <c r="E13" s="115">
        <v>0</v>
      </c>
      <c r="F13" s="116">
        <f t="shared" si="0"/>
        <v>-1</v>
      </c>
      <c r="G13" s="115">
        <v>2659</v>
      </c>
      <c r="H13" s="116" t="str">
        <f t="shared" si="0"/>
        <v>-</v>
      </c>
      <c r="I13" s="115">
        <v>3632</v>
      </c>
      <c r="J13" s="116">
        <f t="shared" si="0"/>
        <v>0.365927040240692</v>
      </c>
      <c r="K13" s="115">
        <v>5013</v>
      </c>
      <c r="L13" s="116">
        <f t="shared" si="0"/>
        <v>0.38023127753303965</v>
      </c>
      <c r="M13" s="115">
        <v>4992</v>
      </c>
      <c r="N13" s="116">
        <f t="shared" si="1"/>
        <v>-4.1891083183722699E-3</v>
      </c>
      <c r="O13" s="116">
        <f t="shared" si="2"/>
        <v>0.22804428044280445</v>
      </c>
    </row>
    <row r="14" spans="1:16" x14ac:dyDescent="0.25">
      <c r="A14" s="1" t="s">
        <v>80</v>
      </c>
      <c r="B14" s="114" t="s">
        <v>81</v>
      </c>
      <c r="C14" s="115">
        <v>3920</v>
      </c>
      <c r="D14" s="116">
        <v>-3.2815198618307395E-2</v>
      </c>
      <c r="E14" s="115">
        <v>0</v>
      </c>
      <c r="F14" s="116">
        <f t="shared" si="0"/>
        <v>-1</v>
      </c>
      <c r="G14" s="115">
        <v>2494</v>
      </c>
      <c r="H14" s="116" t="str">
        <f t="shared" si="0"/>
        <v>-</v>
      </c>
      <c r="I14" s="115">
        <v>4520</v>
      </c>
      <c r="J14" s="116">
        <f t="shared" si="0"/>
        <v>0.81234963913392133</v>
      </c>
      <c r="K14" s="115">
        <v>4181</v>
      </c>
      <c r="L14" s="116">
        <f t="shared" si="0"/>
        <v>-7.4999999999999956E-2</v>
      </c>
      <c r="M14" s="115">
        <v>3964</v>
      </c>
      <c r="N14" s="116">
        <f t="shared" si="1"/>
        <v>-5.1901458981104986E-2</v>
      </c>
      <c r="O14" s="116">
        <f t="shared" si="2"/>
        <v>1.1224489795918391E-2</v>
      </c>
    </row>
    <row r="15" spans="1:16" x14ac:dyDescent="0.25">
      <c r="A15" s="1" t="s">
        <v>82</v>
      </c>
      <c r="B15" s="114" t="s">
        <v>83</v>
      </c>
      <c r="C15" s="115">
        <v>4387</v>
      </c>
      <c r="D15" s="116">
        <v>5.7873161321437161E-2</v>
      </c>
      <c r="E15" s="115">
        <v>0</v>
      </c>
      <c r="F15" s="116">
        <f t="shared" si="0"/>
        <v>-1</v>
      </c>
      <c r="G15" s="115">
        <v>2428</v>
      </c>
      <c r="H15" s="116" t="str">
        <f t="shared" si="0"/>
        <v>-</v>
      </c>
      <c r="I15" s="115">
        <v>4275</v>
      </c>
      <c r="J15" s="116">
        <f t="shared" si="0"/>
        <v>0.76070840197693568</v>
      </c>
      <c r="K15" s="115">
        <v>4340</v>
      </c>
      <c r="L15" s="116">
        <f t="shared" si="0"/>
        <v>1.5204678362572999E-2</v>
      </c>
      <c r="M15" s="115">
        <v>4593</v>
      </c>
      <c r="N15" s="116">
        <f t="shared" si="1"/>
        <v>5.8294930875576023E-2</v>
      </c>
      <c r="O15" s="116">
        <f t="shared" si="2"/>
        <v>4.6956918167312622E-2</v>
      </c>
    </row>
    <row r="16" spans="1:16" x14ac:dyDescent="0.25">
      <c r="A16" s="1" t="s">
        <v>84</v>
      </c>
      <c r="B16" s="114" t="s">
        <v>85</v>
      </c>
      <c r="C16" s="115">
        <v>4223</v>
      </c>
      <c r="D16" s="116">
        <v>0.22654661632297413</v>
      </c>
      <c r="E16" s="115">
        <v>2777</v>
      </c>
      <c r="F16" s="116">
        <f t="shared" si="0"/>
        <v>-0.34241060857210515</v>
      </c>
      <c r="G16" s="115">
        <v>2929</v>
      </c>
      <c r="H16" s="116">
        <f t="shared" si="0"/>
        <v>5.473532589124952E-2</v>
      </c>
      <c r="I16" s="115">
        <v>3932</v>
      </c>
      <c r="J16" s="116">
        <f t="shared" si="0"/>
        <v>0.34243769204506647</v>
      </c>
      <c r="K16" s="115">
        <v>4645</v>
      </c>
      <c r="L16" s="116">
        <f t="shared" si="0"/>
        <v>0.18133265513733465</v>
      </c>
      <c r="M16" s="115">
        <v>2899</v>
      </c>
      <c r="N16" s="116">
        <f t="shared" si="1"/>
        <v>-0.37588805166846073</v>
      </c>
      <c r="O16" s="116">
        <f t="shared" si="2"/>
        <v>-0.3135211934643618</v>
      </c>
    </row>
    <row r="17" spans="1:16" x14ac:dyDescent="0.25">
      <c r="A17" s="1" t="s">
        <v>86</v>
      </c>
      <c r="B17" s="114" t="s">
        <v>87</v>
      </c>
      <c r="C17" s="115">
        <v>3835</v>
      </c>
      <c r="D17" s="116">
        <v>0.20825456836798995</v>
      </c>
      <c r="E17" s="115">
        <v>1764</v>
      </c>
      <c r="F17" s="116">
        <f t="shared" si="0"/>
        <v>-0.54002607561929594</v>
      </c>
      <c r="G17" s="115">
        <v>3914</v>
      </c>
      <c r="H17" s="116">
        <f t="shared" si="0"/>
        <v>1.2188208616780045</v>
      </c>
      <c r="I17" s="115">
        <v>4578</v>
      </c>
      <c r="J17" s="116">
        <f t="shared" si="0"/>
        <v>0.16964741951967288</v>
      </c>
      <c r="K17" s="115">
        <v>4521</v>
      </c>
      <c r="L17" s="116">
        <f t="shared" si="0"/>
        <v>-1.2450851900393189E-2</v>
      </c>
      <c r="M17" s="115">
        <v>5087</v>
      </c>
      <c r="N17" s="116">
        <f t="shared" si="1"/>
        <v>0.12519354125193538</v>
      </c>
      <c r="O17" s="116">
        <f t="shared" si="2"/>
        <v>0.32646675358539756</v>
      </c>
    </row>
    <row r="18" spans="1:16" x14ac:dyDescent="0.25">
      <c r="A18" s="1" t="s">
        <v>88</v>
      </c>
      <c r="B18" s="114" t="s">
        <v>89</v>
      </c>
      <c r="C18" s="115">
        <v>4677</v>
      </c>
      <c r="D18" s="116">
        <v>8.8438308886971129E-3</v>
      </c>
      <c r="E18" s="115">
        <v>1764</v>
      </c>
      <c r="F18" s="116">
        <f t="shared" si="0"/>
        <v>-0.62283515073765239</v>
      </c>
      <c r="G18" s="115">
        <v>3380</v>
      </c>
      <c r="H18" s="116">
        <f t="shared" si="0"/>
        <v>0.91609977324263037</v>
      </c>
      <c r="I18" s="115">
        <v>4025</v>
      </c>
      <c r="J18" s="116">
        <f t="shared" si="0"/>
        <v>0.19082840236686383</v>
      </c>
      <c r="K18" s="115">
        <v>4419</v>
      </c>
      <c r="L18" s="116">
        <f t="shared" si="0"/>
        <v>9.7888198757764E-2</v>
      </c>
      <c r="M18" s="115">
        <v>4919</v>
      </c>
      <c r="N18" s="116">
        <f>IFERROR(M18/K18-1,"-")</f>
        <v>0.11314777098891149</v>
      </c>
      <c r="O18" s="116">
        <f t="shared" si="2"/>
        <v>5.1742570023519452E-2</v>
      </c>
    </row>
    <row r="19" spans="1:16" x14ac:dyDescent="0.25">
      <c r="A19" s="1" t="s">
        <v>90</v>
      </c>
      <c r="B19" s="114" t="s">
        <v>91</v>
      </c>
      <c r="C19" s="115">
        <v>6020</v>
      </c>
      <c r="D19" s="116">
        <v>0.12924404426936786</v>
      </c>
      <c r="E19" s="115">
        <v>1763</v>
      </c>
      <c r="F19" s="116">
        <f t="shared" si="0"/>
        <v>-0.70714285714285707</v>
      </c>
      <c r="G19" s="115">
        <v>4448</v>
      </c>
      <c r="H19" s="116">
        <f t="shared" si="0"/>
        <v>1.5229722064662505</v>
      </c>
      <c r="I19" s="115">
        <v>4838</v>
      </c>
      <c r="J19" s="116">
        <f t="shared" si="0"/>
        <v>8.7679856115107979E-2</v>
      </c>
      <c r="K19" s="115">
        <v>4964</v>
      </c>
      <c r="L19" s="116">
        <f t="shared" si="0"/>
        <v>2.6043819760231512E-2</v>
      </c>
      <c r="M19" s="115">
        <v>5464</v>
      </c>
      <c r="N19" s="116">
        <f>IFERROR(M19/K19-1,"-")</f>
        <v>0.10072522159548747</v>
      </c>
      <c r="O19" s="116">
        <f t="shared" si="2"/>
        <v>-9.2358803986710925E-2</v>
      </c>
    </row>
    <row r="20" spans="1:16" x14ac:dyDescent="0.25">
      <c r="A20" s="1" t="s">
        <v>92</v>
      </c>
      <c r="B20" s="114" t="s">
        <v>93</v>
      </c>
      <c r="C20" s="115">
        <v>5767</v>
      </c>
      <c r="D20" s="116">
        <v>7.113670133729566E-2</v>
      </c>
      <c r="E20" s="115">
        <v>1794</v>
      </c>
      <c r="F20" s="116">
        <f t="shared" si="0"/>
        <v>-0.6889197156233744</v>
      </c>
      <c r="G20" s="115">
        <v>4543</v>
      </c>
      <c r="H20" s="116">
        <f t="shared" si="0"/>
        <v>1.5323299888517279</v>
      </c>
      <c r="I20" s="115">
        <v>5166</v>
      </c>
      <c r="J20" s="116">
        <f t="shared" si="0"/>
        <v>0.13713405238828957</v>
      </c>
      <c r="K20" s="115">
        <v>4585</v>
      </c>
      <c r="L20" s="116">
        <f t="shared" si="0"/>
        <v>-0.11246612466124661</v>
      </c>
      <c r="M20" s="115">
        <v>5228</v>
      </c>
      <c r="N20" s="116">
        <f>IFERROR(M20/K20-1,"-")</f>
        <v>0.14023991275899683</v>
      </c>
      <c r="O20" s="116">
        <f t="shared" si="2"/>
        <v>-9.3462805618172329E-2</v>
      </c>
    </row>
    <row r="21" spans="1:16" ht="15.75" x14ac:dyDescent="0.25">
      <c r="A21" s="1" t="s">
        <v>0</v>
      </c>
      <c r="B21" s="117" t="s">
        <v>30</v>
      </c>
      <c r="C21" s="118">
        <v>55887</v>
      </c>
      <c r="D21" s="119">
        <v>3.521283295669253E-2</v>
      </c>
      <c r="E21" s="118">
        <v>24221</v>
      </c>
      <c r="F21" s="119">
        <f t="shared" si="0"/>
        <v>-0.56660761894537193</v>
      </c>
      <c r="G21" s="118">
        <v>33444</v>
      </c>
      <c r="H21" s="119">
        <f t="shared" si="0"/>
        <v>0.38078526898146237</v>
      </c>
      <c r="I21" s="118">
        <v>51485</v>
      </c>
      <c r="J21" s="119">
        <f t="shared" si="0"/>
        <v>0.53943906231312044</v>
      </c>
      <c r="K21" s="118">
        <v>58157</v>
      </c>
      <c r="L21" s="119">
        <f t="shared" si="0"/>
        <v>0.12959114305137409</v>
      </c>
      <c r="M21" s="118">
        <v>57388</v>
      </c>
      <c r="N21" s="119">
        <v>-1.3222827862510056E-2</v>
      </c>
      <c r="O21" s="119">
        <v>2.6857766564675201E-2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15"/>
      <c r="N23" s="105"/>
      <c r="O23" s="105"/>
    </row>
    <row r="24" spans="1:16" x14ac:dyDescent="0.25">
      <c r="K24" s="120"/>
      <c r="N24" s="79"/>
    </row>
    <row r="26" spans="1:16" ht="48.75" customHeight="1" thickBot="1" x14ac:dyDescent="0.3">
      <c r="B26" s="269" t="s">
        <v>249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1" t="s">
        <v>137</v>
      </c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3"/>
    </row>
    <row r="29" spans="1:16" ht="22.5" thickTop="1" thickBot="1" x14ac:dyDescent="0.3">
      <c r="B29" s="109"/>
      <c r="C29" s="294">
        <f>2019</f>
        <v>2019</v>
      </c>
      <c r="D29" s="295"/>
      <c r="E29" s="296">
        <v>2020</v>
      </c>
      <c r="F29" s="295"/>
      <c r="G29" s="296">
        <v>2021</v>
      </c>
      <c r="H29" s="295"/>
      <c r="I29" s="296">
        <v>2022</v>
      </c>
      <c r="J29" s="295"/>
      <c r="K29" s="296">
        <v>2023</v>
      </c>
      <c r="L29" s="295"/>
      <c r="M29" s="296">
        <v>2024</v>
      </c>
      <c r="N29" s="297"/>
      <c r="O29" s="298"/>
    </row>
    <row r="30" spans="1:16" ht="16.5" thickTop="1" thickBot="1" x14ac:dyDescent="0.3">
      <c r="B30" s="85"/>
      <c r="C30" s="111" t="s">
        <v>69</v>
      </c>
      <c r="D30" s="112" t="str">
        <f>CONCATENATE("var ",RIGHT(2019,2),"/",RIGHT(2018,2))</f>
        <v>var 19/18</v>
      </c>
      <c r="E30" s="113" t="s">
        <v>69</v>
      </c>
      <c r="F30" s="112" t="str">
        <f>CONCATENATE("var ",RIGHT(E29,2),"/",RIGHT(E29-1,2))</f>
        <v>var 20/19</v>
      </c>
      <c r="G30" s="113" t="s">
        <v>69</v>
      </c>
      <c r="H30" s="112" t="str">
        <f>CONCATENATE("var ",RIGHT(G29,2),"/",RIGHT(G29-1,2))</f>
        <v>var 21/20</v>
      </c>
      <c r="I30" s="113" t="s">
        <v>69</v>
      </c>
      <c r="J30" s="112" t="str">
        <f>CONCATENATE("var ",RIGHT(I29,2),"/",RIGHT(I29-1,2))</f>
        <v>var 22/21</v>
      </c>
      <c r="K30" s="113" t="s">
        <v>69</v>
      </c>
      <c r="L30" s="112" t="str">
        <f>CONCATENATE("var ",RIGHT(K29,2),"/",RIGHT(K29-1,2))</f>
        <v>var 23/22</v>
      </c>
      <c r="M30" s="113" t="s">
        <v>69</v>
      </c>
      <c r="N30" s="112" t="str">
        <f>CONCATENATE("var ",RIGHT(M29,2),"/",RIGHT(M29-1,2))</f>
        <v>var 24/23</v>
      </c>
      <c r="O30" s="112" t="str">
        <f>CONCATENATE("var ",RIGHT(M29,2),"/",RIGHT(2019,2))</f>
        <v>var 24/19</v>
      </c>
    </row>
    <row r="31" spans="1:16" x14ac:dyDescent="0.25">
      <c r="B31" s="114" t="s">
        <v>71</v>
      </c>
      <c r="C31" s="115">
        <v>4716</v>
      </c>
      <c r="D31" s="116">
        <v>-2.7027027027026973E-2</v>
      </c>
      <c r="E31" s="115">
        <v>5197</v>
      </c>
      <c r="F31" s="116">
        <f t="shared" ref="F31:L43" si="3">IFERROR(E31/C31-1,"-")</f>
        <v>0.10199321458863442</v>
      </c>
      <c r="G31" s="115">
        <v>1146</v>
      </c>
      <c r="H31" s="116">
        <f t="shared" si="3"/>
        <v>-0.77948816624975947</v>
      </c>
      <c r="I31" s="115">
        <v>3527</v>
      </c>
      <c r="J31" s="116">
        <f t="shared" si="3"/>
        <v>2.0776614310645725</v>
      </c>
      <c r="K31" s="115">
        <v>5390</v>
      </c>
      <c r="L31" s="116">
        <f t="shared" si="3"/>
        <v>0.52821094414516589</v>
      </c>
      <c r="M31" s="115">
        <v>5217</v>
      </c>
      <c r="N31" s="116">
        <f t="shared" ref="N31:N39" si="4">IFERROR(M31/K31-1,"-")</f>
        <v>-3.2096474953617782E-2</v>
      </c>
      <c r="O31" s="116">
        <f>M31/C31-1</f>
        <v>0.10623409669211203</v>
      </c>
    </row>
    <row r="32" spans="1:16" x14ac:dyDescent="0.25">
      <c r="B32" s="114" t="s">
        <v>73</v>
      </c>
      <c r="C32" s="115">
        <v>4935</v>
      </c>
      <c r="D32" s="116">
        <v>1.0442260442260487E-2</v>
      </c>
      <c r="E32" s="115">
        <v>5359</v>
      </c>
      <c r="F32" s="116">
        <f t="shared" si="3"/>
        <v>8.5916919959473148E-2</v>
      </c>
      <c r="G32" s="115">
        <v>1385</v>
      </c>
      <c r="H32" s="116">
        <f t="shared" si="3"/>
        <v>-0.74155626049636125</v>
      </c>
      <c r="I32" s="115">
        <v>4177</v>
      </c>
      <c r="J32" s="116">
        <f t="shared" si="3"/>
        <v>2.0158844765342958</v>
      </c>
      <c r="K32" s="115">
        <v>5270</v>
      </c>
      <c r="L32" s="116">
        <f t="shared" si="3"/>
        <v>0.2616710557816615</v>
      </c>
      <c r="M32" s="115">
        <v>4803</v>
      </c>
      <c r="N32" s="116">
        <f t="shared" si="4"/>
        <v>-8.861480075901329E-2</v>
      </c>
      <c r="O32" s="116">
        <f>IFERROR(M32/C32-1,"-")</f>
        <v>-2.6747720364741601E-2</v>
      </c>
    </row>
    <row r="33" spans="2:16" x14ac:dyDescent="0.25">
      <c r="B33" s="114" t="s">
        <v>75</v>
      </c>
      <c r="C33" s="115">
        <v>5148</v>
      </c>
      <c r="D33" s="116">
        <v>-1.0190348009998074E-2</v>
      </c>
      <c r="E33" s="115">
        <v>2198</v>
      </c>
      <c r="F33" s="116">
        <f t="shared" si="3"/>
        <v>-0.57303807303807308</v>
      </c>
      <c r="G33" s="115">
        <v>2288</v>
      </c>
      <c r="H33" s="116">
        <f t="shared" si="3"/>
        <v>4.0946314831665109E-2</v>
      </c>
      <c r="I33" s="115">
        <v>4740</v>
      </c>
      <c r="J33" s="116">
        <f t="shared" si="3"/>
        <v>1.0716783216783217</v>
      </c>
      <c r="K33" s="115">
        <v>5659</v>
      </c>
      <c r="L33" s="116">
        <f t="shared" si="3"/>
        <v>0.19388185654008439</v>
      </c>
      <c r="M33" s="115">
        <v>5168</v>
      </c>
      <c r="N33" s="116">
        <f t="shared" si="4"/>
        <v>-8.6764446015197061E-2</v>
      </c>
      <c r="O33" s="116">
        <f t="shared" ref="O33:O42" si="5">IFERROR(M33/C33-1,"-")</f>
        <v>3.8850038850037905E-3</v>
      </c>
    </row>
    <row r="34" spans="2:16" x14ac:dyDescent="0.25">
      <c r="B34" s="114" t="s">
        <v>77</v>
      </c>
      <c r="C34" s="115">
        <v>4194</v>
      </c>
      <c r="D34" s="116">
        <v>-0.12424305700563787</v>
      </c>
      <c r="E34" s="115">
        <v>0</v>
      </c>
      <c r="F34" s="116">
        <f t="shared" si="3"/>
        <v>-1</v>
      </c>
      <c r="G34" s="115">
        <v>1830</v>
      </c>
      <c r="H34" s="116" t="str">
        <f t="shared" si="3"/>
        <v>-</v>
      </c>
      <c r="I34" s="115">
        <v>4075</v>
      </c>
      <c r="J34" s="116">
        <f t="shared" si="3"/>
        <v>1.2267759562841531</v>
      </c>
      <c r="K34" s="115">
        <v>5170</v>
      </c>
      <c r="L34" s="116">
        <f t="shared" si="3"/>
        <v>0.26871165644171779</v>
      </c>
      <c r="M34" s="115">
        <v>5054</v>
      </c>
      <c r="N34" s="116">
        <f t="shared" si="4"/>
        <v>-2.2437137330754364E-2</v>
      </c>
      <c r="O34" s="116">
        <f t="shared" si="5"/>
        <v>0.20505484024797327</v>
      </c>
    </row>
    <row r="35" spans="2:16" x14ac:dyDescent="0.25">
      <c r="B35" s="114" t="s">
        <v>79</v>
      </c>
      <c r="C35" s="115">
        <v>4065</v>
      </c>
      <c r="D35" s="116">
        <v>-7.810593116914788E-3</v>
      </c>
      <c r="E35" s="115">
        <v>0</v>
      </c>
      <c r="F35" s="116">
        <f t="shared" si="3"/>
        <v>-1</v>
      </c>
      <c r="G35" s="115">
        <v>2659</v>
      </c>
      <c r="H35" s="116" t="str">
        <f t="shared" si="3"/>
        <v>-</v>
      </c>
      <c r="I35" s="115">
        <v>3632</v>
      </c>
      <c r="J35" s="116">
        <f t="shared" si="3"/>
        <v>0.365927040240692</v>
      </c>
      <c r="K35" s="115">
        <v>5013</v>
      </c>
      <c r="L35" s="116">
        <f t="shared" si="3"/>
        <v>0.38023127753303965</v>
      </c>
      <c r="M35" s="115">
        <v>4992</v>
      </c>
      <c r="N35" s="116">
        <f t="shared" si="4"/>
        <v>-4.1891083183722699E-3</v>
      </c>
      <c r="O35" s="116">
        <f t="shared" si="5"/>
        <v>0.22804428044280445</v>
      </c>
    </row>
    <row r="36" spans="2:16" x14ac:dyDescent="0.25">
      <c r="B36" s="114" t="s">
        <v>81</v>
      </c>
      <c r="C36" s="115">
        <v>3920</v>
      </c>
      <c r="D36" s="116">
        <v>-3.2815198618307395E-2</v>
      </c>
      <c r="E36" s="115">
        <v>0</v>
      </c>
      <c r="F36" s="116">
        <f t="shared" si="3"/>
        <v>-1</v>
      </c>
      <c r="G36" s="115">
        <v>2494</v>
      </c>
      <c r="H36" s="116" t="str">
        <f t="shared" si="3"/>
        <v>-</v>
      </c>
      <c r="I36" s="115">
        <v>4520</v>
      </c>
      <c r="J36" s="116">
        <f t="shared" si="3"/>
        <v>0.81234963913392133</v>
      </c>
      <c r="K36" s="115">
        <v>4181</v>
      </c>
      <c r="L36" s="116">
        <f t="shared" si="3"/>
        <v>-7.4999999999999956E-2</v>
      </c>
      <c r="M36" s="115">
        <v>3964</v>
      </c>
      <c r="N36" s="116">
        <f t="shared" si="4"/>
        <v>-5.1901458981104986E-2</v>
      </c>
      <c r="O36" s="116">
        <f t="shared" si="5"/>
        <v>1.1224489795918391E-2</v>
      </c>
    </row>
    <row r="37" spans="2:16" x14ac:dyDescent="0.25">
      <c r="B37" s="114" t="s">
        <v>83</v>
      </c>
      <c r="C37" s="115">
        <v>4387</v>
      </c>
      <c r="D37" s="116">
        <v>5.7873161321437161E-2</v>
      </c>
      <c r="E37" s="115">
        <v>0</v>
      </c>
      <c r="F37" s="116">
        <f t="shared" si="3"/>
        <v>-1</v>
      </c>
      <c r="G37" s="115">
        <v>2428</v>
      </c>
      <c r="H37" s="116" t="str">
        <f t="shared" si="3"/>
        <v>-</v>
      </c>
      <c r="I37" s="115">
        <v>4275</v>
      </c>
      <c r="J37" s="116">
        <f t="shared" si="3"/>
        <v>0.76070840197693568</v>
      </c>
      <c r="K37" s="115">
        <v>4340</v>
      </c>
      <c r="L37" s="116">
        <f t="shared" si="3"/>
        <v>1.5204678362572999E-2</v>
      </c>
      <c r="M37" s="115">
        <v>4593</v>
      </c>
      <c r="N37" s="116">
        <f t="shared" si="4"/>
        <v>5.8294930875576023E-2</v>
      </c>
      <c r="O37" s="116">
        <f t="shared" si="5"/>
        <v>4.6956918167312622E-2</v>
      </c>
    </row>
    <row r="38" spans="2:16" x14ac:dyDescent="0.25">
      <c r="B38" s="114" t="s">
        <v>85</v>
      </c>
      <c r="C38" s="115">
        <v>4223</v>
      </c>
      <c r="D38" s="116">
        <v>0.22654661632297413</v>
      </c>
      <c r="E38" s="115">
        <v>2777</v>
      </c>
      <c r="F38" s="116">
        <f t="shared" si="3"/>
        <v>-0.34241060857210515</v>
      </c>
      <c r="G38" s="115">
        <v>2929</v>
      </c>
      <c r="H38" s="116">
        <f t="shared" si="3"/>
        <v>5.473532589124952E-2</v>
      </c>
      <c r="I38" s="115">
        <v>3932</v>
      </c>
      <c r="J38" s="116">
        <f t="shared" si="3"/>
        <v>0.34243769204506647</v>
      </c>
      <c r="K38" s="115">
        <v>4645</v>
      </c>
      <c r="L38" s="116">
        <f t="shared" si="3"/>
        <v>0.18133265513733465</v>
      </c>
      <c r="M38" s="115">
        <v>2899</v>
      </c>
      <c r="N38" s="116">
        <f t="shared" si="4"/>
        <v>-0.37588805166846073</v>
      </c>
      <c r="O38" s="116">
        <f t="shared" si="5"/>
        <v>-0.3135211934643618</v>
      </c>
    </row>
    <row r="39" spans="2:16" x14ac:dyDescent="0.25">
      <c r="B39" s="114" t="s">
        <v>87</v>
      </c>
      <c r="C39" s="115">
        <v>3835</v>
      </c>
      <c r="D39" s="116">
        <v>0.20825456836798995</v>
      </c>
      <c r="E39" s="115">
        <v>1764</v>
      </c>
      <c r="F39" s="116">
        <f t="shared" si="3"/>
        <v>-0.54002607561929594</v>
      </c>
      <c r="G39" s="115">
        <v>3914</v>
      </c>
      <c r="H39" s="116">
        <f t="shared" si="3"/>
        <v>1.2188208616780045</v>
      </c>
      <c r="I39" s="115">
        <v>4578</v>
      </c>
      <c r="J39" s="116">
        <f t="shared" si="3"/>
        <v>0.16964741951967288</v>
      </c>
      <c r="K39" s="115">
        <v>4521</v>
      </c>
      <c r="L39" s="116">
        <f t="shared" si="3"/>
        <v>-1.2450851900393189E-2</v>
      </c>
      <c r="M39" s="115">
        <v>5087</v>
      </c>
      <c r="N39" s="116">
        <f t="shared" si="4"/>
        <v>0.12519354125193538</v>
      </c>
      <c r="O39" s="116">
        <f t="shared" si="5"/>
        <v>0.32646675358539756</v>
      </c>
    </row>
    <row r="40" spans="2:16" x14ac:dyDescent="0.25">
      <c r="B40" s="114" t="s">
        <v>89</v>
      </c>
      <c r="C40" s="115">
        <v>4677</v>
      </c>
      <c r="D40" s="116">
        <v>8.8438308886971129E-3</v>
      </c>
      <c r="E40" s="115">
        <v>1764</v>
      </c>
      <c r="F40" s="116">
        <f t="shared" si="3"/>
        <v>-0.62283515073765239</v>
      </c>
      <c r="G40" s="115">
        <v>3380</v>
      </c>
      <c r="H40" s="116">
        <f t="shared" si="3"/>
        <v>0.91609977324263037</v>
      </c>
      <c r="I40" s="115">
        <v>4025</v>
      </c>
      <c r="J40" s="116">
        <f t="shared" si="3"/>
        <v>0.19082840236686383</v>
      </c>
      <c r="K40" s="115">
        <v>4419</v>
      </c>
      <c r="L40" s="116">
        <f t="shared" si="3"/>
        <v>9.7888198757764E-2</v>
      </c>
      <c r="M40" s="115">
        <v>4919</v>
      </c>
      <c r="N40" s="116">
        <f>IFERROR(M40/K40-1,"-")</f>
        <v>0.11314777098891149</v>
      </c>
      <c r="O40" s="116">
        <f t="shared" si="5"/>
        <v>5.1742570023519452E-2</v>
      </c>
    </row>
    <row r="41" spans="2:16" x14ac:dyDescent="0.25">
      <c r="B41" s="114" t="s">
        <v>91</v>
      </c>
      <c r="C41" s="115">
        <v>6020</v>
      </c>
      <c r="D41" s="116">
        <v>0.12924404426936786</v>
      </c>
      <c r="E41" s="115">
        <v>1763</v>
      </c>
      <c r="F41" s="116">
        <f t="shared" si="3"/>
        <v>-0.70714285714285707</v>
      </c>
      <c r="G41" s="115">
        <v>4448</v>
      </c>
      <c r="H41" s="116">
        <f t="shared" si="3"/>
        <v>1.5229722064662505</v>
      </c>
      <c r="I41" s="115">
        <v>4838</v>
      </c>
      <c r="J41" s="116">
        <f t="shared" si="3"/>
        <v>8.7679856115107979E-2</v>
      </c>
      <c r="K41" s="115">
        <v>4964</v>
      </c>
      <c r="L41" s="116">
        <f t="shared" si="3"/>
        <v>2.6043819760231512E-2</v>
      </c>
      <c r="M41" s="115">
        <v>5464</v>
      </c>
      <c r="N41" s="116">
        <f>IFERROR(M41/K41-1,"-")</f>
        <v>0.10072522159548747</v>
      </c>
      <c r="O41" s="116">
        <f t="shared" si="5"/>
        <v>-9.2358803986710925E-2</v>
      </c>
    </row>
    <row r="42" spans="2:16" x14ac:dyDescent="0.25">
      <c r="B42" s="114" t="s">
        <v>93</v>
      </c>
      <c r="C42" s="115">
        <v>5767</v>
      </c>
      <c r="D42" s="116">
        <v>7.113670133729566E-2</v>
      </c>
      <c r="E42" s="115">
        <v>1794</v>
      </c>
      <c r="F42" s="116">
        <f t="shared" si="3"/>
        <v>-0.6889197156233744</v>
      </c>
      <c r="G42" s="115">
        <v>4543</v>
      </c>
      <c r="H42" s="116">
        <f t="shared" si="3"/>
        <v>1.5323299888517279</v>
      </c>
      <c r="I42" s="115">
        <v>5166</v>
      </c>
      <c r="J42" s="116">
        <f t="shared" si="3"/>
        <v>0.13713405238828957</v>
      </c>
      <c r="K42" s="115">
        <v>4585</v>
      </c>
      <c r="L42" s="116">
        <f t="shared" si="3"/>
        <v>-0.11246612466124661</v>
      </c>
      <c r="M42" s="115">
        <v>5228</v>
      </c>
      <c r="N42" s="116">
        <f>IFERROR(M42/K42-1,"-")</f>
        <v>0.14023991275899683</v>
      </c>
      <c r="O42" s="116">
        <f t="shared" si="5"/>
        <v>-9.3462805618172329E-2</v>
      </c>
    </row>
    <row r="43" spans="2:16" ht="15.75" x14ac:dyDescent="0.25">
      <c r="B43" s="117" t="s">
        <v>30</v>
      </c>
      <c r="C43" s="118">
        <v>55887</v>
      </c>
      <c r="D43" s="119">
        <v>3.521283295669253E-2</v>
      </c>
      <c r="E43" s="118">
        <v>24221</v>
      </c>
      <c r="F43" s="119">
        <f t="shared" si="3"/>
        <v>-0.56660761894537193</v>
      </c>
      <c r="G43" s="118">
        <v>33444</v>
      </c>
      <c r="H43" s="119">
        <f t="shared" si="3"/>
        <v>0.38078526898146237</v>
      </c>
      <c r="I43" s="118">
        <v>51485</v>
      </c>
      <c r="J43" s="119">
        <f t="shared" si="3"/>
        <v>0.53943906231312044</v>
      </c>
      <c r="K43" s="118">
        <v>58157</v>
      </c>
      <c r="L43" s="119">
        <f t="shared" si="3"/>
        <v>0.12959114305137409</v>
      </c>
      <c r="M43" s="118">
        <v>57388</v>
      </c>
      <c r="N43" s="119">
        <v>-1.3222827862510056E-2</v>
      </c>
      <c r="O43" s="119">
        <v>2.6857766564675201E-2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6" x14ac:dyDescent="0.25">
      <c r="K46" s="79"/>
    </row>
    <row r="48" spans="2:16" ht="48.75" customHeight="1" thickBot="1" x14ac:dyDescent="0.3">
      <c r="B48" s="269" t="s">
        <v>250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1" t="s">
        <v>61</v>
      </c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3"/>
    </row>
    <row r="51" spans="1:16" ht="22.5" thickTop="1" thickBot="1" x14ac:dyDescent="0.3">
      <c r="B51" s="109"/>
      <c r="C51" s="294">
        <f>2019</f>
        <v>2019</v>
      </c>
      <c r="D51" s="295"/>
      <c r="E51" s="296">
        <v>2020</v>
      </c>
      <c r="F51" s="295"/>
      <c r="G51" s="296">
        <v>2021</v>
      </c>
      <c r="H51" s="295"/>
      <c r="I51" s="296">
        <v>2022</v>
      </c>
      <c r="J51" s="295"/>
      <c r="K51" s="296">
        <v>2023</v>
      </c>
      <c r="L51" s="295"/>
      <c r="M51" s="296">
        <v>2024</v>
      </c>
      <c r="N51" s="297"/>
      <c r="O51" s="298"/>
    </row>
    <row r="52" spans="1:16" ht="16.5" thickTop="1" thickBot="1" x14ac:dyDescent="0.3">
      <c r="B52" s="85"/>
      <c r="C52" s="111" t="s">
        <v>69</v>
      </c>
      <c r="D52" s="112" t="str">
        <f>CONCATENATE("var ",RIGHT(2019,2),"/",RIGHT(2018,2))</f>
        <v>var 19/18</v>
      </c>
      <c r="E52" s="113" t="s">
        <v>69</v>
      </c>
      <c r="F52" s="112" t="str">
        <f>CONCATENATE("var ",RIGHT(E51,2),"/",RIGHT(E51-1,2))</f>
        <v>var 20/19</v>
      </c>
      <c r="G52" s="113" t="s">
        <v>69</v>
      </c>
      <c r="H52" s="112" t="str">
        <f>CONCATENATE("var ",RIGHT(G51,2),"/",RIGHT(G51-1,2))</f>
        <v>var 21/20</v>
      </c>
      <c r="I52" s="113" t="s">
        <v>69</v>
      </c>
      <c r="J52" s="112" t="str">
        <f>CONCATENATE("var ",RIGHT(I51,2),"/",RIGHT(I51-1,2))</f>
        <v>var 22/21</v>
      </c>
      <c r="K52" s="113" t="s">
        <v>69</v>
      </c>
      <c r="L52" s="112" t="str">
        <f>CONCATENATE("var ",RIGHT(K51,2),"/",RIGHT(K51-1,2))</f>
        <v>var 23/22</v>
      </c>
      <c r="M52" s="113" t="s">
        <v>69</v>
      </c>
      <c r="N52" s="112" t="str">
        <f>CONCATENATE("var ",RIGHT(M51,2),"/",RIGHT(M51-1,2))</f>
        <v>var 24/23</v>
      </c>
      <c r="O52" s="112" t="str">
        <f>CONCATENATE("var ",RIGHT(M51,2),"/",RIGHT(2019,2))</f>
        <v>var 24/19</v>
      </c>
    </row>
    <row r="53" spans="1:16" x14ac:dyDescent="0.25">
      <c r="A53" s="1">
        <v>1</v>
      </c>
      <c r="B53" s="114" t="s">
        <v>71</v>
      </c>
      <c r="C53" s="115">
        <v>3665</v>
      </c>
      <c r="D53" s="116">
        <v>1.8904642757853862E-2</v>
      </c>
      <c r="E53" s="115">
        <v>3703</v>
      </c>
      <c r="F53" s="116">
        <f t="shared" ref="F53:L65" si="6">IFERROR(E53/C53-1,"-")</f>
        <v>1.0368349249658904E-2</v>
      </c>
      <c r="G53" s="115">
        <v>0</v>
      </c>
      <c r="H53" s="116">
        <f t="shared" si="6"/>
        <v>-1</v>
      </c>
      <c r="I53" s="115">
        <v>0</v>
      </c>
      <c r="J53" s="116" t="str">
        <f t="shared" si="6"/>
        <v>-</v>
      </c>
      <c r="K53" s="115">
        <v>4641</v>
      </c>
      <c r="L53" s="116" t="str">
        <f t="shared" si="6"/>
        <v>-</v>
      </c>
      <c r="M53" s="115">
        <v>4486</v>
      </c>
      <c r="N53" s="116">
        <f t="shared" ref="N53:N64" si="7">IFERROR(M53/K53-1,"-")</f>
        <v>-3.3397974574445155E-2</v>
      </c>
      <c r="O53" s="116">
        <f>M53/C53-1</f>
        <v>0.22401091405184181</v>
      </c>
    </row>
    <row r="54" spans="1:16" x14ac:dyDescent="0.25">
      <c r="A54" s="1">
        <v>2</v>
      </c>
      <c r="B54" s="114" t="s">
        <v>73</v>
      </c>
      <c r="C54" s="115">
        <v>3809</v>
      </c>
      <c r="D54" s="116">
        <v>3.085250338294987E-2</v>
      </c>
      <c r="E54" s="115">
        <v>3601</v>
      </c>
      <c r="F54" s="116">
        <f t="shared" si="6"/>
        <v>-5.4607508532423243E-2</v>
      </c>
      <c r="G54" s="115">
        <v>0</v>
      </c>
      <c r="H54" s="116">
        <f t="shared" si="6"/>
        <v>-1</v>
      </c>
      <c r="I54" s="115">
        <v>0</v>
      </c>
      <c r="J54" s="116" t="str">
        <f t="shared" si="6"/>
        <v>-</v>
      </c>
      <c r="K54" s="115">
        <v>4493</v>
      </c>
      <c r="L54" s="116" t="str">
        <f t="shared" si="6"/>
        <v>-</v>
      </c>
      <c r="M54" s="115">
        <v>4023</v>
      </c>
      <c r="N54" s="116">
        <f t="shared" si="7"/>
        <v>-0.10460716670376136</v>
      </c>
      <c r="O54" s="116">
        <f>IFERROR(M54/C54-1,"-")</f>
        <v>5.618272512470468E-2</v>
      </c>
    </row>
    <row r="55" spans="1:16" x14ac:dyDescent="0.25">
      <c r="A55" s="1">
        <v>3</v>
      </c>
      <c r="B55" s="114" t="s">
        <v>75</v>
      </c>
      <c r="C55" s="115">
        <v>3736</v>
      </c>
      <c r="D55" s="116">
        <v>-5.5372945638432314E-2</v>
      </c>
      <c r="E55" s="115">
        <v>1389</v>
      </c>
      <c r="F55" s="116">
        <f t="shared" si="6"/>
        <v>-0.62821199143468953</v>
      </c>
      <c r="G55" s="115">
        <v>0</v>
      </c>
      <c r="H55" s="116">
        <f t="shared" si="6"/>
        <v>-1</v>
      </c>
      <c r="I55" s="115">
        <v>0</v>
      </c>
      <c r="J55" s="116" t="str">
        <f t="shared" si="6"/>
        <v>-</v>
      </c>
      <c r="K55" s="115">
        <v>4830</v>
      </c>
      <c r="L55" s="116" t="str">
        <f t="shared" si="6"/>
        <v>-</v>
      </c>
      <c r="M55" s="115">
        <v>4388</v>
      </c>
      <c r="N55" s="116">
        <f t="shared" si="7"/>
        <v>-9.1511387163561109E-2</v>
      </c>
      <c r="O55" s="116">
        <f t="shared" ref="O55:O64" si="8">IFERROR(M55/C55-1,"-")</f>
        <v>0.17451820128479656</v>
      </c>
    </row>
    <row r="56" spans="1:16" x14ac:dyDescent="0.25">
      <c r="A56" s="1">
        <v>4</v>
      </c>
      <c r="B56" s="114" t="s">
        <v>77</v>
      </c>
      <c r="C56" s="115">
        <v>3146</v>
      </c>
      <c r="D56" s="116">
        <v>-8.9171974522292974E-2</v>
      </c>
      <c r="E56" s="115">
        <v>0</v>
      </c>
      <c r="F56" s="116">
        <f t="shared" si="6"/>
        <v>-1</v>
      </c>
      <c r="G56" s="115">
        <v>0</v>
      </c>
      <c r="H56" s="116" t="str">
        <f t="shared" si="6"/>
        <v>-</v>
      </c>
      <c r="I56" s="115">
        <v>3637</v>
      </c>
      <c r="J56" s="116" t="str">
        <f t="shared" si="6"/>
        <v>-</v>
      </c>
      <c r="K56" s="115">
        <v>4467</v>
      </c>
      <c r="L56" s="116">
        <f t="shared" si="6"/>
        <v>0.22821006323893323</v>
      </c>
      <c r="M56" s="115">
        <v>4407</v>
      </c>
      <c r="N56" s="116">
        <f t="shared" si="7"/>
        <v>-1.3431833445265329E-2</v>
      </c>
      <c r="O56" s="116">
        <f t="shared" si="8"/>
        <v>0.40082644628099184</v>
      </c>
    </row>
    <row r="57" spans="1:16" x14ac:dyDescent="0.25">
      <c r="A57" s="1">
        <v>5</v>
      </c>
      <c r="B57" s="114" t="s">
        <v>79</v>
      </c>
      <c r="C57" s="115">
        <v>3108</v>
      </c>
      <c r="D57" s="116">
        <v>5.9665871121718395E-2</v>
      </c>
      <c r="E57" s="115">
        <v>0</v>
      </c>
      <c r="F57" s="116">
        <f t="shared" si="6"/>
        <v>-1</v>
      </c>
      <c r="G57" s="115">
        <v>0</v>
      </c>
      <c r="H57" s="116" t="str">
        <f t="shared" si="6"/>
        <v>-</v>
      </c>
      <c r="I57" s="115">
        <v>3101</v>
      </c>
      <c r="J57" s="116" t="str">
        <f t="shared" si="6"/>
        <v>-</v>
      </c>
      <c r="K57" s="115">
        <v>4524</v>
      </c>
      <c r="L57" s="116">
        <f t="shared" si="6"/>
        <v>0.45888423089326014</v>
      </c>
      <c r="M57" s="115">
        <v>4496</v>
      </c>
      <c r="N57" s="116">
        <f t="shared" si="7"/>
        <v>-6.1892130857648109E-3</v>
      </c>
      <c r="O57" s="116">
        <f t="shared" si="8"/>
        <v>0.44658944658944666</v>
      </c>
    </row>
    <row r="58" spans="1:16" x14ac:dyDescent="0.25">
      <c r="A58" s="1">
        <v>6</v>
      </c>
      <c r="B58" s="114" t="s">
        <v>81</v>
      </c>
      <c r="C58" s="115">
        <v>3051</v>
      </c>
      <c r="D58" s="116">
        <v>0.17753763025858738</v>
      </c>
      <c r="E58" s="115">
        <v>0</v>
      </c>
      <c r="F58" s="116">
        <f t="shared" si="6"/>
        <v>-1</v>
      </c>
      <c r="G58" s="115">
        <v>0</v>
      </c>
      <c r="H58" s="116" t="str">
        <f t="shared" si="6"/>
        <v>-</v>
      </c>
      <c r="I58" s="115">
        <v>4107</v>
      </c>
      <c r="J58" s="116" t="str">
        <f t="shared" si="6"/>
        <v>-</v>
      </c>
      <c r="K58" s="115">
        <v>3719</v>
      </c>
      <c r="L58" s="116">
        <f t="shared" si="6"/>
        <v>-9.4472851229608024E-2</v>
      </c>
      <c r="M58" s="115">
        <v>3480</v>
      </c>
      <c r="N58" s="116">
        <f t="shared" si="7"/>
        <v>-6.426458725463835E-2</v>
      </c>
      <c r="O58" s="116">
        <f t="shared" si="8"/>
        <v>0.14060963618485744</v>
      </c>
    </row>
    <row r="59" spans="1:16" x14ac:dyDescent="0.25">
      <c r="A59" s="1">
        <v>7</v>
      </c>
      <c r="B59" s="114" t="s">
        <v>83</v>
      </c>
      <c r="C59" s="115">
        <v>3441</v>
      </c>
      <c r="D59" s="116">
        <v>0.10394610202117427</v>
      </c>
      <c r="E59" s="115">
        <v>0</v>
      </c>
      <c r="F59" s="116">
        <f t="shared" si="6"/>
        <v>-1</v>
      </c>
      <c r="G59" s="115">
        <v>0</v>
      </c>
      <c r="H59" s="116" t="str">
        <f t="shared" si="6"/>
        <v>-</v>
      </c>
      <c r="I59" s="115">
        <v>3890</v>
      </c>
      <c r="J59" s="116" t="str">
        <f t="shared" si="6"/>
        <v>-</v>
      </c>
      <c r="K59" s="115">
        <v>0</v>
      </c>
      <c r="L59" s="116">
        <f t="shared" si="6"/>
        <v>-1</v>
      </c>
      <c r="M59" s="115">
        <v>3932</v>
      </c>
      <c r="N59" s="116" t="str">
        <f t="shared" si="7"/>
        <v>-</v>
      </c>
      <c r="O59" s="116">
        <f t="shared" si="8"/>
        <v>0.14269107817494908</v>
      </c>
    </row>
    <row r="60" spans="1:16" x14ac:dyDescent="0.25">
      <c r="A60" s="1">
        <v>8</v>
      </c>
      <c r="B60" s="114" t="s">
        <v>85</v>
      </c>
      <c r="C60" s="115">
        <v>3268</v>
      </c>
      <c r="D60" s="116">
        <v>0.15804394046775339</v>
      </c>
      <c r="E60" s="115">
        <v>0</v>
      </c>
      <c r="F60" s="116">
        <f t="shared" si="6"/>
        <v>-1</v>
      </c>
      <c r="G60" s="115">
        <v>0</v>
      </c>
      <c r="H60" s="116" t="str">
        <f t="shared" si="6"/>
        <v>-</v>
      </c>
      <c r="I60" s="115">
        <v>3368</v>
      </c>
      <c r="J60" s="116" t="str">
        <f t="shared" si="6"/>
        <v>-</v>
      </c>
      <c r="K60" s="115">
        <v>0</v>
      </c>
      <c r="L60" s="116">
        <f t="shared" si="6"/>
        <v>-1</v>
      </c>
      <c r="M60" s="115">
        <v>2669</v>
      </c>
      <c r="N60" s="116" t="str">
        <f t="shared" si="7"/>
        <v>-</v>
      </c>
      <c r="O60" s="116">
        <f t="shared" si="8"/>
        <v>-0.18329253365973075</v>
      </c>
    </row>
    <row r="61" spans="1:16" x14ac:dyDescent="0.25">
      <c r="A61" s="1">
        <v>9</v>
      </c>
      <c r="B61" s="114" t="s">
        <v>87</v>
      </c>
      <c r="C61" s="115">
        <v>2711</v>
      </c>
      <c r="D61" s="116">
        <v>0.2384650525354044</v>
      </c>
      <c r="E61" s="115">
        <v>0</v>
      </c>
      <c r="F61" s="116">
        <f t="shared" si="6"/>
        <v>-1</v>
      </c>
      <c r="G61" s="115">
        <v>0</v>
      </c>
      <c r="H61" s="116" t="str">
        <f t="shared" si="6"/>
        <v>-</v>
      </c>
      <c r="I61" s="115">
        <v>4017</v>
      </c>
      <c r="J61" s="116" t="str">
        <f t="shared" si="6"/>
        <v>-</v>
      </c>
      <c r="K61" s="115">
        <v>4039</v>
      </c>
      <c r="L61" s="116">
        <f t="shared" si="6"/>
        <v>5.4767239233257659E-3</v>
      </c>
      <c r="M61" s="115">
        <v>4491</v>
      </c>
      <c r="N61" s="116">
        <f t="shared" si="7"/>
        <v>0.11190888833869761</v>
      </c>
      <c r="O61" s="116">
        <f t="shared" si="8"/>
        <v>0.65658428624123943</v>
      </c>
    </row>
    <row r="62" spans="1:16" x14ac:dyDescent="0.25">
      <c r="A62" s="1">
        <v>10</v>
      </c>
      <c r="B62" s="114" t="s">
        <v>89</v>
      </c>
      <c r="C62" s="115">
        <v>3774</v>
      </c>
      <c r="D62" s="116">
        <v>0.14606741573033699</v>
      </c>
      <c r="E62" s="115">
        <v>0</v>
      </c>
      <c r="F62" s="116">
        <f t="shared" si="6"/>
        <v>-1</v>
      </c>
      <c r="G62" s="115">
        <v>0</v>
      </c>
      <c r="H62" s="116" t="str">
        <f t="shared" si="6"/>
        <v>-</v>
      </c>
      <c r="I62" s="115">
        <v>3524</v>
      </c>
      <c r="J62" s="116" t="str">
        <f t="shared" si="6"/>
        <v>-</v>
      </c>
      <c r="K62" s="115">
        <v>3716</v>
      </c>
      <c r="L62" s="116">
        <f t="shared" si="6"/>
        <v>5.4483541430192961E-2</v>
      </c>
      <c r="M62" s="115">
        <v>4146</v>
      </c>
      <c r="N62" s="116">
        <f t="shared" si="7"/>
        <v>0.11571582346609266</v>
      </c>
      <c r="O62" s="116">
        <f t="shared" si="8"/>
        <v>9.856915739268679E-2</v>
      </c>
    </row>
    <row r="63" spans="1:16" x14ac:dyDescent="0.25">
      <c r="A63" s="1">
        <v>11</v>
      </c>
      <c r="B63" s="114" t="s">
        <v>91</v>
      </c>
      <c r="C63" s="115">
        <v>4578</v>
      </c>
      <c r="D63" s="116">
        <v>0.1610448896779102</v>
      </c>
      <c r="E63" s="115">
        <v>0</v>
      </c>
      <c r="F63" s="116">
        <f t="shared" si="6"/>
        <v>-1</v>
      </c>
      <c r="G63" s="115">
        <v>0</v>
      </c>
      <c r="H63" s="116" t="str">
        <f t="shared" si="6"/>
        <v>-</v>
      </c>
      <c r="I63" s="115">
        <v>4148</v>
      </c>
      <c r="J63" s="116" t="str">
        <f t="shared" si="6"/>
        <v>-</v>
      </c>
      <c r="K63" s="115">
        <v>4138</v>
      </c>
      <c r="L63" s="116">
        <f t="shared" si="6"/>
        <v>-2.4108003857280513E-3</v>
      </c>
      <c r="M63" s="115">
        <v>4532</v>
      </c>
      <c r="N63" s="116">
        <f t="shared" si="7"/>
        <v>9.5215079748670828E-2</v>
      </c>
      <c r="O63" s="116">
        <f t="shared" si="8"/>
        <v>-1.0048055919615551E-2</v>
      </c>
    </row>
    <row r="64" spans="1:16" x14ac:dyDescent="0.25">
      <c r="A64" s="1">
        <v>12</v>
      </c>
      <c r="B64" s="114" t="s">
        <v>93</v>
      </c>
      <c r="C64" s="115">
        <v>4201</v>
      </c>
      <c r="D64" s="116">
        <v>0.11521104327050713</v>
      </c>
      <c r="E64" s="115">
        <v>0</v>
      </c>
      <c r="F64" s="116">
        <f t="shared" si="6"/>
        <v>-1</v>
      </c>
      <c r="G64" s="115">
        <v>0</v>
      </c>
      <c r="H64" s="116" t="str">
        <f t="shared" si="6"/>
        <v>-</v>
      </c>
      <c r="I64" s="115">
        <v>4483</v>
      </c>
      <c r="J64" s="116" t="str">
        <f t="shared" si="6"/>
        <v>-</v>
      </c>
      <c r="K64" s="115">
        <v>3751</v>
      </c>
      <c r="L64" s="116">
        <f t="shared" si="6"/>
        <v>-0.16328351550301134</v>
      </c>
      <c r="M64" s="115">
        <v>4415</v>
      </c>
      <c r="N64" s="116">
        <f t="shared" si="7"/>
        <v>0.17701946147693959</v>
      </c>
      <c r="O64" s="116">
        <f t="shared" si="8"/>
        <v>5.0940252320875956E-2</v>
      </c>
    </row>
    <row r="65" spans="1:16" ht="15.75" x14ac:dyDescent="0.25">
      <c r="B65" s="117" t="s">
        <v>30</v>
      </c>
      <c r="C65" s="118">
        <v>42488</v>
      </c>
      <c r="D65" s="119">
        <v>7.9581258257953147E-2</v>
      </c>
      <c r="E65" s="118">
        <v>0</v>
      </c>
      <c r="F65" s="119">
        <f t="shared" si="6"/>
        <v>-1</v>
      </c>
      <c r="G65" s="118">
        <v>0</v>
      </c>
      <c r="H65" s="119" t="str">
        <f t="shared" si="6"/>
        <v>-</v>
      </c>
      <c r="I65" s="118">
        <v>46354</v>
      </c>
      <c r="J65" s="119" t="str">
        <f t="shared" si="6"/>
        <v>-</v>
      </c>
      <c r="K65" s="118">
        <v>50550</v>
      </c>
      <c r="L65" s="119">
        <f t="shared" si="6"/>
        <v>9.0520774906156953E-2</v>
      </c>
      <c r="M65" s="118">
        <v>49465</v>
      </c>
      <c r="N65" s="119">
        <v>0.16888794366463444</v>
      </c>
      <c r="O65" s="119">
        <v>0.16421107136132562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70" spans="1:16" ht="48.75" customHeight="1" thickBot="1" x14ac:dyDescent="0.3">
      <c r="B70" s="269" t="s">
        <v>251</v>
      </c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1" t="s">
        <v>62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3"/>
    </row>
    <row r="73" spans="1:16" ht="22.5" thickTop="1" thickBot="1" x14ac:dyDescent="0.3">
      <c r="B73" s="109"/>
      <c r="C73" s="294">
        <f>2019</f>
        <v>2019</v>
      </c>
      <c r="D73" s="295"/>
      <c r="E73" s="296">
        <v>2020</v>
      </c>
      <c r="F73" s="295"/>
      <c r="G73" s="296">
        <v>2021</v>
      </c>
      <c r="H73" s="295"/>
      <c r="I73" s="296">
        <v>2022</v>
      </c>
      <c r="J73" s="295"/>
      <c r="K73" s="296">
        <v>2023</v>
      </c>
      <c r="L73" s="295"/>
      <c r="M73" s="296">
        <v>2024</v>
      </c>
      <c r="N73" s="297"/>
      <c r="O73" s="298"/>
    </row>
    <row r="74" spans="1:16" ht="16.5" thickTop="1" thickBot="1" x14ac:dyDescent="0.3">
      <c r="B74" s="85"/>
      <c r="C74" s="111" t="s">
        <v>69</v>
      </c>
      <c r="D74" s="112" t="str">
        <f>CONCATENATE("var ",RIGHT(2019,2),"/",RIGHT(2018,2))</f>
        <v>var 19/18</v>
      </c>
      <c r="E74" s="113" t="s">
        <v>69</v>
      </c>
      <c r="F74" s="112" t="str">
        <f>CONCATENATE("var ",RIGHT(E73,2),"/",RIGHT(E73-1,2))</f>
        <v>var 20/19</v>
      </c>
      <c r="G74" s="113" t="s">
        <v>69</v>
      </c>
      <c r="H74" s="112" t="str">
        <f>CONCATENATE("var ",RIGHT(G73,2),"/",RIGHT(G73-1,2))</f>
        <v>var 21/20</v>
      </c>
      <c r="I74" s="113" t="s">
        <v>69</v>
      </c>
      <c r="J74" s="112" t="str">
        <f>CONCATENATE("var ",RIGHT(I73,2),"/",RIGHT(I73-1,2))</f>
        <v>var 22/21</v>
      </c>
      <c r="K74" s="113" t="s">
        <v>69</v>
      </c>
      <c r="L74" s="112" t="str">
        <f>CONCATENATE("var ",RIGHT(K73,2),"/",RIGHT(K73-1,2))</f>
        <v>var 23/22</v>
      </c>
      <c r="M74" s="113" t="s">
        <v>69</v>
      </c>
      <c r="N74" s="112" t="str">
        <f>CONCATENATE("var ",RIGHT(M73,2),"/",RIGHT(M73-1,2))</f>
        <v>var 24/23</v>
      </c>
      <c r="O74" s="112" t="str">
        <f>CONCATENATE("var ",RIGHT(M73,2),"/",RIGHT(2019,2))</f>
        <v>var 24/19</v>
      </c>
    </row>
    <row r="75" spans="1:16" x14ac:dyDescent="0.25">
      <c r="A75" s="1">
        <v>1</v>
      </c>
      <c r="B75" s="114" t="s">
        <v>71</v>
      </c>
      <c r="C75" s="115">
        <v>1051</v>
      </c>
      <c r="D75" s="116">
        <v>-0.15920000000000001</v>
      </c>
      <c r="E75" s="115">
        <v>1494</v>
      </c>
      <c r="F75" s="116">
        <f t="shared" ref="F75:L87" si="9">IFERROR(E75/C75-1,"-")</f>
        <v>0.42150333016175079</v>
      </c>
      <c r="G75" s="115">
        <v>0</v>
      </c>
      <c r="H75" s="116">
        <f t="shared" si="9"/>
        <v>-1</v>
      </c>
      <c r="I75" s="115">
        <v>0</v>
      </c>
      <c r="J75" s="116" t="str">
        <f t="shared" si="9"/>
        <v>-</v>
      </c>
      <c r="K75" s="115">
        <v>749</v>
      </c>
      <c r="L75" s="116" t="str">
        <f t="shared" si="9"/>
        <v>-</v>
      </c>
      <c r="M75" s="115">
        <v>731</v>
      </c>
      <c r="N75" s="116">
        <f t="shared" ref="N75:N86" si="10">IFERROR(M75/K75-1,"-")</f>
        <v>-2.4032042723631464E-2</v>
      </c>
      <c r="O75" s="116">
        <f>M75/C75-1</f>
        <v>-0.30447193149381546</v>
      </c>
    </row>
    <row r="76" spans="1:16" x14ac:dyDescent="0.25">
      <c r="A76" s="1">
        <v>2</v>
      </c>
      <c r="B76" s="114" t="s">
        <v>73</v>
      </c>
      <c r="C76" s="115">
        <v>1126</v>
      </c>
      <c r="D76" s="116">
        <v>-5.2985702270815782E-2</v>
      </c>
      <c r="E76" s="115">
        <v>1758</v>
      </c>
      <c r="F76" s="116">
        <f t="shared" si="9"/>
        <v>0.56127886323268217</v>
      </c>
      <c r="G76" s="115">
        <v>0</v>
      </c>
      <c r="H76" s="116">
        <f t="shared" si="9"/>
        <v>-1</v>
      </c>
      <c r="I76" s="115">
        <v>0</v>
      </c>
      <c r="J76" s="116" t="str">
        <f t="shared" si="9"/>
        <v>-</v>
      </c>
      <c r="K76" s="115">
        <v>777</v>
      </c>
      <c r="L76" s="116" t="str">
        <f t="shared" si="9"/>
        <v>-</v>
      </c>
      <c r="M76" s="115">
        <v>780</v>
      </c>
      <c r="N76" s="116">
        <f t="shared" si="10"/>
        <v>3.8610038610038533E-3</v>
      </c>
      <c r="O76" s="116">
        <f>IFERROR(M76/C76-1,"-")</f>
        <v>-0.30728241563055059</v>
      </c>
    </row>
    <row r="77" spans="1:16" x14ac:dyDescent="0.25">
      <c r="A77" s="1">
        <v>3</v>
      </c>
      <c r="B77" s="114" t="s">
        <v>75</v>
      </c>
      <c r="C77" s="115">
        <v>1412</v>
      </c>
      <c r="D77" s="116">
        <v>0.1332263242375602</v>
      </c>
      <c r="E77" s="115">
        <v>809</v>
      </c>
      <c r="F77" s="116">
        <f t="shared" si="9"/>
        <v>-0.42705382436260619</v>
      </c>
      <c r="G77" s="115">
        <v>0</v>
      </c>
      <c r="H77" s="116">
        <f t="shared" si="9"/>
        <v>-1</v>
      </c>
      <c r="I77" s="115">
        <v>0</v>
      </c>
      <c r="J77" s="116" t="str">
        <f t="shared" si="9"/>
        <v>-</v>
      </c>
      <c r="K77" s="115">
        <v>829</v>
      </c>
      <c r="L77" s="116" t="str">
        <f t="shared" si="9"/>
        <v>-</v>
      </c>
      <c r="M77" s="115">
        <v>780</v>
      </c>
      <c r="N77" s="116">
        <f t="shared" si="10"/>
        <v>-5.9107358262967424E-2</v>
      </c>
      <c r="O77" s="116">
        <f t="shared" ref="O77:O86" si="11">IFERROR(M77/C77-1,"-")</f>
        <v>-0.44759206798866857</v>
      </c>
    </row>
    <row r="78" spans="1:16" x14ac:dyDescent="0.25">
      <c r="A78" s="1">
        <v>4</v>
      </c>
      <c r="B78" s="114" t="s">
        <v>77</v>
      </c>
      <c r="C78" s="115">
        <v>1048</v>
      </c>
      <c r="D78" s="116">
        <v>-0.21498127340823969</v>
      </c>
      <c r="E78" s="115">
        <v>0</v>
      </c>
      <c r="F78" s="116">
        <f t="shared" si="9"/>
        <v>-1</v>
      </c>
      <c r="G78" s="115">
        <v>0</v>
      </c>
      <c r="H78" s="116" t="str">
        <f t="shared" si="9"/>
        <v>-</v>
      </c>
      <c r="I78" s="115">
        <v>438</v>
      </c>
      <c r="J78" s="116" t="str">
        <f t="shared" si="9"/>
        <v>-</v>
      </c>
      <c r="K78" s="115">
        <v>703</v>
      </c>
      <c r="L78" s="116">
        <f t="shared" si="9"/>
        <v>0.60502283105022836</v>
      </c>
      <c r="M78" s="115">
        <v>647</v>
      </c>
      <c r="N78" s="116">
        <f t="shared" si="10"/>
        <v>-7.9658605974395447E-2</v>
      </c>
      <c r="O78" s="116">
        <f t="shared" si="11"/>
        <v>-0.38263358778625955</v>
      </c>
    </row>
    <row r="79" spans="1:16" x14ac:dyDescent="0.25">
      <c r="A79" s="1">
        <v>5</v>
      </c>
      <c r="B79" s="114" t="s">
        <v>79</v>
      </c>
      <c r="C79" s="115">
        <v>957</v>
      </c>
      <c r="D79" s="116">
        <v>-0.17783505154639179</v>
      </c>
      <c r="E79" s="115">
        <v>0</v>
      </c>
      <c r="F79" s="116">
        <f t="shared" si="9"/>
        <v>-1</v>
      </c>
      <c r="G79" s="115">
        <v>0</v>
      </c>
      <c r="H79" s="116" t="str">
        <f t="shared" si="9"/>
        <v>-</v>
      </c>
      <c r="I79" s="115">
        <v>531</v>
      </c>
      <c r="J79" s="116" t="str">
        <f t="shared" si="9"/>
        <v>-</v>
      </c>
      <c r="K79" s="115">
        <v>489</v>
      </c>
      <c r="L79" s="116">
        <f t="shared" si="9"/>
        <v>-7.9096045197740161E-2</v>
      </c>
      <c r="M79" s="115">
        <v>496</v>
      </c>
      <c r="N79" s="116">
        <f t="shared" si="10"/>
        <v>1.4314928425357865E-2</v>
      </c>
      <c r="O79" s="116">
        <f t="shared" si="11"/>
        <v>-0.48171368861024033</v>
      </c>
    </row>
    <row r="80" spans="1:16" x14ac:dyDescent="0.25">
      <c r="A80" s="1">
        <v>6</v>
      </c>
      <c r="B80" s="114" t="s">
        <v>81</v>
      </c>
      <c r="C80" s="115">
        <v>869</v>
      </c>
      <c r="D80" s="116">
        <v>-0.40560875512995898</v>
      </c>
      <c r="E80" s="115">
        <v>0</v>
      </c>
      <c r="F80" s="116">
        <f t="shared" si="9"/>
        <v>-1</v>
      </c>
      <c r="G80" s="115">
        <v>0</v>
      </c>
      <c r="H80" s="116" t="str">
        <f t="shared" si="9"/>
        <v>-</v>
      </c>
      <c r="I80" s="115">
        <v>413</v>
      </c>
      <c r="J80" s="116" t="str">
        <f t="shared" si="9"/>
        <v>-</v>
      </c>
      <c r="K80" s="115">
        <v>462</v>
      </c>
      <c r="L80" s="116">
        <f t="shared" si="9"/>
        <v>0.11864406779661008</v>
      </c>
      <c r="M80" s="115">
        <v>484</v>
      </c>
      <c r="N80" s="116">
        <f t="shared" si="10"/>
        <v>4.7619047619047672E-2</v>
      </c>
      <c r="O80" s="116">
        <f t="shared" si="11"/>
        <v>-0.44303797468354433</v>
      </c>
    </row>
    <row r="81" spans="1:15" x14ac:dyDescent="0.25">
      <c r="A81" s="1">
        <v>7</v>
      </c>
      <c r="B81" s="114" t="s">
        <v>83</v>
      </c>
      <c r="C81" s="115">
        <v>946</v>
      </c>
      <c r="D81" s="116">
        <v>-8.1553398058252458E-2</v>
      </c>
      <c r="E81" s="115">
        <v>0</v>
      </c>
      <c r="F81" s="116">
        <f t="shared" si="9"/>
        <v>-1</v>
      </c>
      <c r="G81" s="115">
        <v>0</v>
      </c>
      <c r="H81" s="116" t="str">
        <f t="shared" si="9"/>
        <v>-</v>
      </c>
      <c r="I81" s="115">
        <v>385</v>
      </c>
      <c r="J81" s="116" t="str">
        <f t="shared" si="9"/>
        <v>-</v>
      </c>
      <c r="K81" s="115">
        <v>0</v>
      </c>
      <c r="L81" s="116">
        <f t="shared" si="9"/>
        <v>-1</v>
      </c>
      <c r="M81" s="115">
        <v>661</v>
      </c>
      <c r="N81" s="116" t="str">
        <f t="shared" si="10"/>
        <v>-</v>
      </c>
      <c r="O81" s="116">
        <f t="shared" si="11"/>
        <v>-0.30126849894291752</v>
      </c>
    </row>
    <row r="82" spans="1:15" x14ac:dyDescent="0.25">
      <c r="A82" s="1">
        <v>8</v>
      </c>
      <c r="B82" s="114" t="s">
        <v>85</v>
      </c>
      <c r="C82" s="115">
        <v>955</v>
      </c>
      <c r="D82" s="116">
        <v>0.53784219001610301</v>
      </c>
      <c r="E82" s="115">
        <v>0</v>
      </c>
      <c r="F82" s="116">
        <f t="shared" si="9"/>
        <v>-1</v>
      </c>
      <c r="G82" s="115">
        <v>0</v>
      </c>
      <c r="H82" s="116" t="str">
        <f t="shared" si="9"/>
        <v>-</v>
      </c>
      <c r="I82" s="115">
        <v>564</v>
      </c>
      <c r="J82" s="116" t="str">
        <f t="shared" si="9"/>
        <v>-</v>
      </c>
      <c r="K82" s="115">
        <v>0</v>
      </c>
      <c r="L82" s="116">
        <f t="shared" si="9"/>
        <v>-1</v>
      </c>
      <c r="M82" s="115">
        <v>230</v>
      </c>
      <c r="N82" s="116" t="str">
        <f t="shared" si="10"/>
        <v>-</v>
      </c>
      <c r="O82" s="116">
        <f t="shared" si="11"/>
        <v>-0.75916230366492143</v>
      </c>
    </row>
    <row r="83" spans="1:15" x14ac:dyDescent="0.25">
      <c r="A83" s="1">
        <v>9</v>
      </c>
      <c r="B83" s="114" t="s">
        <v>87</v>
      </c>
      <c r="C83" s="115">
        <v>1124</v>
      </c>
      <c r="D83" s="116">
        <v>0.14111675126903545</v>
      </c>
      <c r="E83" s="115">
        <v>0</v>
      </c>
      <c r="F83" s="116">
        <f t="shared" si="9"/>
        <v>-1</v>
      </c>
      <c r="G83" s="115">
        <v>0</v>
      </c>
      <c r="H83" s="116" t="str">
        <f t="shared" si="9"/>
        <v>-</v>
      </c>
      <c r="I83" s="115">
        <v>561</v>
      </c>
      <c r="J83" s="116" t="str">
        <f t="shared" si="9"/>
        <v>-</v>
      </c>
      <c r="K83" s="115">
        <v>482</v>
      </c>
      <c r="L83" s="116">
        <f t="shared" si="9"/>
        <v>-0.14081996434937616</v>
      </c>
      <c r="M83" s="115">
        <v>596</v>
      </c>
      <c r="N83" s="116">
        <f t="shared" si="10"/>
        <v>0.23651452282157681</v>
      </c>
      <c r="O83" s="116">
        <f t="shared" si="11"/>
        <v>-0.46975088967971534</v>
      </c>
    </row>
    <row r="84" spans="1:15" x14ac:dyDescent="0.25">
      <c r="A84" s="1">
        <v>10</v>
      </c>
      <c r="B84" s="114" t="s">
        <v>89</v>
      </c>
      <c r="C84" s="115">
        <v>903</v>
      </c>
      <c r="D84" s="116">
        <v>-0.32762472077438576</v>
      </c>
      <c r="E84" s="115">
        <v>0</v>
      </c>
      <c r="F84" s="116">
        <f t="shared" si="9"/>
        <v>-1</v>
      </c>
      <c r="G84" s="115">
        <v>0</v>
      </c>
      <c r="H84" s="116" t="str">
        <f t="shared" si="9"/>
        <v>-</v>
      </c>
      <c r="I84" s="115">
        <v>501</v>
      </c>
      <c r="J84" s="116" t="str">
        <f t="shared" si="9"/>
        <v>-</v>
      </c>
      <c r="K84" s="115">
        <v>703</v>
      </c>
      <c r="L84" s="116">
        <f t="shared" si="9"/>
        <v>0.40319361277445109</v>
      </c>
      <c r="M84" s="115">
        <v>773</v>
      </c>
      <c r="N84" s="116">
        <f t="shared" si="10"/>
        <v>9.9573257467994392E-2</v>
      </c>
      <c r="O84" s="116">
        <f t="shared" si="11"/>
        <v>-0.14396456256921375</v>
      </c>
    </row>
    <row r="85" spans="1:15" x14ac:dyDescent="0.25">
      <c r="A85" s="1">
        <v>11</v>
      </c>
      <c r="B85" s="114" t="s">
        <v>91</v>
      </c>
      <c r="C85" s="115">
        <v>1442</v>
      </c>
      <c r="D85" s="116">
        <v>3.8904899135446591E-2</v>
      </c>
      <c r="E85" s="115">
        <v>0</v>
      </c>
      <c r="F85" s="116">
        <f t="shared" si="9"/>
        <v>-1</v>
      </c>
      <c r="G85" s="115">
        <v>0</v>
      </c>
      <c r="H85" s="116" t="str">
        <f t="shared" si="9"/>
        <v>-</v>
      </c>
      <c r="I85" s="115">
        <v>690</v>
      </c>
      <c r="J85" s="116" t="str">
        <f t="shared" si="9"/>
        <v>-</v>
      </c>
      <c r="K85" s="115">
        <v>826</v>
      </c>
      <c r="L85" s="116">
        <f t="shared" si="9"/>
        <v>0.19710144927536222</v>
      </c>
      <c r="M85" s="115">
        <v>932</v>
      </c>
      <c r="N85" s="116">
        <f t="shared" si="10"/>
        <v>0.12832929782082325</v>
      </c>
      <c r="O85" s="116">
        <f t="shared" si="11"/>
        <v>-0.35367545076282936</v>
      </c>
    </row>
    <row r="86" spans="1:15" x14ac:dyDescent="0.25">
      <c r="A86" s="1">
        <v>12</v>
      </c>
      <c r="B86" s="114" t="s">
        <v>93</v>
      </c>
      <c r="C86" s="115">
        <v>1566</v>
      </c>
      <c r="D86" s="116">
        <v>-3.153988868274582E-2</v>
      </c>
      <c r="E86" s="115">
        <v>0</v>
      </c>
      <c r="F86" s="116">
        <f t="shared" si="9"/>
        <v>-1</v>
      </c>
      <c r="G86" s="115">
        <v>0</v>
      </c>
      <c r="H86" s="116" t="str">
        <f t="shared" si="9"/>
        <v>-</v>
      </c>
      <c r="I86" s="115">
        <v>683</v>
      </c>
      <c r="J86" s="116" t="str">
        <f t="shared" si="9"/>
        <v>-</v>
      </c>
      <c r="K86" s="115">
        <v>834</v>
      </c>
      <c r="L86" s="116">
        <f t="shared" si="9"/>
        <v>0.22108345534407037</v>
      </c>
      <c r="M86" s="115">
        <v>813</v>
      </c>
      <c r="N86" s="116">
        <f t="shared" si="10"/>
        <v>-2.5179856115107868E-2</v>
      </c>
      <c r="O86" s="116">
        <f t="shared" si="11"/>
        <v>-0.48084291187739459</v>
      </c>
    </row>
    <row r="87" spans="1:15" ht="15.75" x14ac:dyDescent="0.25">
      <c r="B87" s="117" t="s">
        <v>30</v>
      </c>
      <c r="C87" s="118">
        <v>13399</v>
      </c>
      <c r="D87" s="119">
        <v>-8.4142173615857851E-2</v>
      </c>
      <c r="E87" s="118">
        <v>0</v>
      </c>
      <c r="F87" s="119">
        <f t="shared" si="9"/>
        <v>-1</v>
      </c>
      <c r="G87" s="118">
        <v>0</v>
      </c>
      <c r="H87" s="119" t="str">
        <f t="shared" si="9"/>
        <v>-</v>
      </c>
      <c r="I87" s="118">
        <v>5131</v>
      </c>
      <c r="J87" s="119" t="str">
        <f t="shared" si="9"/>
        <v>-</v>
      </c>
      <c r="K87" s="118">
        <v>7607</v>
      </c>
      <c r="L87" s="119">
        <f t="shared" si="9"/>
        <v>0.48255700643149479</v>
      </c>
      <c r="M87" s="118">
        <v>7923</v>
      </c>
      <c r="N87" s="119">
        <v>0.1559673183542456</v>
      </c>
      <c r="O87" s="119">
        <v>-0.40868721546384057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3" spans="1:15" x14ac:dyDescent="0.25">
      <c r="M93" s="4"/>
      <c r="N93" s="4"/>
    </row>
    <row r="94" spans="1:15" ht="15.75" thickBot="1" x14ac:dyDescent="0.3"/>
    <row r="95" spans="1:15" ht="16.5" thickTop="1" thickBot="1" x14ac:dyDescent="0.3">
      <c r="M95" s="296">
        <v>2024</v>
      </c>
      <c r="N95" s="297"/>
      <c r="O95" s="298"/>
    </row>
    <row r="96" spans="1:15" ht="16.5" thickTop="1" thickBot="1" x14ac:dyDescent="0.3">
      <c r="M96" s="113" t="s">
        <v>69</v>
      </c>
      <c r="N96" s="112" t="str">
        <f>CONCATENATE("var ",RIGHT(M95,2),"/",RIGHT(M95-1,2))</f>
        <v>var 24/23</v>
      </c>
      <c r="O96" s="112" t="str">
        <f>CONCATENATE("var ",RIGHT(M95,2),"/",RIGHT(2019,2))</f>
        <v>var 24/19</v>
      </c>
    </row>
    <row r="97" spans="13:15" x14ac:dyDescent="0.25">
      <c r="M97" s="115" t="s">
        <v>227</v>
      </c>
      <c r="N97" s="116" t="str">
        <f t="shared" ref="N97:N108" si="12">IFERROR(M97/K97-1,"-")</f>
        <v>-</v>
      </c>
      <c r="O97" s="116" t="e">
        <f>M97/C97-1</f>
        <v>#VALUE!</v>
      </c>
    </row>
    <row r="98" spans="13:15" x14ac:dyDescent="0.25">
      <c r="M98" s="115" t="s">
        <v>227</v>
      </c>
      <c r="N98" s="116" t="str">
        <f t="shared" si="12"/>
        <v>-</v>
      </c>
      <c r="O98" s="116" t="str">
        <f>IFERROR(M98/C98-1,"-")</f>
        <v>-</v>
      </c>
    </row>
    <row r="99" spans="13:15" x14ac:dyDescent="0.25">
      <c r="M99" s="115" t="s">
        <v>227</v>
      </c>
      <c r="N99" s="116" t="str">
        <f t="shared" si="12"/>
        <v>-</v>
      </c>
      <c r="O99" s="116" t="str">
        <f t="shared" ref="O99:O108" si="13">IFERROR(M99/C99-1,"-")</f>
        <v>-</v>
      </c>
    </row>
    <row r="100" spans="13:15" x14ac:dyDescent="0.25">
      <c r="M100" s="115" t="s">
        <v>227</v>
      </c>
      <c r="N100" s="116" t="str">
        <f t="shared" si="12"/>
        <v>-</v>
      </c>
      <c r="O100" s="116" t="str">
        <f t="shared" si="13"/>
        <v>-</v>
      </c>
    </row>
    <row r="101" spans="13:15" x14ac:dyDescent="0.25">
      <c r="M101" s="115" t="s">
        <v>227</v>
      </c>
      <c r="N101" s="116" t="str">
        <f t="shared" si="12"/>
        <v>-</v>
      </c>
      <c r="O101" s="116" t="str">
        <f t="shared" si="13"/>
        <v>-</v>
      </c>
    </row>
    <row r="102" spans="13:15" x14ac:dyDescent="0.25">
      <c r="M102" s="115" t="s">
        <v>227</v>
      </c>
      <c r="N102" s="116" t="str">
        <f t="shared" si="12"/>
        <v>-</v>
      </c>
      <c r="O102" s="116" t="str">
        <f t="shared" si="13"/>
        <v>-</v>
      </c>
    </row>
    <row r="103" spans="13:15" x14ac:dyDescent="0.25">
      <c r="M103" s="115" t="s">
        <v>227</v>
      </c>
      <c r="N103" s="116" t="str">
        <f t="shared" si="12"/>
        <v>-</v>
      </c>
      <c r="O103" s="116" t="str">
        <f t="shared" si="13"/>
        <v>-</v>
      </c>
    </row>
    <row r="104" spans="13:15" x14ac:dyDescent="0.25">
      <c r="M104" s="115" t="s">
        <v>227</v>
      </c>
      <c r="N104" s="116" t="str">
        <f t="shared" si="12"/>
        <v>-</v>
      </c>
      <c r="O104" s="116" t="str">
        <f t="shared" si="13"/>
        <v>-</v>
      </c>
    </row>
    <row r="105" spans="13:15" x14ac:dyDescent="0.25">
      <c r="M105" s="115" t="s">
        <v>227</v>
      </c>
      <c r="N105" s="116" t="str">
        <f t="shared" si="12"/>
        <v>-</v>
      </c>
      <c r="O105" s="116" t="str">
        <f t="shared" si="13"/>
        <v>-</v>
      </c>
    </row>
    <row r="106" spans="13:15" x14ac:dyDescent="0.25">
      <c r="M106" s="115" t="s">
        <v>227</v>
      </c>
      <c r="N106" s="116" t="str">
        <f t="shared" si="12"/>
        <v>-</v>
      </c>
      <c r="O106" s="116" t="str">
        <f t="shared" si="13"/>
        <v>-</v>
      </c>
    </row>
    <row r="107" spans="13:15" x14ac:dyDescent="0.25">
      <c r="M107" s="115" t="s">
        <v>227</v>
      </c>
      <c r="N107" s="116" t="str">
        <f t="shared" si="12"/>
        <v>-</v>
      </c>
      <c r="O107" s="116" t="str">
        <f t="shared" si="13"/>
        <v>-</v>
      </c>
    </row>
    <row r="108" spans="13:15" x14ac:dyDescent="0.25">
      <c r="M108" s="115" t="s">
        <v>227</v>
      </c>
      <c r="N108" s="116" t="str">
        <f t="shared" si="12"/>
        <v>-</v>
      </c>
      <c r="O108" s="116" t="str">
        <f t="shared" si="13"/>
        <v>-</v>
      </c>
    </row>
    <row r="109" spans="13:15" ht="15.75" x14ac:dyDescent="0.25">
      <c r="M109" s="118" t="s">
        <v>227</v>
      </c>
      <c r="N109" s="119" t="s">
        <v>227</v>
      </c>
      <c r="O109" s="119" t="s">
        <v>227</v>
      </c>
    </row>
    <row r="111" spans="13:15" x14ac:dyDescent="0.25">
      <c r="M111" s="105"/>
      <c r="N111" s="105"/>
      <c r="O111" s="105"/>
    </row>
  </sheetData>
  <mergeCells count="33"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4:O4"/>
    <mergeCell ref="C6:O6"/>
    <mergeCell ref="C7:D7"/>
    <mergeCell ref="E7:F7"/>
    <mergeCell ref="G7:H7"/>
    <mergeCell ref="I7:J7"/>
    <mergeCell ref="K7:L7"/>
    <mergeCell ref="M7:O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4411-B53D-46DB-9CDC-932DC97D72CB}">
  <sheetPr>
    <tabColor theme="7" tint="0.79998168889431442"/>
  </sheetPr>
  <dimension ref="A4:E111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9" t="s">
        <v>252</v>
      </c>
      <c r="C4" s="269"/>
      <c r="D4" s="269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1" t="s">
        <v>132</v>
      </c>
      <c r="D6" s="292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58157</v>
      </c>
      <c r="D8" s="116">
        <f t="shared" ref="D8:D9" si="0">C8/C9-1</f>
        <v>0.12959114305137409</v>
      </c>
    </row>
    <row r="9" spans="1:5" x14ac:dyDescent="0.25">
      <c r="A9" s="1"/>
      <c r="B9" s="114">
        <v>2022</v>
      </c>
      <c r="C9" s="115">
        <v>51485</v>
      </c>
      <c r="D9" s="116">
        <f t="shared" si="0"/>
        <v>0.53943906231312044</v>
      </c>
    </row>
    <row r="10" spans="1:5" x14ac:dyDescent="0.25">
      <c r="A10" s="1"/>
      <c r="B10" s="114">
        <v>2021</v>
      </c>
      <c r="C10" s="115">
        <v>33444</v>
      </c>
      <c r="D10" s="116">
        <f>C10/C11-1</f>
        <v>0.38078526898146237</v>
      </c>
    </row>
    <row r="11" spans="1:5" x14ac:dyDescent="0.25">
      <c r="A11" s="1" t="s">
        <v>72</v>
      </c>
      <c r="B11" s="114">
        <v>2020</v>
      </c>
      <c r="C11" s="115">
        <v>24221</v>
      </c>
      <c r="D11" s="116">
        <f t="shared" ref="D11:D20" si="1">C11/C12-1</f>
        <v>-0.56660761894537193</v>
      </c>
    </row>
    <row r="12" spans="1:5" x14ac:dyDescent="0.25">
      <c r="A12" s="1" t="s">
        <v>74</v>
      </c>
      <c r="B12" s="114">
        <v>2019</v>
      </c>
      <c r="C12" s="115">
        <v>55887</v>
      </c>
      <c r="D12" s="116">
        <f t="shared" si="1"/>
        <v>3.521283295669253E-2</v>
      </c>
    </row>
    <row r="13" spans="1:5" x14ac:dyDescent="0.25">
      <c r="A13" s="1" t="s">
        <v>76</v>
      </c>
      <c r="B13" s="114">
        <v>2018</v>
      </c>
      <c r="C13" s="115">
        <v>53986</v>
      </c>
      <c r="D13" s="116">
        <f t="shared" si="1"/>
        <v>-6.4610586502642287E-2</v>
      </c>
    </row>
    <row r="14" spans="1:5" x14ac:dyDescent="0.25">
      <c r="A14" s="1" t="s">
        <v>78</v>
      </c>
      <c r="B14" s="114">
        <v>2017</v>
      </c>
      <c r="C14" s="115">
        <v>57715</v>
      </c>
      <c r="D14" s="116">
        <f>C14/C15-1</f>
        <v>7.382737641170678E-2</v>
      </c>
    </row>
    <row r="15" spans="1:5" x14ac:dyDescent="0.25">
      <c r="A15" s="1" t="s">
        <v>80</v>
      </c>
      <c r="B15" s="114">
        <v>2016</v>
      </c>
      <c r="C15" s="115">
        <v>53747</v>
      </c>
      <c r="D15" s="116">
        <f>C15/C16-1</f>
        <v>0.30377935183388316</v>
      </c>
    </row>
    <row r="16" spans="1:5" x14ac:dyDescent="0.25">
      <c r="A16" s="1" t="s">
        <v>82</v>
      </c>
      <c r="B16" s="114">
        <v>2015</v>
      </c>
      <c r="C16" s="115">
        <v>41224</v>
      </c>
      <c r="D16" s="116">
        <f t="shared" si="1"/>
        <v>0.22058388109196425</v>
      </c>
    </row>
    <row r="17" spans="1:5" x14ac:dyDescent="0.25">
      <c r="A17" s="1" t="s">
        <v>84</v>
      </c>
      <c r="B17" s="114">
        <v>2014</v>
      </c>
      <c r="C17" s="115">
        <v>33774</v>
      </c>
      <c r="D17" s="116">
        <f t="shared" si="1"/>
        <v>0.11915965272715212</v>
      </c>
    </row>
    <row r="18" spans="1:5" x14ac:dyDescent="0.25">
      <c r="A18" s="1" t="s">
        <v>86</v>
      </c>
      <c r="B18" s="114">
        <v>2013</v>
      </c>
      <c r="C18" s="115">
        <v>30178</v>
      </c>
      <c r="D18" s="116">
        <f t="shared" si="1"/>
        <v>-5.0857052995754048E-2</v>
      </c>
    </row>
    <row r="19" spans="1:5" x14ac:dyDescent="0.25">
      <c r="A19" s="1" t="s">
        <v>88</v>
      </c>
      <c r="B19" s="114">
        <v>2012</v>
      </c>
      <c r="C19" s="115">
        <v>31795</v>
      </c>
      <c r="D19" s="116">
        <f>C19/C20-1</f>
        <v>-1.4505780615565844E-2</v>
      </c>
    </row>
    <row r="20" spans="1:5" x14ac:dyDescent="0.25">
      <c r="A20" s="1" t="s">
        <v>90</v>
      </c>
      <c r="B20" s="114">
        <v>2011</v>
      </c>
      <c r="C20" s="115">
        <v>32263</v>
      </c>
      <c r="D20" s="116">
        <f t="shared" si="1"/>
        <v>-0.19553671612018453</v>
      </c>
    </row>
    <row r="21" spans="1:5" x14ac:dyDescent="0.25">
      <c r="A21" s="1" t="s">
        <v>92</v>
      </c>
      <c r="B21" s="114">
        <v>2010</v>
      </c>
      <c r="C21" s="115">
        <v>40105</v>
      </c>
      <c r="D21" s="116"/>
    </row>
    <row r="22" spans="1:5" ht="6" customHeight="1" x14ac:dyDescent="0.25"/>
    <row r="23" spans="1:5" x14ac:dyDescent="0.25">
      <c r="B23" s="105" t="s">
        <v>55</v>
      </c>
      <c r="C23" s="105"/>
      <c r="D23" s="105"/>
    </row>
    <row r="26" spans="1:5" ht="48.75" customHeight="1" thickBot="1" x14ac:dyDescent="0.3">
      <c r="B26" s="269" t="s">
        <v>253</v>
      </c>
      <c r="C26" s="269"/>
      <c r="D26" s="269"/>
      <c r="E26" s="1" t="s">
        <v>94</v>
      </c>
    </row>
    <row r="27" spans="1:5" ht="10.5" customHeight="1" thickBot="1" x14ac:dyDescent="0.3">
      <c r="B27" s="106"/>
      <c r="C27" s="107"/>
      <c r="D27" s="106"/>
      <c r="E27" s="1" t="s">
        <v>95</v>
      </c>
    </row>
    <row r="28" spans="1:5" ht="22.5" thickTop="1" thickBot="1" x14ac:dyDescent="0.3">
      <c r="B28" s="121" t="s">
        <v>96</v>
      </c>
      <c r="C28" s="291" t="s">
        <v>137</v>
      </c>
      <c r="D28" s="292"/>
    </row>
    <row r="29" spans="1:5" ht="16.5" thickTop="1" thickBot="1" x14ac:dyDescent="0.3">
      <c r="B29" s="85"/>
      <c r="C29" s="111" t="s">
        <v>138</v>
      </c>
      <c r="D29" s="112" t="s">
        <v>139</v>
      </c>
    </row>
    <row r="30" spans="1:5" x14ac:dyDescent="0.25">
      <c r="B30" s="114">
        <v>2023</v>
      </c>
      <c r="C30" s="115">
        <v>58157</v>
      </c>
      <c r="D30" s="116">
        <f t="shared" ref="D30:D31" si="2">C30/C31-1</f>
        <v>0.12959114305137409</v>
      </c>
    </row>
    <row r="31" spans="1:5" x14ac:dyDescent="0.25">
      <c r="B31" s="114">
        <v>2022</v>
      </c>
      <c r="C31" s="115">
        <v>51485</v>
      </c>
      <c r="D31" s="116">
        <f t="shared" si="2"/>
        <v>0.53943906231312044</v>
      </c>
    </row>
    <row r="32" spans="1:5" x14ac:dyDescent="0.25">
      <c r="B32" s="114">
        <v>2021</v>
      </c>
      <c r="C32" s="115">
        <v>33444</v>
      </c>
      <c r="D32" s="116">
        <f>C32/C33-1</f>
        <v>0.38078526898146237</v>
      </c>
    </row>
    <row r="33" spans="2:5" x14ac:dyDescent="0.25">
      <c r="B33" s="114">
        <v>2020</v>
      </c>
      <c r="C33" s="115">
        <v>24221</v>
      </c>
      <c r="D33" s="116">
        <f t="shared" ref="D33:D42" si="3">C33/C34-1</f>
        <v>-0.56660761894537193</v>
      </c>
    </row>
    <row r="34" spans="2:5" x14ac:dyDescent="0.25">
      <c r="B34" s="114">
        <v>2019</v>
      </c>
      <c r="C34" s="115">
        <v>55887</v>
      </c>
      <c r="D34" s="116">
        <f t="shared" si="3"/>
        <v>3.521283295669253E-2</v>
      </c>
    </row>
    <row r="35" spans="2:5" x14ac:dyDescent="0.25">
      <c r="B35" s="114">
        <v>2018</v>
      </c>
      <c r="C35" s="115">
        <v>53986</v>
      </c>
      <c r="D35" s="116">
        <f t="shared" si="3"/>
        <v>-6.3783296337402873E-2</v>
      </c>
    </row>
    <row r="36" spans="2:5" x14ac:dyDescent="0.25">
      <c r="B36" s="114">
        <v>2017</v>
      </c>
      <c r="C36" s="115">
        <v>57664</v>
      </c>
      <c r="D36" s="116">
        <f>C36/C37-1</f>
        <v>7.6001567427366634E-2</v>
      </c>
    </row>
    <row r="37" spans="2:5" x14ac:dyDescent="0.25">
      <c r="B37" s="114">
        <v>2016</v>
      </c>
      <c r="C37" s="115">
        <v>53591</v>
      </c>
      <c r="D37" s="116">
        <f>C37/C38-1</f>
        <v>0.30914109829978509</v>
      </c>
    </row>
    <row r="38" spans="2:5" x14ac:dyDescent="0.25">
      <c r="B38" s="114">
        <v>2015</v>
      </c>
      <c r="C38" s="115">
        <v>40936</v>
      </c>
      <c r="D38" s="116">
        <f t="shared" si="3"/>
        <v>0.22284621818616324</v>
      </c>
    </row>
    <row r="39" spans="2:5" x14ac:dyDescent="0.25">
      <c r="B39" s="114">
        <v>2014</v>
      </c>
      <c r="C39" s="115">
        <v>33476</v>
      </c>
      <c r="D39" s="116">
        <f t="shared" si="3"/>
        <v>0.11649934963145792</v>
      </c>
    </row>
    <row r="40" spans="2:5" x14ac:dyDescent="0.25">
      <c r="B40" s="114">
        <v>2013</v>
      </c>
      <c r="C40" s="115">
        <v>29983</v>
      </c>
      <c r="D40" s="116">
        <f t="shared" si="3"/>
        <v>-5.2430314139434886E-2</v>
      </c>
    </row>
    <row r="41" spans="2:5" x14ac:dyDescent="0.25">
      <c r="B41" s="114">
        <v>2012</v>
      </c>
      <c r="C41" s="115">
        <v>31642</v>
      </c>
      <c r="D41" s="116">
        <f>C41/C42-1</f>
        <v>4.4945675506092853E-2</v>
      </c>
    </row>
    <row r="42" spans="2:5" x14ac:dyDescent="0.25">
      <c r="B42" s="114">
        <v>2011</v>
      </c>
      <c r="C42" s="115">
        <v>30281</v>
      </c>
      <c r="D42" s="116">
        <f t="shared" si="3"/>
        <v>-0.180442784453827</v>
      </c>
    </row>
    <row r="43" spans="2:5" x14ac:dyDescent="0.25">
      <c r="B43" s="114">
        <v>2010</v>
      </c>
      <c r="C43" s="115">
        <v>36948</v>
      </c>
      <c r="D43" s="116"/>
    </row>
    <row r="44" spans="2:5" ht="6" customHeight="1" x14ac:dyDescent="0.25"/>
    <row r="45" spans="2:5" x14ac:dyDescent="0.25">
      <c r="B45" s="105" t="s">
        <v>55</v>
      </c>
      <c r="C45" s="105"/>
      <c r="D45" s="105"/>
    </row>
    <row r="48" spans="2:5" ht="48.75" customHeight="1" thickBot="1" x14ac:dyDescent="0.3">
      <c r="B48" s="269" t="s">
        <v>254</v>
      </c>
      <c r="C48" s="269"/>
      <c r="D48" s="269"/>
      <c r="E48" s="1" t="s">
        <v>98</v>
      </c>
    </row>
    <row r="49" spans="1:5" ht="10.5" customHeight="1" thickBot="1" x14ac:dyDescent="0.3">
      <c r="B49" s="106"/>
      <c r="C49" s="107"/>
      <c r="D49" s="106"/>
      <c r="E49" s="1" t="s">
        <v>99</v>
      </c>
    </row>
    <row r="50" spans="1:5" ht="22.5" thickTop="1" thickBot="1" x14ac:dyDescent="0.3">
      <c r="B50" s="109"/>
      <c r="C50" s="291" t="s">
        <v>140</v>
      </c>
      <c r="D50" s="292"/>
    </row>
    <row r="51" spans="1:5" ht="16.5" thickTop="1" thickBot="1" x14ac:dyDescent="0.3">
      <c r="B51" s="85"/>
      <c r="C51" s="111" t="s">
        <v>138</v>
      </c>
      <c r="D51" s="112" t="s">
        <v>139</v>
      </c>
    </row>
    <row r="52" spans="1:5" x14ac:dyDescent="0.25">
      <c r="A52" s="1">
        <v>1</v>
      </c>
      <c r="B52" s="114">
        <v>2023</v>
      </c>
      <c r="C52" s="115">
        <v>50550</v>
      </c>
      <c r="D52" s="116">
        <f t="shared" ref="D52:D53" si="4">C52/C53-1</f>
        <v>9.0520774906156953E-2</v>
      </c>
    </row>
    <row r="53" spans="1:5" x14ac:dyDescent="0.25">
      <c r="A53" s="1"/>
      <c r="B53" s="114">
        <v>2022</v>
      </c>
      <c r="C53" s="115">
        <v>46354</v>
      </c>
      <c r="D53" s="116" t="e">
        <f t="shared" si="4"/>
        <v>#DIV/0!</v>
      </c>
    </row>
    <row r="54" spans="1:5" x14ac:dyDescent="0.25">
      <c r="A54" s="1"/>
      <c r="B54" s="114">
        <v>2021</v>
      </c>
      <c r="C54" s="115">
        <v>0</v>
      </c>
      <c r="D54" s="116" t="e">
        <f>C54/C55-1</f>
        <v>#DIV/0!</v>
      </c>
    </row>
    <row r="55" spans="1:5" x14ac:dyDescent="0.25">
      <c r="A55" s="1">
        <v>2</v>
      </c>
      <c r="B55" s="114">
        <v>2020</v>
      </c>
      <c r="C55" s="115">
        <v>0</v>
      </c>
      <c r="D55" s="116">
        <f t="shared" ref="D55:D64" si="5">C55/C56-1</f>
        <v>-1</v>
      </c>
    </row>
    <row r="56" spans="1:5" x14ac:dyDescent="0.25">
      <c r="A56" s="1">
        <v>3</v>
      </c>
      <c r="B56" s="114">
        <v>2019</v>
      </c>
      <c r="C56" s="115">
        <v>42488</v>
      </c>
      <c r="D56" s="116">
        <f t="shared" si="5"/>
        <v>7.9581258257953147E-2</v>
      </c>
    </row>
    <row r="57" spans="1:5" x14ac:dyDescent="0.25">
      <c r="A57" s="1">
        <v>4</v>
      </c>
      <c r="B57" s="114">
        <v>2018</v>
      </c>
      <c r="C57" s="115">
        <v>39356</v>
      </c>
      <c r="D57" s="116">
        <f t="shared" si="5"/>
        <v>0.52672821786019086</v>
      </c>
    </row>
    <row r="58" spans="1:5" x14ac:dyDescent="0.25">
      <c r="A58" s="1">
        <v>5</v>
      </c>
      <c r="B58" s="114">
        <v>2017</v>
      </c>
      <c r="C58" s="115">
        <v>25778</v>
      </c>
      <c r="D58" s="116" t="e">
        <f>C58/C59-1</f>
        <v>#DIV/0!</v>
      </c>
    </row>
    <row r="59" spans="1:5" x14ac:dyDescent="0.25">
      <c r="A59" s="1">
        <v>6</v>
      </c>
      <c r="B59" s="114">
        <v>2016</v>
      </c>
      <c r="C59" s="115">
        <v>0</v>
      </c>
      <c r="D59" s="116" t="e">
        <f>C59/C60-1</f>
        <v>#DIV/0!</v>
      </c>
    </row>
    <row r="60" spans="1:5" x14ac:dyDescent="0.25">
      <c r="A60" s="1">
        <v>7</v>
      </c>
      <c r="B60" s="114">
        <v>2015</v>
      </c>
      <c r="C60" s="115">
        <v>0</v>
      </c>
      <c r="D60" s="116" t="e">
        <f t="shared" si="5"/>
        <v>#DIV/0!</v>
      </c>
    </row>
    <row r="61" spans="1:5" x14ac:dyDescent="0.25">
      <c r="A61" s="1">
        <v>8</v>
      </c>
      <c r="B61" s="114">
        <v>2014</v>
      </c>
      <c r="C61" s="115">
        <v>0</v>
      </c>
      <c r="D61" s="116" t="e">
        <f t="shared" si="5"/>
        <v>#DIV/0!</v>
      </c>
    </row>
    <row r="62" spans="1:5" x14ac:dyDescent="0.25">
      <c r="A62" s="1">
        <v>9</v>
      </c>
      <c r="B62" s="114">
        <v>2013</v>
      </c>
      <c r="C62" s="115">
        <v>0</v>
      </c>
      <c r="D62" s="116" t="e">
        <f t="shared" si="5"/>
        <v>#DIV/0!</v>
      </c>
    </row>
    <row r="63" spans="1:5" x14ac:dyDescent="0.25">
      <c r="A63" s="1">
        <v>10</v>
      </c>
      <c r="B63" s="114">
        <v>2012</v>
      </c>
      <c r="C63" s="115">
        <v>0</v>
      </c>
      <c r="D63" s="116" t="e">
        <f>C63/C64-1</f>
        <v>#DIV/0!</v>
      </c>
    </row>
    <row r="64" spans="1:5" x14ac:dyDescent="0.25">
      <c r="A64" s="1">
        <v>11</v>
      </c>
      <c r="B64" s="114">
        <v>2011</v>
      </c>
      <c r="C64" s="115">
        <v>0</v>
      </c>
      <c r="D64" s="116" t="e">
        <f t="shared" si="5"/>
        <v>#DIV/0!</v>
      </c>
    </row>
    <row r="65" spans="1:5" x14ac:dyDescent="0.25">
      <c r="A65" s="1">
        <v>12</v>
      </c>
      <c r="B65" s="114">
        <v>2010</v>
      </c>
      <c r="C65" s="115">
        <v>0</v>
      </c>
      <c r="D65" s="116"/>
    </row>
    <row r="66" spans="1:5" ht="6" customHeight="1" x14ac:dyDescent="0.25"/>
    <row r="67" spans="1:5" x14ac:dyDescent="0.25">
      <c r="B67" s="105" t="s">
        <v>55</v>
      </c>
      <c r="C67" s="105"/>
      <c r="D67" s="105"/>
    </row>
    <row r="70" spans="1:5" ht="48.75" customHeight="1" thickBot="1" x14ac:dyDescent="0.3">
      <c r="B70" s="269" t="s">
        <v>141</v>
      </c>
      <c r="C70" s="269"/>
      <c r="D70" s="269"/>
      <c r="E70" s="1" t="s">
        <v>101</v>
      </c>
    </row>
    <row r="71" spans="1:5" ht="10.5" customHeight="1" thickBot="1" x14ac:dyDescent="0.3">
      <c r="B71" s="106"/>
      <c r="C71" s="107"/>
      <c r="D71" s="106"/>
      <c r="E71" s="1" t="s">
        <v>102</v>
      </c>
    </row>
    <row r="72" spans="1:5" ht="22.5" thickTop="1" thickBot="1" x14ac:dyDescent="0.3">
      <c r="B72" s="109"/>
      <c r="C72" s="291" t="s">
        <v>142</v>
      </c>
      <c r="D72" s="292"/>
    </row>
    <row r="73" spans="1:5" ht="16.5" thickTop="1" thickBot="1" x14ac:dyDescent="0.3">
      <c r="B73" s="85"/>
      <c r="C73" s="111" t="s">
        <v>138</v>
      </c>
      <c r="D73" s="112" t="s">
        <v>139</v>
      </c>
    </row>
    <row r="74" spans="1:5" x14ac:dyDescent="0.25">
      <c r="A74" s="1">
        <v>1</v>
      </c>
      <c r="B74" s="114">
        <v>2023</v>
      </c>
      <c r="C74" s="115">
        <v>7607</v>
      </c>
      <c r="D74" s="116">
        <f t="shared" ref="D74:D75" si="6">C74/C75-1</f>
        <v>0.48255700643149479</v>
      </c>
    </row>
    <row r="75" spans="1:5" x14ac:dyDescent="0.25">
      <c r="A75" s="1"/>
      <c r="B75" s="114">
        <v>2022</v>
      </c>
      <c r="C75" s="115">
        <v>5131</v>
      </c>
      <c r="D75" s="116" t="e">
        <f t="shared" si="6"/>
        <v>#DIV/0!</v>
      </c>
    </row>
    <row r="76" spans="1:5" x14ac:dyDescent="0.25">
      <c r="A76" s="1"/>
      <c r="B76" s="114">
        <v>2021</v>
      </c>
      <c r="C76" s="115">
        <v>0</v>
      </c>
      <c r="D76" s="116" t="e">
        <f>C76/C77-1</f>
        <v>#DIV/0!</v>
      </c>
    </row>
    <row r="77" spans="1:5" x14ac:dyDescent="0.25">
      <c r="A77" s="1">
        <v>2</v>
      </c>
      <c r="B77" s="114">
        <v>2020</v>
      </c>
      <c r="C77" s="115">
        <v>0</v>
      </c>
      <c r="D77" s="116">
        <f t="shared" ref="D77:D79" si="7">C77/C78-1</f>
        <v>-1</v>
      </c>
    </row>
    <row r="78" spans="1:5" x14ac:dyDescent="0.25">
      <c r="A78" s="1">
        <v>3</v>
      </c>
      <c r="B78" s="114">
        <v>2019</v>
      </c>
      <c r="C78" s="115">
        <v>13399</v>
      </c>
      <c r="D78" s="116">
        <f t="shared" si="7"/>
        <v>-8.4142173615857851E-2</v>
      </c>
    </row>
    <row r="79" spans="1:5" x14ac:dyDescent="0.25">
      <c r="A79" s="1">
        <v>4</v>
      </c>
      <c r="B79" s="114">
        <v>2018</v>
      </c>
      <c r="C79" s="115">
        <v>14630</v>
      </c>
      <c r="D79" s="116">
        <f t="shared" si="7"/>
        <v>-0.54117794643417172</v>
      </c>
    </row>
    <row r="80" spans="1:5" x14ac:dyDescent="0.25">
      <c r="A80" s="1">
        <v>5</v>
      </c>
      <c r="B80" s="114">
        <v>2017</v>
      </c>
      <c r="C80" s="115">
        <v>31886</v>
      </c>
      <c r="D80" s="116" t="e">
        <f>C80/C81-1</f>
        <v>#DIV/0!</v>
      </c>
    </row>
    <row r="81" spans="1:5" x14ac:dyDescent="0.25">
      <c r="A81" s="1">
        <v>6</v>
      </c>
      <c r="B81" s="114">
        <v>2016</v>
      </c>
      <c r="C81" s="115">
        <v>0</v>
      </c>
      <c r="D81" s="116" t="e">
        <f>C81/C82-1</f>
        <v>#DIV/0!</v>
      </c>
    </row>
    <row r="82" spans="1:5" x14ac:dyDescent="0.25">
      <c r="A82" s="1">
        <v>7</v>
      </c>
      <c r="B82" s="114">
        <v>2015</v>
      </c>
      <c r="C82" s="115">
        <v>0</v>
      </c>
      <c r="D82" s="116" t="e">
        <f t="shared" ref="D82:D84" si="8">C82/C83-1</f>
        <v>#DIV/0!</v>
      </c>
    </row>
    <row r="83" spans="1:5" x14ac:dyDescent="0.25">
      <c r="A83" s="1">
        <v>8</v>
      </c>
      <c r="B83" s="114">
        <v>2014</v>
      </c>
      <c r="C83" s="115">
        <v>0</v>
      </c>
      <c r="D83" s="116" t="e">
        <f t="shared" si="8"/>
        <v>#DIV/0!</v>
      </c>
    </row>
    <row r="84" spans="1:5" x14ac:dyDescent="0.25">
      <c r="A84" s="1">
        <v>9</v>
      </c>
      <c r="B84" s="114">
        <v>2013</v>
      </c>
      <c r="C84" s="115">
        <v>0</v>
      </c>
      <c r="D84" s="116" t="e">
        <f t="shared" si="8"/>
        <v>#DIV/0!</v>
      </c>
    </row>
    <row r="85" spans="1:5" x14ac:dyDescent="0.25">
      <c r="A85" s="1">
        <v>10</v>
      </c>
      <c r="B85" s="114">
        <v>2012</v>
      </c>
      <c r="C85" s="115">
        <v>0</v>
      </c>
      <c r="D85" s="116" t="e">
        <f>C85/C86-1</f>
        <v>#DIV/0!</v>
      </c>
    </row>
    <row r="86" spans="1:5" x14ac:dyDescent="0.25">
      <c r="A86" s="1">
        <v>11</v>
      </c>
      <c r="B86" s="114">
        <v>2011</v>
      </c>
      <c r="C86" s="115">
        <v>0</v>
      </c>
      <c r="D86" s="116">
        <f t="shared" ref="D86" si="9">C86/C87-1</f>
        <v>-1</v>
      </c>
    </row>
    <row r="87" spans="1:5" x14ac:dyDescent="0.25">
      <c r="A87" s="1">
        <v>12</v>
      </c>
      <c r="B87" s="114">
        <v>2010</v>
      </c>
      <c r="C87" s="115">
        <v>36948</v>
      </c>
      <c r="D87" s="116"/>
    </row>
    <row r="88" spans="1:5" ht="6" customHeight="1" x14ac:dyDescent="0.25"/>
    <row r="89" spans="1:5" x14ac:dyDescent="0.25">
      <c r="B89" s="105" t="s">
        <v>55</v>
      </c>
      <c r="C89" s="105"/>
      <c r="D89" s="105"/>
    </row>
    <row r="92" spans="1:5" ht="48.75" customHeight="1" thickBot="1" x14ac:dyDescent="0.3">
      <c r="B92" s="269" t="s">
        <v>255</v>
      </c>
      <c r="C92" s="269"/>
      <c r="D92" s="269"/>
      <c r="E92" s="1" t="s">
        <v>114</v>
      </c>
    </row>
    <row r="93" spans="1:5" ht="10.5" customHeight="1" thickBot="1" x14ac:dyDescent="0.3">
      <c r="B93" s="106"/>
      <c r="C93" s="107"/>
      <c r="D93" s="106"/>
      <c r="E93" s="1" t="s">
        <v>115</v>
      </c>
    </row>
    <row r="94" spans="1:5" ht="22.5" thickTop="1" thickBot="1" x14ac:dyDescent="0.3">
      <c r="B94" s="121" t="s">
        <v>96</v>
      </c>
      <c r="C94" s="291" t="s">
        <v>32</v>
      </c>
      <c r="D94" s="292"/>
    </row>
    <row r="95" spans="1:5" ht="16.5" thickTop="1" thickBot="1" x14ac:dyDescent="0.3">
      <c r="B95" s="85"/>
      <c r="C95" s="111" t="s">
        <v>138</v>
      </c>
      <c r="D95" s="112" t="s">
        <v>139</v>
      </c>
    </row>
    <row r="96" spans="1:5" x14ac:dyDescent="0.25">
      <c r="B96" s="114">
        <v>2023</v>
      </c>
      <c r="C96" s="115" t="s">
        <v>227</v>
      </c>
      <c r="D96" s="116" t="e">
        <f t="shared" ref="D96:D108" si="10">C96/C97-1</f>
        <v>#VALUE!</v>
      </c>
    </row>
    <row r="97" spans="2:4" x14ac:dyDescent="0.25">
      <c r="B97" s="114">
        <v>2022</v>
      </c>
      <c r="C97" s="115" t="s">
        <v>227</v>
      </c>
      <c r="D97" s="116" t="e">
        <f t="shared" si="10"/>
        <v>#VALUE!</v>
      </c>
    </row>
    <row r="98" spans="2:4" x14ac:dyDescent="0.25">
      <c r="B98" s="114">
        <v>2021</v>
      </c>
      <c r="C98" s="115" t="s">
        <v>227</v>
      </c>
      <c r="D98" s="116" t="e">
        <f t="shared" si="10"/>
        <v>#VALUE!</v>
      </c>
    </row>
    <row r="99" spans="2:4" x14ac:dyDescent="0.25">
      <c r="B99" s="114">
        <v>2020</v>
      </c>
      <c r="C99" s="115" t="s">
        <v>227</v>
      </c>
      <c r="D99" s="116" t="e">
        <f t="shared" si="10"/>
        <v>#VALUE!</v>
      </c>
    </row>
    <row r="100" spans="2:4" x14ac:dyDescent="0.25">
      <c r="B100" s="114">
        <v>2019</v>
      </c>
      <c r="C100" s="115" t="s">
        <v>227</v>
      </c>
      <c r="D100" s="116" t="e">
        <f t="shared" si="10"/>
        <v>#VALUE!</v>
      </c>
    </row>
    <row r="101" spans="2:4" x14ac:dyDescent="0.25">
      <c r="B101" s="114">
        <v>2018</v>
      </c>
      <c r="C101" s="115" t="s">
        <v>227</v>
      </c>
      <c r="D101" s="116" t="e">
        <f t="shared" si="10"/>
        <v>#VALUE!</v>
      </c>
    </row>
    <row r="102" spans="2:4" x14ac:dyDescent="0.25">
      <c r="B102" s="114">
        <v>2017</v>
      </c>
      <c r="C102" s="115" t="s">
        <v>227</v>
      </c>
      <c r="D102" s="116" t="e">
        <f t="shared" si="10"/>
        <v>#VALUE!</v>
      </c>
    </row>
    <row r="103" spans="2:4" x14ac:dyDescent="0.25">
      <c r="B103" s="114">
        <v>2016</v>
      </c>
      <c r="C103" s="115" t="s">
        <v>227</v>
      </c>
      <c r="D103" s="116" t="e">
        <f t="shared" si="10"/>
        <v>#VALUE!</v>
      </c>
    </row>
    <row r="104" spans="2:4" x14ac:dyDescent="0.25">
      <c r="B104" s="114">
        <v>2015</v>
      </c>
      <c r="C104" s="115" t="s">
        <v>227</v>
      </c>
      <c r="D104" s="116" t="e">
        <f t="shared" si="10"/>
        <v>#VALUE!</v>
      </c>
    </row>
    <row r="105" spans="2:4" x14ac:dyDescent="0.25">
      <c r="B105" s="114">
        <v>2014</v>
      </c>
      <c r="C105" s="115" t="s">
        <v>227</v>
      </c>
      <c r="D105" s="116" t="e">
        <f t="shared" si="10"/>
        <v>#VALUE!</v>
      </c>
    </row>
    <row r="106" spans="2:4" x14ac:dyDescent="0.25">
      <c r="B106" s="114">
        <v>2013</v>
      </c>
      <c r="C106" s="115" t="s">
        <v>227</v>
      </c>
      <c r="D106" s="116" t="e">
        <f t="shared" si="10"/>
        <v>#VALUE!</v>
      </c>
    </row>
    <row r="107" spans="2:4" x14ac:dyDescent="0.25">
      <c r="B107" s="114">
        <v>2012</v>
      </c>
      <c r="C107" s="115" t="s">
        <v>227</v>
      </c>
      <c r="D107" s="116" t="e">
        <f t="shared" si="10"/>
        <v>#VALUE!</v>
      </c>
    </row>
    <row r="108" spans="2:4" x14ac:dyDescent="0.25">
      <c r="B108" s="114">
        <v>2011</v>
      </c>
      <c r="C108" s="115" t="s">
        <v>227</v>
      </c>
      <c r="D108" s="116" t="e">
        <f t="shared" si="10"/>
        <v>#VALUE!</v>
      </c>
    </row>
    <row r="109" spans="2:4" x14ac:dyDescent="0.25">
      <c r="B109" s="114">
        <v>2010</v>
      </c>
      <c r="C109" s="115" t="s">
        <v>227</v>
      </c>
      <c r="D109" s="116"/>
    </row>
    <row r="110" spans="2:4" ht="6" customHeight="1" x14ac:dyDescent="0.25"/>
    <row r="111" spans="2:4" x14ac:dyDescent="0.25">
      <c r="B111" s="105" t="s">
        <v>55</v>
      </c>
      <c r="C111" s="105"/>
      <c r="D111" s="105"/>
    </row>
  </sheetData>
  <mergeCells count="10">
    <mergeCell ref="B70:D70"/>
    <mergeCell ref="C72:D72"/>
    <mergeCell ref="B92:D92"/>
    <mergeCell ref="C94:D94"/>
    <mergeCell ref="B4:D4"/>
    <mergeCell ref="C6:D6"/>
    <mergeCell ref="B26:D26"/>
    <mergeCell ref="C28:D28"/>
    <mergeCell ref="B48:D48"/>
    <mergeCell ref="C50:D5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9D930-8DD0-4331-9F67-42E8FE5DF4B8}">
  <sheetPr>
    <tabColor theme="7" tint="0.79998168889431442"/>
  </sheetPr>
  <dimension ref="A1:X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1" width="9.7109375" customWidth="1"/>
    <col min="12" max="12" width="11.140625" customWidth="1"/>
    <col min="13" max="13" width="12.28515625" customWidth="1"/>
    <col min="19" max="20" width="11.42578125" customWidth="1"/>
    <col min="21" max="22" width="10.42578125" customWidth="1"/>
    <col min="23" max="23" width="11.140625" customWidth="1"/>
    <col min="24" max="24" width="10.42578125" customWidth="1"/>
  </cols>
  <sheetData>
    <row r="1" spans="1:24" ht="42.75" customHeight="1" x14ac:dyDescent="0.25"/>
    <row r="2" spans="1:24" ht="24" x14ac:dyDescent="0.4">
      <c r="B2" s="126"/>
      <c r="C2" s="126"/>
      <c r="D2" s="126"/>
      <c r="E2" s="126"/>
      <c r="F2" s="126"/>
    </row>
    <row r="3" spans="1:24" ht="40.5" customHeight="1" thickBot="1" x14ac:dyDescent="0.3">
      <c r="B3" s="62" t="s">
        <v>143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spans="1:24" ht="8.25" customHeight="1" thickBot="1" x14ac:dyDescent="0.3">
      <c r="B4" s="83"/>
      <c r="C4" s="83"/>
      <c r="D4" s="83"/>
      <c r="E4" s="83"/>
      <c r="F4" s="83"/>
      <c r="G4" s="83"/>
      <c r="H4" s="83"/>
      <c r="I4" s="83"/>
      <c r="J4" s="84"/>
      <c r="K4" s="83"/>
      <c r="L4" s="84"/>
      <c r="M4" s="83"/>
      <c r="N4" s="83"/>
      <c r="O4" s="83"/>
      <c r="P4" s="83"/>
      <c r="Q4" s="83"/>
      <c r="R4" s="83"/>
      <c r="S4" s="83"/>
      <c r="T4" s="84"/>
      <c r="U4" s="84"/>
      <c r="V4" s="84"/>
      <c r="W4" s="84"/>
      <c r="X4" s="84"/>
    </row>
    <row r="5" spans="1:24" ht="60.75" thickBot="1" x14ac:dyDescent="0.3">
      <c r="B5" s="85"/>
      <c r="C5" s="127" t="s">
        <v>228</v>
      </c>
      <c r="D5" s="127" t="s">
        <v>256</v>
      </c>
      <c r="E5" s="127" t="s">
        <v>229</v>
      </c>
      <c r="F5" s="127" t="s">
        <v>230</v>
      </c>
      <c r="G5" s="127" t="s">
        <v>231</v>
      </c>
      <c r="H5" s="127" t="s">
        <v>232</v>
      </c>
      <c r="I5" s="128" t="str">
        <f>CONCATENATE("var. ",RIGHT(H5,2),"/",RIGHT(G5,2))</f>
        <v>var. 24/23</v>
      </c>
      <c r="J5" s="128" t="str">
        <f>CONCATENATE("dif. ",RIGHT(H5,2),"/",RIGHT(G5,2))</f>
        <v>dif. 24/23</v>
      </c>
      <c r="K5" s="128" t="str">
        <f>CONCATENATE("var. ",RIGHT(H5,2),"/",RIGHT(C5,2))</f>
        <v>var. 24/19</v>
      </c>
      <c r="L5" s="128" t="str">
        <f>CONCATENATE("dif. ",RIGHT(H5,2),"/",RIGHT(C5,2))</f>
        <v>dif. 24/19</v>
      </c>
      <c r="M5" s="14" t="str">
        <f>CONCATENATE("cuota ",H5)</f>
        <v>cuota acumulado a diciembre 2024</v>
      </c>
      <c r="N5" s="14" t="str">
        <f>CONCATENATE("cuota/ total municipio ",RIGHT(H5,2))</f>
        <v>cuota/ total municipio 24</v>
      </c>
      <c r="O5" s="13" t="s">
        <v>222</v>
      </c>
      <c r="P5" s="13" t="s">
        <v>233</v>
      </c>
      <c r="Q5" s="13" t="s">
        <v>223</v>
      </c>
      <c r="R5" s="13" t="s">
        <v>224</v>
      </c>
      <c r="S5" s="13" t="s">
        <v>225</v>
      </c>
      <c r="T5" s="13" t="s">
        <v>226</v>
      </c>
      <c r="U5" s="128" t="str">
        <f>CONCATENATE("var. ",RIGHT(T5,2),"/",RIGHT(S5,2))</f>
        <v>var. 24/23</v>
      </c>
      <c r="V5" s="128" t="str">
        <f>CONCATENATE("dif. ",RIGHT(T5,2),"/",RIGHT(S5,2))</f>
        <v>dif. 24/23</v>
      </c>
      <c r="W5" s="14" t="str">
        <f>CONCATENATE("cuota ",T5)</f>
        <v>cuota diciembre 2024</v>
      </c>
      <c r="X5" s="129" t="str">
        <f>CONCATENATE("cuota/ total municipio ",RIGHT(T5,2))</f>
        <v>cuota/ total municipio 24</v>
      </c>
    </row>
    <row r="6" spans="1:24" ht="15.75" x14ac:dyDescent="0.25">
      <c r="B6" s="130" t="s">
        <v>43</v>
      </c>
      <c r="C6" s="131">
        <v>4831573</v>
      </c>
      <c r="D6" s="131">
        <v>1565030</v>
      </c>
      <c r="E6" s="131">
        <v>2335438</v>
      </c>
      <c r="F6" s="131">
        <v>4757683</v>
      </c>
      <c r="G6" s="131">
        <v>5188807</v>
      </c>
      <c r="H6" s="131">
        <v>5480280</v>
      </c>
      <c r="I6" s="132">
        <f>IFERROR(H6/G6-1,"-")</f>
        <v>5.6173413272068151E-2</v>
      </c>
      <c r="J6" s="131">
        <f>IFERROR(H6-G6,"-")</f>
        <v>291473</v>
      </c>
      <c r="K6" s="132">
        <f>IFERROR(H6/C6-1,"-")</f>
        <v>0.13426414130553344</v>
      </c>
      <c r="L6" s="131">
        <f>IFERROR(H6-C6,"-")</f>
        <v>648707</v>
      </c>
      <c r="M6" s="132">
        <f>IFERROR(H6/$H$6,"-")</f>
        <v>1</v>
      </c>
      <c r="N6" s="133">
        <f>H6/H6</f>
        <v>1</v>
      </c>
      <c r="O6" s="131">
        <v>397253</v>
      </c>
      <c r="P6" s="131">
        <v>86477</v>
      </c>
      <c r="Q6" s="131">
        <v>313914</v>
      </c>
      <c r="R6" s="131">
        <v>423458</v>
      </c>
      <c r="S6" s="131">
        <v>434399</v>
      </c>
      <c r="T6" s="131">
        <v>444661</v>
      </c>
      <c r="U6" s="132">
        <f>IFERROR(T6/S6-1,"-")</f>
        <v>2.3623442963726982E-2</v>
      </c>
      <c r="V6" s="131">
        <f t="shared" ref="V6:V57" si="0">T6-S6</f>
        <v>10262</v>
      </c>
      <c r="W6" s="132">
        <f>IFERROR(R6/$R$6,"-")</f>
        <v>1</v>
      </c>
      <c r="X6" s="133">
        <f>IFERROR(T6/T6,"-")</f>
        <v>1</v>
      </c>
    </row>
    <row r="7" spans="1:24" ht="15.75" x14ac:dyDescent="0.25">
      <c r="B7" s="134" t="s">
        <v>60</v>
      </c>
      <c r="C7" s="135">
        <v>3568188</v>
      </c>
      <c r="D7" s="135">
        <v>1195819</v>
      </c>
      <c r="E7" s="135">
        <v>1858031</v>
      </c>
      <c r="F7" s="135">
        <v>3776873</v>
      </c>
      <c r="G7" s="135">
        <v>4088558</v>
      </c>
      <c r="H7" s="135">
        <v>4279640</v>
      </c>
      <c r="I7" s="136">
        <f t="shared" ref="I7:I57" si="1">IFERROR(H7/G7-1,"-")</f>
        <v>4.6735792912806939E-2</v>
      </c>
      <c r="J7" s="135">
        <f t="shared" ref="J7:J57" si="2">IFERROR(H7-G7,"-")</f>
        <v>191082</v>
      </c>
      <c r="K7" s="136">
        <f t="shared" ref="K7:K57" si="3">IFERROR(H7/C7-1,"-")</f>
        <v>0.1993874762204233</v>
      </c>
      <c r="L7" s="135">
        <f t="shared" ref="L7:L57" si="4">IFERROR(H7-C7,"-")</f>
        <v>711452</v>
      </c>
      <c r="M7" s="136">
        <f t="shared" ref="M7:M57" si="5">IFERROR(H7/$H$6,"-")</f>
        <v>0.78091630354653407</v>
      </c>
      <c r="N7" s="136">
        <f>H7/H6</f>
        <v>0.78091630354653407</v>
      </c>
      <c r="O7" s="135">
        <v>298050</v>
      </c>
      <c r="P7" s="135">
        <v>67414</v>
      </c>
      <c r="Q7" s="135">
        <v>247406</v>
      </c>
      <c r="R7" s="135">
        <v>336260</v>
      </c>
      <c r="S7" s="135">
        <v>337584</v>
      </c>
      <c r="T7" s="135">
        <v>345861</v>
      </c>
      <c r="U7" s="136">
        <f t="shared" ref="U7:U57" si="6">IFERROR(T7/S7-1,"-")</f>
        <v>2.4518342101521373E-2</v>
      </c>
      <c r="V7" s="135">
        <f t="shared" si="0"/>
        <v>8277</v>
      </c>
      <c r="W7" s="136">
        <f t="shared" ref="W7:W57" si="7">IFERROR(R7/$R$6,"-")</f>
        <v>0.79408111312101792</v>
      </c>
      <c r="X7" s="136">
        <f>IFERROR(T7/T6,"-")</f>
        <v>0.77780826292389038</v>
      </c>
    </row>
    <row r="8" spans="1:24" x14ac:dyDescent="0.25">
      <c r="B8" s="97" t="s">
        <v>140</v>
      </c>
      <c r="C8" s="52">
        <v>2826140</v>
      </c>
      <c r="D8" s="52">
        <v>952608</v>
      </c>
      <c r="E8" s="52">
        <v>1525176</v>
      </c>
      <c r="F8" s="52">
        <v>3104390</v>
      </c>
      <c r="G8" s="52">
        <v>3350154</v>
      </c>
      <c r="H8" s="52">
        <v>3520830</v>
      </c>
      <c r="I8" s="98">
        <f t="shared" si="1"/>
        <v>5.0945717719245165E-2</v>
      </c>
      <c r="J8" s="52">
        <f t="shared" si="2"/>
        <v>170676</v>
      </c>
      <c r="K8" s="98">
        <f t="shared" si="3"/>
        <v>0.24580877097383702</v>
      </c>
      <c r="L8" s="52">
        <f t="shared" si="4"/>
        <v>694690</v>
      </c>
      <c r="M8" s="98">
        <f t="shared" si="5"/>
        <v>0.64245440014013877</v>
      </c>
      <c r="N8" s="98">
        <f>H8/H6</f>
        <v>0.64245440014013877</v>
      </c>
      <c r="O8" s="52">
        <v>234990</v>
      </c>
      <c r="P8" s="52">
        <v>54924</v>
      </c>
      <c r="Q8" s="52">
        <v>202213</v>
      </c>
      <c r="R8" s="52">
        <v>274301</v>
      </c>
      <c r="S8" s="52">
        <v>274342</v>
      </c>
      <c r="T8" s="52">
        <v>280848</v>
      </c>
      <c r="U8" s="98">
        <f t="shared" si="6"/>
        <v>2.3714925166398171E-2</v>
      </c>
      <c r="V8" s="52">
        <f t="shared" si="0"/>
        <v>6506</v>
      </c>
      <c r="W8" s="98">
        <f t="shared" si="7"/>
        <v>0.64776435915722452</v>
      </c>
      <c r="X8" s="98">
        <f>IFERROR(T8/T6,"-")</f>
        <v>0.63160025277683451</v>
      </c>
    </row>
    <row r="9" spans="1:24" x14ac:dyDescent="0.25">
      <c r="B9" s="97" t="s">
        <v>142</v>
      </c>
      <c r="C9" s="52">
        <v>742048</v>
      </c>
      <c r="D9" s="52">
        <v>243211</v>
      </c>
      <c r="E9" s="52">
        <v>332855</v>
      </c>
      <c r="F9" s="52">
        <v>672483</v>
      </c>
      <c r="G9" s="52">
        <v>738404</v>
      </c>
      <c r="H9" s="52">
        <v>758810</v>
      </c>
      <c r="I9" s="98">
        <f t="shared" si="1"/>
        <v>2.763527824876344E-2</v>
      </c>
      <c r="J9" s="52">
        <f t="shared" si="2"/>
        <v>20406</v>
      </c>
      <c r="K9" s="98">
        <f t="shared" si="3"/>
        <v>2.2588835223597448E-2</v>
      </c>
      <c r="L9" s="52">
        <f t="shared" si="4"/>
        <v>16762</v>
      </c>
      <c r="M9" s="98">
        <f t="shared" si="5"/>
        <v>0.1384619034063953</v>
      </c>
      <c r="N9" s="98">
        <f>H9/H6</f>
        <v>0.1384619034063953</v>
      </c>
      <c r="O9" s="52">
        <v>63060</v>
      </c>
      <c r="P9" s="52">
        <v>12490</v>
      </c>
      <c r="Q9" s="52">
        <v>45193</v>
      </c>
      <c r="R9" s="52">
        <v>61959</v>
      </c>
      <c r="S9" s="52">
        <v>63242</v>
      </c>
      <c r="T9" s="52">
        <v>65013</v>
      </c>
      <c r="U9" s="98">
        <f t="shared" si="6"/>
        <v>2.8003541949970012E-2</v>
      </c>
      <c r="V9" s="52">
        <f t="shared" si="0"/>
        <v>1771</v>
      </c>
      <c r="W9" s="98">
        <f t="shared" si="7"/>
        <v>0.14631675396379334</v>
      </c>
      <c r="X9" s="98">
        <f>IFERROR(T9/T6,"-")</f>
        <v>0.14620801014705584</v>
      </c>
    </row>
    <row r="10" spans="1:24" ht="16.5" thickBot="1" x14ac:dyDescent="0.3">
      <c r="B10" s="137" t="s">
        <v>63</v>
      </c>
      <c r="C10" s="138">
        <v>1263385</v>
      </c>
      <c r="D10" s="138">
        <v>363484</v>
      </c>
      <c r="E10" s="138">
        <v>477407</v>
      </c>
      <c r="F10" s="138">
        <v>980810</v>
      </c>
      <c r="G10" s="138">
        <v>1100249</v>
      </c>
      <c r="H10" s="138">
        <v>1200640</v>
      </c>
      <c r="I10" s="139">
        <f t="shared" si="1"/>
        <v>9.1243891155547541E-2</v>
      </c>
      <c r="J10" s="138">
        <f t="shared" si="2"/>
        <v>100391</v>
      </c>
      <c r="K10" s="139">
        <f t="shared" si="3"/>
        <v>-4.9664195791464971E-2</v>
      </c>
      <c r="L10" s="138">
        <f t="shared" si="4"/>
        <v>-62745</v>
      </c>
      <c r="M10" s="139">
        <f t="shared" si="5"/>
        <v>0.21908369645346587</v>
      </c>
      <c r="N10" s="139">
        <f>H10/H6</f>
        <v>0.21908369645346587</v>
      </c>
      <c r="O10" s="138">
        <v>99203</v>
      </c>
      <c r="P10" s="138">
        <v>19063</v>
      </c>
      <c r="Q10" s="138">
        <v>66508</v>
      </c>
      <c r="R10" s="138">
        <v>87198</v>
      </c>
      <c r="S10" s="138">
        <v>96815</v>
      </c>
      <c r="T10" s="138">
        <v>98800</v>
      </c>
      <c r="U10" s="139">
        <f t="shared" si="6"/>
        <v>2.0503021226049745E-2</v>
      </c>
      <c r="V10" s="138">
        <f t="shared" si="0"/>
        <v>1985</v>
      </c>
      <c r="W10" s="139">
        <f t="shared" si="7"/>
        <v>0.2059188868789821</v>
      </c>
      <c r="X10" s="139">
        <f>IFERROR(T10/T6,"-")</f>
        <v>0.22219173707610967</v>
      </c>
    </row>
    <row r="11" spans="1:24" ht="15.75" x14ac:dyDescent="0.25">
      <c r="A11" s="140">
        <f>G11/$G$11</f>
        <v>1</v>
      </c>
      <c r="B11" s="130" t="s">
        <v>44</v>
      </c>
      <c r="C11" s="131">
        <v>1762715</v>
      </c>
      <c r="D11" s="131">
        <v>514095</v>
      </c>
      <c r="E11" s="131">
        <v>881045</v>
      </c>
      <c r="F11" s="131">
        <v>1757049</v>
      </c>
      <c r="G11" s="131">
        <v>1888332</v>
      </c>
      <c r="H11" s="131">
        <v>1938898</v>
      </c>
      <c r="I11" s="132">
        <f t="shared" si="1"/>
        <v>2.677813011694985E-2</v>
      </c>
      <c r="J11" s="131">
        <f t="shared" si="2"/>
        <v>50566</v>
      </c>
      <c r="K11" s="132">
        <f t="shared" si="3"/>
        <v>9.9949793358540706E-2</v>
      </c>
      <c r="L11" s="131">
        <f t="shared" si="4"/>
        <v>176183</v>
      </c>
      <c r="M11" s="132">
        <f t="shared" si="5"/>
        <v>0.35379542651105417</v>
      </c>
      <c r="N11" s="133">
        <f>H11/H11</f>
        <v>1</v>
      </c>
      <c r="O11" s="131">
        <v>141195</v>
      </c>
      <c r="P11" s="131">
        <v>27724</v>
      </c>
      <c r="Q11" s="131">
        <v>114122</v>
      </c>
      <c r="R11" s="131">
        <v>153975</v>
      </c>
      <c r="S11" s="131">
        <v>161770</v>
      </c>
      <c r="T11" s="131">
        <v>159454</v>
      </c>
      <c r="U11" s="132">
        <f t="shared" si="6"/>
        <v>-1.431662236508624E-2</v>
      </c>
      <c r="V11" s="131">
        <f t="shared" si="0"/>
        <v>-2316</v>
      </c>
      <c r="W11" s="132">
        <f t="shared" si="7"/>
        <v>0.36361339259147307</v>
      </c>
      <c r="X11" s="133">
        <f>IFERROR(T11/T11,"-")</f>
        <v>1</v>
      </c>
    </row>
    <row r="12" spans="1:24" ht="15.75" x14ac:dyDescent="0.25">
      <c r="A12" s="140">
        <f>G12/$G$11</f>
        <v>0.81717780559774444</v>
      </c>
      <c r="B12" s="134" t="s">
        <v>60</v>
      </c>
      <c r="C12" s="135">
        <v>1371352</v>
      </c>
      <c r="D12" s="135">
        <v>414401</v>
      </c>
      <c r="E12" s="135">
        <v>752768</v>
      </c>
      <c r="F12" s="135">
        <v>1490629</v>
      </c>
      <c r="G12" s="135">
        <v>1543103</v>
      </c>
      <c r="H12" s="135">
        <v>1573889</v>
      </c>
      <c r="I12" s="136">
        <f t="shared" si="1"/>
        <v>1.9950709706351377E-2</v>
      </c>
      <c r="J12" s="135">
        <f t="shared" si="2"/>
        <v>30786</v>
      </c>
      <c r="K12" s="136">
        <f t="shared" si="3"/>
        <v>0.14769147527403614</v>
      </c>
      <c r="L12" s="135">
        <f t="shared" si="4"/>
        <v>202537</v>
      </c>
      <c r="M12" s="136">
        <f t="shared" si="5"/>
        <v>0.28719134788733425</v>
      </c>
      <c r="N12" s="136">
        <f>H12/H11</f>
        <v>0.81174409380998902</v>
      </c>
      <c r="O12" s="135">
        <v>112755</v>
      </c>
      <c r="P12" s="135">
        <v>22293</v>
      </c>
      <c r="Q12" s="135">
        <v>98566</v>
      </c>
      <c r="R12" s="135">
        <v>126581</v>
      </c>
      <c r="S12" s="135">
        <v>129836</v>
      </c>
      <c r="T12" s="135">
        <v>127791</v>
      </c>
      <c r="U12" s="136">
        <f t="shared" si="6"/>
        <v>-1.5750639267999578E-2</v>
      </c>
      <c r="V12" s="135">
        <f t="shared" si="0"/>
        <v>-2045</v>
      </c>
      <c r="W12" s="136">
        <f t="shared" si="7"/>
        <v>0.29892220716104079</v>
      </c>
      <c r="X12" s="136">
        <f>IFERROR(T12/T11,"-")</f>
        <v>0.80142862518343849</v>
      </c>
    </row>
    <row r="13" spans="1:24" x14ac:dyDescent="0.25">
      <c r="A13" s="140">
        <f>G13/$G$11</f>
        <v>0.72947288930124576</v>
      </c>
      <c r="B13" s="97" t="s">
        <v>140</v>
      </c>
      <c r="C13" s="52">
        <v>1157120</v>
      </c>
      <c r="D13" s="52">
        <v>373186</v>
      </c>
      <c r="E13" s="52">
        <v>687822</v>
      </c>
      <c r="F13" s="52">
        <v>1325364</v>
      </c>
      <c r="G13" s="52">
        <v>1377487</v>
      </c>
      <c r="H13" s="52">
        <v>1420992</v>
      </c>
      <c r="I13" s="98">
        <f t="shared" si="1"/>
        <v>3.158287519228864E-2</v>
      </c>
      <c r="J13" s="52">
        <f t="shared" si="2"/>
        <v>43505</v>
      </c>
      <c r="K13" s="98">
        <f t="shared" si="3"/>
        <v>0.22804203539822998</v>
      </c>
      <c r="L13" s="52">
        <f t="shared" si="4"/>
        <v>263872</v>
      </c>
      <c r="M13" s="98">
        <f t="shared" si="5"/>
        <v>0.25929186099980295</v>
      </c>
      <c r="N13" s="98">
        <f>H13/H11</f>
        <v>0.73288641279737254</v>
      </c>
      <c r="O13" s="52">
        <v>97485</v>
      </c>
      <c r="P13" s="52">
        <v>21712</v>
      </c>
      <c r="Q13" s="52">
        <v>87439</v>
      </c>
      <c r="R13" s="52">
        <v>110632</v>
      </c>
      <c r="S13" s="52">
        <v>116159</v>
      </c>
      <c r="T13" s="52">
        <v>115661</v>
      </c>
      <c r="U13" s="98">
        <f t="shared" si="6"/>
        <v>-4.2872269905904759E-3</v>
      </c>
      <c r="V13" s="52">
        <f t="shared" si="0"/>
        <v>-498</v>
      </c>
      <c r="W13" s="98">
        <f t="shared" si="7"/>
        <v>0.2612584955296629</v>
      </c>
      <c r="X13" s="98">
        <f>IFERROR(T13/T11,"-")</f>
        <v>0.725356529155744</v>
      </c>
    </row>
    <row r="14" spans="1:24" x14ac:dyDescent="0.25">
      <c r="A14" s="140">
        <f>G14/$G$11</f>
        <v>8.7704916296498708E-2</v>
      </c>
      <c r="B14" s="97" t="s">
        <v>142</v>
      </c>
      <c r="C14" s="52">
        <v>214232</v>
      </c>
      <c r="D14" s="52">
        <v>41215</v>
      </c>
      <c r="E14" s="52">
        <v>64946</v>
      </c>
      <c r="F14" s="52">
        <v>165265</v>
      </c>
      <c r="G14" s="52">
        <v>165616</v>
      </c>
      <c r="H14" s="52">
        <v>152897</v>
      </c>
      <c r="I14" s="98">
        <f t="shared" si="1"/>
        <v>-7.6798135445850679E-2</v>
      </c>
      <c r="J14" s="52">
        <f t="shared" si="2"/>
        <v>-12719</v>
      </c>
      <c r="K14" s="98">
        <f t="shared" si="3"/>
        <v>-0.28630176630942161</v>
      </c>
      <c r="L14" s="52">
        <f t="shared" si="4"/>
        <v>-61335</v>
      </c>
      <c r="M14" s="98">
        <f t="shared" si="5"/>
        <v>2.7899486887531293E-2</v>
      </c>
      <c r="N14" s="98">
        <f>H14/H11</f>
        <v>7.8857681012616448E-2</v>
      </c>
      <c r="O14" s="52">
        <v>15270</v>
      </c>
      <c r="P14" s="52">
        <v>581</v>
      </c>
      <c r="Q14" s="52">
        <v>11127</v>
      </c>
      <c r="R14" s="52">
        <v>15949</v>
      </c>
      <c r="S14" s="52">
        <v>13677</v>
      </c>
      <c r="T14" s="52">
        <v>12130</v>
      </c>
      <c r="U14" s="98">
        <f t="shared" si="6"/>
        <v>-0.11310960005849235</v>
      </c>
      <c r="V14" s="52">
        <f t="shared" si="0"/>
        <v>-1547</v>
      </c>
      <c r="W14" s="98">
        <f t="shared" si="7"/>
        <v>3.7663711631377848E-2</v>
      </c>
      <c r="X14" s="98">
        <f>IFERROR(T14/T11,"-")</f>
        <v>7.6072096027694505E-2</v>
      </c>
    </row>
    <row r="15" spans="1:24" ht="16.5" thickBot="1" x14ac:dyDescent="0.3">
      <c r="A15" s="140">
        <f>G15/$G$11</f>
        <v>0.18282219440225553</v>
      </c>
      <c r="B15" s="137" t="s">
        <v>63</v>
      </c>
      <c r="C15" s="138">
        <v>391363</v>
      </c>
      <c r="D15" s="138">
        <v>99694</v>
      </c>
      <c r="E15" s="138">
        <v>128277</v>
      </c>
      <c r="F15" s="138">
        <v>266420</v>
      </c>
      <c r="G15" s="138">
        <v>345229</v>
      </c>
      <c r="H15" s="138">
        <v>365009</v>
      </c>
      <c r="I15" s="139">
        <f t="shared" si="1"/>
        <v>5.7295302538315163E-2</v>
      </c>
      <c r="J15" s="138">
        <f t="shared" si="2"/>
        <v>19780</v>
      </c>
      <c r="K15" s="139">
        <f t="shared" si="3"/>
        <v>-6.7339017740563056E-2</v>
      </c>
      <c r="L15" s="138">
        <f t="shared" si="4"/>
        <v>-26354</v>
      </c>
      <c r="M15" s="139">
        <f t="shared" si="5"/>
        <v>6.6604078623719962E-2</v>
      </c>
      <c r="N15" s="139">
        <f>H15/H11</f>
        <v>0.18825590619001104</v>
      </c>
      <c r="O15" s="138">
        <v>28440</v>
      </c>
      <c r="P15" s="138">
        <v>5431</v>
      </c>
      <c r="Q15" s="138">
        <v>15556</v>
      </c>
      <c r="R15" s="138">
        <v>27394</v>
      </c>
      <c r="S15" s="138">
        <v>31934</v>
      </c>
      <c r="T15" s="138">
        <v>31663</v>
      </c>
      <c r="U15" s="139">
        <f t="shared" si="6"/>
        <v>-8.4862528965992112E-3</v>
      </c>
      <c r="V15" s="138">
        <f t="shared" si="0"/>
        <v>-271</v>
      </c>
      <c r="W15" s="139">
        <f t="shared" si="7"/>
        <v>6.4691185430432299E-2</v>
      </c>
      <c r="X15" s="139">
        <f>IFERROR(T15/T11,"-")</f>
        <v>0.19857137481656151</v>
      </c>
    </row>
    <row r="16" spans="1:24" ht="15.75" x14ac:dyDescent="0.25">
      <c r="A16" s="79"/>
      <c r="B16" s="130" t="s">
        <v>45</v>
      </c>
      <c r="C16" s="131">
        <v>1299411</v>
      </c>
      <c r="D16" s="131">
        <v>353830</v>
      </c>
      <c r="E16" s="131">
        <v>492258</v>
      </c>
      <c r="F16" s="131">
        <v>1243535</v>
      </c>
      <c r="G16" s="131">
        <v>1319978</v>
      </c>
      <c r="H16" s="131">
        <v>1387823</v>
      </c>
      <c r="I16" s="132">
        <f t="shared" si="1"/>
        <v>5.139858391579244E-2</v>
      </c>
      <c r="J16" s="131">
        <f t="shared" si="2"/>
        <v>67845</v>
      </c>
      <c r="K16" s="132">
        <f t="shared" si="3"/>
        <v>6.8040058149423155E-2</v>
      </c>
      <c r="L16" s="131">
        <f t="shared" si="4"/>
        <v>88412</v>
      </c>
      <c r="M16" s="132">
        <f t="shared" si="5"/>
        <v>0.2532394330216704</v>
      </c>
      <c r="N16" s="133">
        <f>H16/H16</f>
        <v>1</v>
      </c>
      <c r="O16" s="131">
        <v>109344</v>
      </c>
      <c r="P16" s="131">
        <v>17398</v>
      </c>
      <c r="Q16" s="131">
        <v>78855</v>
      </c>
      <c r="R16" s="131">
        <v>108917</v>
      </c>
      <c r="S16" s="131">
        <v>111619</v>
      </c>
      <c r="T16" s="131">
        <v>115450</v>
      </c>
      <c r="U16" s="132">
        <f t="shared" si="6"/>
        <v>3.4322113618649119E-2</v>
      </c>
      <c r="V16" s="131">
        <f t="shared" si="0"/>
        <v>3831</v>
      </c>
      <c r="W16" s="132">
        <f t="shared" si="7"/>
        <v>0.25720850710105841</v>
      </c>
      <c r="X16" s="133">
        <f>IFERROR(T16/T16,"-")</f>
        <v>1</v>
      </c>
    </row>
    <row r="17" spans="2:24" ht="15.75" x14ac:dyDescent="0.25">
      <c r="B17" s="134" t="s">
        <v>60</v>
      </c>
      <c r="C17" s="135">
        <v>729995</v>
      </c>
      <c r="D17" s="135">
        <v>195507</v>
      </c>
      <c r="E17" s="135">
        <v>256749</v>
      </c>
      <c r="F17" s="135">
        <v>752557</v>
      </c>
      <c r="G17" s="135">
        <v>810513</v>
      </c>
      <c r="H17" s="135">
        <v>861467</v>
      </c>
      <c r="I17" s="136">
        <f t="shared" si="1"/>
        <v>6.2866357479768986E-2</v>
      </c>
      <c r="J17" s="135">
        <f t="shared" si="2"/>
        <v>50954</v>
      </c>
      <c r="K17" s="136">
        <f t="shared" si="3"/>
        <v>0.18009986369769648</v>
      </c>
      <c r="L17" s="135">
        <f t="shared" si="4"/>
        <v>131472</v>
      </c>
      <c r="M17" s="136">
        <f t="shared" si="5"/>
        <v>0.15719397549030342</v>
      </c>
      <c r="N17" s="136">
        <f>H17/H16</f>
        <v>0.62073261503808486</v>
      </c>
      <c r="O17" s="135">
        <v>63674</v>
      </c>
      <c r="P17" s="135">
        <v>8227</v>
      </c>
      <c r="Q17" s="135">
        <v>45371</v>
      </c>
      <c r="R17" s="135">
        <v>68554</v>
      </c>
      <c r="S17" s="135">
        <v>67674</v>
      </c>
      <c r="T17" s="135">
        <v>71887</v>
      </c>
      <c r="U17" s="136">
        <f t="shared" si="6"/>
        <v>6.2254336968407431E-2</v>
      </c>
      <c r="V17" s="135">
        <f t="shared" si="0"/>
        <v>4213</v>
      </c>
      <c r="W17" s="136">
        <f t="shared" si="7"/>
        <v>0.16189090771694006</v>
      </c>
      <c r="X17" s="136">
        <f>IFERROR(T17/T16,"-")</f>
        <v>0.62266782156777822</v>
      </c>
    </row>
    <row r="18" spans="2:24" x14ac:dyDescent="0.25">
      <c r="B18" s="97" t="s">
        <v>140</v>
      </c>
      <c r="C18" s="52">
        <v>552295</v>
      </c>
      <c r="D18" s="52">
        <v>144560</v>
      </c>
      <c r="E18" s="52">
        <v>206077</v>
      </c>
      <c r="F18" s="52">
        <v>573367</v>
      </c>
      <c r="G18" s="52">
        <v>609226</v>
      </c>
      <c r="H18" s="52">
        <v>651257</v>
      </c>
      <c r="I18" s="98">
        <f t="shared" si="1"/>
        <v>6.8990817857412567E-2</v>
      </c>
      <c r="J18" s="52">
        <f t="shared" si="2"/>
        <v>42031</v>
      </c>
      <c r="K18" s="98">
        <f t="shared" si="3"/>
        <v>0.17918322635548023</v>
      </c>
      <c r="L18" s="52">
        <f t="shared" si="4"/>
        <v>98962</v>
      </c>
      <c r="M18" s="98">
        <f t="shared" si="5"/>
        <v>0.11883644631296211</v>
      </c>
      <c r="N18" s="98">
        <f>H18/H16</f>
        <v>0.46926517286426295</v>
      </c>
      <c r="O18" s="52">
        <v>46919</v>
      </c>
      <c r="P18" s="52">
        <v>6600</v>
      </c>
      <c r="Q18" s="52">
        <v>35773</v>
      </c>
      <c r="R18" s="52">
        <v>52615</v>
      </c>
      <c r="S18" s="52">
        <v>51027</v>
      </c>
      <c r="T18" s="52">
        <v>53638</v>
      </c>
      <c r="U18" s="98">
        <f t="shared" si="6"/>
        <v>5.1168988966625584E-2</v>
      </c>
      <c r="V18" s="52">
        <f t="shared" si="0"/>
        <v>2611</v>
      </c>
      <c r="W18" s="98">
        <f t="shared" si="7"/>
        <v>0.12425081117844036</v>
      </c>
      <c r="X18" s="98">
        <f>IFERROR(T18/T16,"-")</f>
        <v>0.46459939367691644</v>
      </c>
    </row>
    <row r="19" spans="2:24" x14ac:dyDescent="0.25">
      <c r="B19" s="97" t="s">
        <v>142</v>
      </c>
      <c r="C19" s="52">
        <v>177700</v>
      </c>
      <c r="D19" s="52">
        <v>50947</v>
      </c>
      <c r="E19" s="52">
        <v>50672</v>
      </c>
      <c r="F19" s="52">
        <v>179190</v>
      </c>
      <c r="G19" s="52">
        <v>201287</v>
      </c>
      <c r="H19" s="52">
        <v>210210</v>
      </c>
      <c r="I19" s="98">
        <f t="shared" si="1"/>
        <v>4.432973813510066E-2</v>
      </c>
      <c r="J19" s="52">
        <f t="shared" si="2"/>
        <v>8923</v>
      </c>
      <c r="K19" s="98">
        <f t="shared" si="3"/>
        <v>0.18294879009566678</v>
      </c>
      <c r="L19" s="52">
        <f t="shared" si="4"/>
        <v>32510</v>
      </c>
      <c r="M19" s="98">
        <f t="shared" si="5"/>
        <v>3.8357529177341303E-2</v>
      </c>
      <c r="N19" s="98">
        <f>H19/H16</f>
        <v>0.15146744217382188</v>
      </c>
      <c r="O19" s="52">
        <v>16755</v>
      </c>
      <c r="P19" s="52">
        <v>1627</v>
      </c>
      <c r="Q19" s="52">
        <v>9598</v>
      </c>
      <c r="R19" s="52">
        <v>15939</v>
      </c>
      <c r="S19" s="52">
        <v>16647</v>
      </c>
      <c r="T19" s="52">
        <v>18249</v>
      </c>
      <c r="U19" s="98">
        <f t="shared" si="6"/>
        <v>9.6233555595602871E-2</v>
      </c>
      <c r="V19" s="52">
        <f t="shared" si="0"/>
        <v>1602</v>
      </c>
      <c r="W19" s="98">
        <f t="shared" si="7"/>
        <v>3.7640096538499687E-2</v>
      </c>
      <c r="X19" s="98">
        <f>IFERROR(T19/T16,"-")</f>
        <v>0.15806842789086184</v>
      </c>
    </row>
    <row r="20" spans="2:24" ht="16.5" thickBot="1" x14ac:dyDescent="0.3">
      <c r="B20" s="137" t="s">
        <v>63</v>
      </c>
      <c r="C20" s="138">
        <v>569416</v>
      </c>
      <c r="D20" s="138">
        <v>158323</v>
      </c>
      <c r="E20" s="138">
        <v>235509</v>
      </c>
      <c r="F20" s="138">
        <v>490978</v>
      </c>
      <c r="G20" s="138">
        <v>509465</v>
      </c>
      <c r="H20" s="138">
        <v>526356</v>
      </c>
      <c r="I20" s="139">
        <f t="shared" si="1"/>
        <v>3.3154387445653688E-2</v>
      </c>
      <c r="J20" s="138">
        <f t="shared" si="2"/>
        <v>16891</v>
      </c>
      <c r="K20" s="139">
        <f t="shared" si="3"/>
        <v>-7.5621338353681677E-2</v>
      </c>
      <c r="L20" s="138">
        <f t="shared" si="4"/>
        <v>-43060</v>
      </c>
      <c r="M20" s="139">
        <f t="shared" si="5"/>
        <v>9.6045457531367007E-2</v>
      </c>
      <c r="N20" s="139">
        <f>H20/H16</f>
        <v>0.3792673849619152</v>
      </c>
      <c r="O20" s="138">
        <v>45670</v>
      </c>
      <c r="P20" s="138">
        <v>9171</v>
      </c>
      <c r="Q20" s="138">
        <v>33484</v>
      </c>
      <c r="R20" s="138">
        <v>40363</v>
      </c>
      <c r="S20" s="138">
        <v>43945</v>
      </c>
      <c r="T20" s="138">
        <v>43563</v>
      </c>
      <c r="U20" s="139">
        <f t="shared" si="6"/>
        <v>-8.6926840368642955E-3</v>
      </c>
      <c r="V20" s="138">
        <f t="shared" si="0"/>
        <v>-382</v>
      </c>
      <c r="W20" s="139">
        <f t="shared" si="7"/>
        <v>9.5317599384118379E-2</v>
      </c>
      <c r="X20" s="139">
        <f>IFERROR(T20/T16,"-")</f>
        <v>0.37733217843222172</v>
      </c>
    </row>
    <row r="21" spans="2:24" ht="15.75" x14ac:dyDescent="0.25">
      <c r="B21" s="130" t="s">
        <v>46</v>
      </c>
      <c r="C21" s="131">
        <v>45076</v>
      </c>
      <c r="D21" s="131">
        <v>12549</v>
      </c>
      <c r="E21" s="131">
        <v>20161</v>
      </c>
      <c r="F21" s="131">
        <v>37751</v>
      </c>
      <c r="G21" s="131">
        <v>51166</v>
      </c>
      <c r="H21" s="131">
        <v>43737</v>
      </c>
      <c r="I21" s="132">
        <f t="shared" si="1"/>
        <v>-0.14519407418989172</v>
      </c>
      <c r="J21" s="131">
        <f t="shared" si="2"/>
        <v>-7429</v>
      </c>
      <c r="K21" s="132">
        <f t="shared" si="3"/>
        <v>-2.9705386458425798E-2</v>
      </c>
      <c r="L21" s="131">
        <f t="shared" si="4"/>
        <v>-1339</v>
      </c>
      <c r="M21" s="132">
        <f t="shared" si="5"/>
        <v>7.9807966016334931E-3</v>
      </c>
      <c r="N21" s="133">
        <f>H21/H21</f>
        <v>1</v>
      </c>
      <c r="O21" s="131">
        <v>3627</v>
      </c>
      <c r="P21" s="131">
        <v>469</v>
      </c>
      <c r="Q21" s="131">
        <v>2479</v>
      </c>
      <c r="R21" s="131">
        <v>4675</v>
      </c>
      <c r="S21" s="131">
        <v>5492</v>
      </c>
      <c r="T21" s="131">
        <v>4480</v>
      </c>
      <c r="U21" s="132">
        <f t="shared" si="6"/>
        <v>-0.1842680262199563</v>
      </c>
      <c r="V21" s="131">
        <f t="shared" si="0"/>
        <v>-1012</v>
      </c>
      <c r="W21" s="132">
        <f t="shared" si="7"/>
        <v>1.1040055920539936E-2</v>
      </c>
      <c r="X21" s="133">
        <f>IFERROR(T21/T21,"-")</f>
        <v>1</v>
      </c>
    </row>
    <row r="22" spans="2:24" ht="15.75" x14ac:dyDescent="0.25">
      <c r="B22" s="134" t="s">
        <v>60</v>
      </c>
      <c r="C22" s="135">
        <v>38821</v>
      </c>
      <c r="D22" s="135">
        <v>10671</v>
      </c>
      <c r="E22" s="135">
        <v>20161</v>
      </c>
      <c r="F22" s="135">
        <v>37638</v>
      </c>
      <c r="G22" s="135">
        <v>50521</v>
      </c>
      <c r="H22" s="135">
        <v>43075</v>
      </c>
      <c r="I22" s="136">
        <f t="shared" si="1"/>
        <v>-0.14738425605193883</v>
      </c>
      <c r="J22" s="135">
        <f t="shared" si="2"/>
        <v>-7446</v>
      </c>
      <c r="K22" s="136">
        <f t="shared" si="3"/>
        <v>0.1095798665670642</v>
      </c>
      <c r="L22" s="135">
        <f t="shared" si="4"/>
        <v>4254</v>
      </c>
      <c r="M22" s="136">
        <f t="shared" si="5"/>
        <v>7.8599998540220574E-3</v>
      </c>
      <c r="N22" s="136">
        <f>H22/H21</f>
        <v>0.98486407389624342</v>
      </c>
      <c r="O22" s="135">
        <v>3115</v>
      </c>
      <c r="P22" s="135">
        <v>469</v>
      </c>
      <c r="Q22" s="135">
        <v>2479</v>
      </c>
      <c r="R22" s="135">
        <v>4607</v>
      </c>
      <c r="S22" s="135">
        <v>5428</v>
      </c>
      <c r="T22" s="135">
        <v>4419</v>
      </c>
      <c r="U22" s="136">
        <f t="shared" si="6"/>
        <v>-0.1858879882092852</v>
      </c>
      <c r="V22" s="135">
        <f t="shared" si="0"/>
        <v>-1009</v>
      </c>
      <c r="W22" s="136">
        <f t="shared" si="7"/>
        <v>1.0879473288968445E-2</v>
      </c>
      <c r="X22" s="136">
        <f>IFERROR(T22/T21,"-")</f>
        <v>0.98638392857142854</v>
      </c>
    </row>
    <row r="23" spans="2:24" x14ac:dyDescent="0.25">
      <c r="B23" s="97" t="s">
        <v>140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98" t="str">
        <f t="shared" si="1"/>
        <v>-</v>
      </c>
      <c r="J23" s="52">
        <f t="shared" si="2"/>
        <v>0</v>
      </c>
      <c r="K23" s="98" t="str">
        <f t="shared" si="3"/>
        <v>-</v>
      </c>
      <c r="L23" s="52">
        <f t="shared" si="4"/>
        <v>0</v>
      </c>
      <c r="M23" s="98">
        <f t="shared" si="5"/>
        <v>0</v>
      </c>
      <c r="N23" s="98">
        <f>H23/H21</f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98" t="str">
        <f t="shared" si="6"/>
        <v>-</v>
      </c>
      <c r="V23" s="52">
        <f t="shared" si="0"/>
        <v>0</v>
      </c>
      <c r="W23" s="98">
        <f t="shared" si="7"/>
        <v>0</v>
      </c>
      <c r="X23" s="98">
        <f>IFERROR(T23/T21,"-")</f>
        <v>0</v>
      </c>
    </row>
    <row r="24" spans="2:24" x14ac:dyDescent="0.25">
      <c r="B24" s="97" t="s">
        <v>142</v>
      </c>
      <c r="C24" s="52">
        <v>0</v>
      </c>
      <c r="D24" s="52">
        <v>2479</v>
      </c>
      <c r="E24" s="52">
        <v>3463</v>
      </c>
      <c r="F24" s="52">
        <v>0</v>
      </c>
      <c r="G24" s="52">
        <v>0</v>
      </c>
      <c r="H24" s="52">
        <v>0</v>
      </c>
      <c r="I24" s="98" t="str">
        <f t="shared" si="1"/>
        <v>-</v>
      </c>
      <c r="J24" s="52">
        <f t="shared" si="2"/>
        <v>0</v>
      </c>
      <c r="K24" s="98" t="str">
        <f t="shared" si="3"/>
        <v>-</v>
      </c>
      <c r="L24" s="52">
        <f t="shared" si="4"/>
        <v>0</v>
      </c>
      <c r="M24" s="98">
        <f t="shared" si="5"/>
        <v>0</v>
      </c>
      <c r="N24" s="98">
        <f>H24/H21</f>
        <v>0</v>
      </c>
      <c r="O24" s="52">
        <v>0</v>
      </c>
      <c r="P24" s="52">
        <v>469</v>
      </c>
      <c r="Q24" s="52">
        <v>0</v>
      </c>
      <c r="R24" s="52">
        <v>0</v>
      </c>
      <c r="S24" s="52">
        <v>0</v>
      </c>
      <c r="T24" s="52">
        <v>0</v>
      </c>
      <c r="U24" s="98" t="str">
        <f t="shared" si="6"/>
        <v>-</v>
      </c>
      <c r="V24" s="52">
        <f t="shared" si="0"/>
        <v>0</v>
      </c>
      <c r="W24" s="98">
        <f t="shared" si="7"/>
        <v>0</v>
      </c>
      <c r="X24" s="98">
        <f>IFERROR(T24/T21,"-")</f>
        <v>0</v>
      </c>
    </row>
    <row r="25" spans="2:24" ht="16.5" thickBot="1" x14ac:dyDescent="0.3">
      <c r="B25" s="137" t="s">
        <v>63</v>
      </c>
      <c r="C25" s="138">
        <v>6255</v>
      </c>
      <c r="D25" s="138">
        <v>1878</v>
      </c>
      <c r="E25" s="138">
        <v>0</v>
      </c>
      <c r="F25" s="138">
        <v>0</v>
      </c>
      <c r="G25" s="138">
        <v>0</v>
      </c>
      <c r="H25" s="138">
        <v>0</v>
      </c>
      <c r="I25" s="139" t="str">
        <f t="shared" si="1"/>
        <v>-</v>
      </c>
      <c r="J25" s="138">
        <f t="shared" si="2"/>
        <v>0</v>
      </c>
      <c r="K25" s="139">
        <f t="shared" si="3"/>
        <v>-1</v>
      </c>
      <c r="L25" s="138">
        <f t="shared" si="4"/>
        <v>-6255</v>
      </c>
      <c r="M25" s="139">
        <f t="shared" si="5"/>
        <v>0</v>
      </c>
      <c r="N25" s="139">
        <f>H25/H21</f>
        <v>0</v>
      </c>
      <c r="O25" s="138">
        <v>512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9" t="str">
        <f t="shared" si="6"/>
        <v>-</v>
      </c>
      <c r="V25" s="138">
        <f t="shared" si="0"/>
        <v>0</v>
      </c>
      <c r="W25" s="139">
        <f t="shared" si="7"/>
        <v>0</v>
      </c>
      <c r="X25" s="139">
        <f>IFERROR(T25/T21,"-")</f>
        <v>0</v>
      </c>
    </row>
    <row r="26" spans="2:24" ht="15.75" x14ac:dyDescent="0.25">
      <c r="B26" s="130" t="s">
        <v>47</v>
      </c>
      <c r="C26" s="131">
        <v>137126</v>
      </c>
      <c r="D26" s="131">
        <v>52633</v>
      </c>
      <c r="E26" s="131">
        <v>70304</v>
      </c>
      <c r="F26" s="131">
        <v>161080</v>
      </c>
      <c r="G26" s="131">
        <v>179837</v>
      </c>
      <c r="H26" s="131">
        <v>231856</v>
      </c>
      <c r="I26" s="132">
        <f t="shared" si="1"/>
        <v>0.28925638216829674</v>
      </c>
      <c r="J26" s="131">
        <f t="shared" si="2"/>
        <v>52019</v>
      </c>
      <c r="K26" s="132">
        <f t="shared" si="3"/>
        <v>0.69082449717777816</v>
      </c>
      <c r="L26" s="131">
        <f t="shared" si="4"/>
        <v>94730</v>
      </c>
      <c r="M26" s="132">
        <f t="shared" si="5"/>
        <v>4.2307327362835476E-2</v>
      </c>
      <c r="N26" s="133">
        <f>H26/H26</f>
        <v>1</v>
      </c>
      <c r="O26" s="131">
        <v>10746</v>
      </c>
      <c r="P26" s="131">
        <v>8154</v>
      </c>
      <c r="Q26" s="131">
        <v>9493</v>
      </c>
      <c r="R26" s="131">
        <v>14121</v>
      </c>
      <c r="S26" s="131">
        <v>12492</v>
      </c>
      <c r="T26" s="131">
        <v>15575</v>
      </c>
      <c r="U26" s="132">
        <f t="shared" si="6"/>
        <v>0.24679795068844057</v>
      </c>
      <c r="V26" s="131">
        <f t="shared" si="0"/>
        <v>3083</v>
      </c>
      <c r="W26" s="132">
        <f t="shared" si="7"/>
        <v>3.3346872653250148E-2</v>
      </c>
      <c r="X26" s="133">
        <f>IFERROR(T26/T26,"-")</f>
        <v>1</v>
      </c>
    </row>
    <row r="27" spans="2:24" ht="15.75" x14ac:dyDescent="0.25">
      <c r="B27" s="134" t="s">
        <v>60</v>
      </c>
      <c r="C27" s="135">
        <v>135352</v>
      </c>
      <c r="D27" s="135">
        <v>51640</v>
      </c>
      <c r="E27" s="135">
        <v>62020</v>
      </c>
      <c r="F27" s="135">
        <v>151473</v>
      </c>
      <c r="G27" s="135">
        <v>170958</v>
      </c>
      <c r="H27" s="135">
        <v>191595</v>
      </c>
      <c r="I27" s="136">
        <f t="shared" si="1"/>
        <v>0.12071385954444946</v>
      </c>
      <c r="J27" s="135">
        <f t="shared" si="2"/>
        <v>20637</v>
      </c>
      <c r="K27" s="136">
        <f t="shared" si="3"/>
        <v>0.4155313552810449</v>
      </c>
      <c r="L27" s="135">
        <f t="shared" si="4"/>
        <v>56243</v>
      </c>
      <c r="M27" s="136">
        <f t="shared" si="5"/>
        <v>3.4960804922376229E-2</v>
      </c>
      <c r="N27" s="136">
        <f>H27/H26</f>
        <v>0.82635342626457797</v>
      </c>
      <c r="O27" s="135">
        <v>10668</v>
      </c>
      <c r="P27" s="135">
        <v>8080</v>
      </c>
      <c r="Q27" s="135">
        <v>7535</v>
      </c>
      <c r="R27" s="135">
        <v>13354</v>
      </c>
      <c r="S27" s="135">
        <v>11656</v>
      </c>
      <c r="T27" s="135">
        <v>12150</v>
      </c>
      <c r="U27" s="136">
        <f t="shared" si="6"/>
        <v>4.2381606039807895E-2</v>
      </c>
      <c r="V27" s="135">
        <f t="shared" si="0"/>
        <v>494</v>
      </c>
      <c r="W27" s="136">
        <f t="shared" si="7"/>
        <v>3.1535595029495253E-2</v>
      </c>
      <c r="X27" s="136">
        <f>IFERROR(T27/T26,"-")</f>
        <v>0.7800963081861958</v>
      </c>
    </row>
    <row r="28" spans="2:24" x14ac:dyDescent="0.25">
      <c r="B28" s="97" t="s">
        <v>140</v>
      </c>
      <c r="C28" s="52">
        <v>122557</v>
      </c>
      <c r="D28" s="52">
        <v>38963</v>
      </c>
      <c r="E28" s="52">
        <v>44291</v>
      </c>
      <c r="F28" s="52">
        <v>0</v>
      </c>
      <c r="G28" s="52">
        <v>108492</v>
      </c>
      <c r="H28" s="52">
        <v>0</v>
      </c>
      <c r="I28" s="98">
        <f t="shared" si="1"/>
        <v>-1</v>
      </c>
      <c r="J28" s="52">
        <f t="shared" si="2"/>
        <v>-108492</v>
      </c>
      <c r="K28" s="98">
        <f t="shared" si="3"/>
        <v>-1</v>
      </c>
      <c r="L28" s="52">
        <f t="shared" si="4"/>
        <v>-122557</v>
      </c>
      <c r="M28" s="98">
        <f t="shared" si="5"/>
        <v>0</v>
      </c>
      <c r="N28" s="98">
        <f>H28/H26</f>
        <v>0</v>
      </c>
      <c r="O28" s="52">
        <v>9869</v>
      </c>
      <c r="P28" s="52">
        <v>8080</v>
      </c>
      <c r="Q28" s="52">
        <v>0</v>
      </c>
      <c r="R28" s="52">
        <v>0</v>
      </c>
      <c r="S28" s="52">
        <v>10343</v>
      </c>
      <c r="T28" s="52">
        <v>0</v>
      </c>
      <c r="U28" s="98">
        <f t="shared" si="6"/>
        <v>-1</v>
      </c>
      <c r="V28" s="52">
        <f t="shared" si="0"/>
        <v>-10343</v>
      </c>
      <c r="W28" s="98">
        <f t="shared" si="7"/>
        <v>0</v>
      </c>
      <c r="X28" s="98">
        <f>IFERROR(T28/T26,"-")</f>
        <v>0</v>
      </c>
    </row>
    <row r="29" spans="2:24" ht="15.75" thickBot="1" x14ac:dyDescent="0.3">
      <c r="B29" s="97" t="s">
        <v>142</v>
      </c>
      <c r="C29" s="52">
        <v>12795</v>
      </c>
      <c r="D29" s="52">
        <v>1940</v>
      </c>
      <c r="E29" s="52">
        <v>0</v>
      </c>
      <c r="F29" s="52">
        <v>0</v>
      </c>
      <c r="G29" s="52">
        <v>1313</v>
      </c>
      <c r="H29" s="52">
        <v>0</v>
      </c>
      <c r="I29" s="98">
        <f t="shared" si="1"/>
        <v>-1</v>
      </c>
      <c r="J29" s="52">
        <f t="shared" si="2"/>
        <v>-1313</v>
      </c>
      <c r="K29" s="98">
        <f t="shared" si="3"/>
        <v>-1</v>
      </c>
      <c r="L29" s="52">
        <f t="shared" si="4"/>
        <v>-12795</v>
      </c>
      <c r="M29" s="98">
        <f t="shared" si="5"/>
        <v>0</v>
      </c>
      <c r="N29" s="98">
        <f>H29/H26</f>
        <v>0</v>
      </c>
      <c r="O29" s="52">
        <v>799</v>
      </c>
      <c r="P29" s="52">
        <v>0</v>
      </c>
      <c r="Q29" s="52">
        <v>0</v>
      </c>
      <c r="R29" s="52">
        <v>0</v>
      </c>
      <c r="S29" s="52">
        <v>1313</v>
      </c>
      <c r="T29" s="52">
        <v>0</v>
      </c>
      <c r="U29" s="98">
        <f t="shared" si="6"/>
        <v>-1</v>
      </c>
      <c r="V29" s="52">
        <f t="shared" si="0"/>
        <v>-1313</v>
      </c>
      <c r="W29" s="98">
        <f t="shared" si="7"/>
        <v>0</v>
      </c>
      <c r="X29" s="98">
        <f>IFERROR(T29/T26,"-")</f>
        <v>0</v>
      </c>
    </row>
    <row r="30" spans="2:24" ht="15.75" x14ac:dyDescent="0.25">
      <c r="B30" s="130" t="s">
        <v>48</v>
      </c>
      <c r="C30" s="131">
        <v>791721</v>
      </c>
      <c r="D30" s="131">
        <v>211451</v>
      </c>
      <c r="E30" s="131">
        <v>354204</v>
      </c>
      <c r="F30" s="131">
        <v>710225</v>
      </c>
      <c r="G30" s="131">
        <v>797848</v>
      </c>
      <c r="H30" s="131">
        <v>914356</v>
      </c>
      <c r="I30" s="132">
        <f t="shared" si="1"/>
        <v>0.14602781482187077</v>
      </c>
      <c r="J30" s="131">
        <f t="shared" si="2"/>
        <v>116508</v>
      </c>
      <c r="K30" s="132">
        <f t="shared" si="3"/>
        <v>0.15489673761337652</v>
      </c>
      <c r="L30" s="131">
        <f t="shared" si="4"/>
        <v>122635</v>
      </c>
      <c r="M30" s="132">
        <f t="shared" si="5"/>
        <v>0.16684475975680074</v>
      </c>
      <c r="N30" s="133">
        <f>H30/H30</f>
        <v>1</v>
      </c>
      <c r="O30" s="131">
        <v>62015</v>
      </c>
      <c r="P30" s="131">
        <v>8912</v>
      </c>
      <c r="Q30" s="131">
        <v>44151</v>
      </c>
      <c r="R30" s="131">
        <v>61100</v>
      </c>
      <c r="S30" s="131">
        <v>62539</v>
      </c>
      <c r="T30" s="131">
        <v>67921</v>
      </c>
      <c r="U30" s="132">
        <f t="shared" si="6"/>
        <v>8.6058299621036394E-2</v>
      </c>
      <c r="V30" s="131">
        <f t="shared" si="0"/>
        <v>5382</v>
      </c>
      <c r="W30" s="132">
        <f t="shared" si="7"/>
        <v>0.14428821748555937</v>
      </c>
      <c r="X30" s="133">
        <f>IFERROR(T30/T30,"-")</f>
        <v>1</v>
      </c>
    </row>
    <row r="31" spans="2:24" ht="15.75" x14ac:dyDescent="0.25">
      <c r="B31" s="134" t="s">
        <v>60</v>
      </c>
      <c r="C31" s="135">
        <v>632559</v>
      </c>
      <c r="D31" s="135">
        <v>167932</v>
      </c>
      <c r="E31" s="135">
        <v>285256</v>
      </c>
      <c r="F31" s="135">
        <v>574800</v>
      </c>
      <c r="G31" s="135">
        <v>652648</v>
      </c>
      <c r="H31" s="135">
        <v>741051</v>
      </c>
      <c r="I31" s="136">
        <f t="shared" si="1"/>
        <v>0.13545280151015548</v>
      </c>
      <c r="J31" s="135">
        <f t="shared" si="2"/>
        <v>88403</v>
      </c>
      <c r="K31" s="136">
        <f t="shared" si="3"/>
        <v>0.17151285492736656</v>
      </c>
      <c r="L31" s="135">
        <f t="shared" si="4"/>
        <v>108492</v>
      </c>
      <c r="M31" s="136">
        <f t="shared" si="5"/>
        <v>0.13522137555015437</v>
      </c>
      <c r="N31" s="136">
        <f>H31/H30</f>
        <v>0.81046222696630199</v>
      </c>
      <c r="O31" s="135">
        <v>49590</v>
      </c>
      <c r="P31" s="135">
        <v>5448</v>
      </c>
      <c r="Q31" s="135">
        <v>35179</v>
      </c>
      <c r="R31" s="135">
        <v>50108</v>
      </c>
      <c r="S31" s="135">
        <v>50998</v>
      </c>
      <c r="T31" s="135">
        <v>56389</v>
      </c>
      <c r="U31" s="136">
        <f t="shared" si="6"/>
        <v>0.10571002784422912</v>
      </c>
      <c r="V31" s="135">
        <f t="shared" si="0"/>
        <v>5391</v>
      </c>
      <c r="W31" s="136">
        <f t="shared" si="7"/>
        <v>0.11833050739388558</v>
      </c>
      <c r="X31" s="136">
        <f>IFERROR(T31/T30,"-")</f>
        <v>0.83021451392058421</v>
      </c>
    </row>
    <row r="32" spans="2:24" x14ac:dyDescent="0.25">
      <c r="B32" s="97" t="s">
        <v>140</v>
      </c>
      <c r="C32" s="52">
        <v>501207</v>
      </c>
      <c r="D32" s="52">
        <v>135144</v>
      </c>
      <c r="E32" s="52">
        <v>214429</v>
      </c>
      <c r="F32" s="52">
        <v>476344</v>
      </c>
      <c r="G32" s="52">
        <v>549349</v>
      </c>
      <c r="H32" s="52">
        <v>622363</v>
      </c>
      <c r="I32" s="98">
        <f t="shared" si="1"/>
        <v>0.13291004443441246</v>
      </c>
      <c r="J32" s="52">
        <f t="shared" si="2"/>
        <v>73014</v>
      </c>
      <c r="K32" s="98">
        <f t="shared" si="3"/>
        <v>0.24172846747950438</v>
      </c>
      <c r="L32" s="52">
        <f t="shared" si="4"/>
        <v>121156</v>
      </c>
      <c r="M32" s="98">
        <f t="shared" si="5"/>
        <v>0.11356408796630829</v>
      </c>
      <c r="N32" s="98">
        <f>H32/H30</f>
        <v>0.6806572057273097</v>
      </c>
      <c r="O32" s="52">
        <v>39769</v>
      </c>
      <c r="P32" s="52">
        <v>3713</v>
      </c>
      <c r="Q32" s="52">
        <v>27340</v>
      </c>
      <c r="R32" s="52">
        <v>42758</v>
      </c>
      <c r="S32" s="52">
        <v>42526</v>
      </c>
      <c r="T32" s="52">
        <v>47307</v>
      </c>
      <c r="U32" s="98">
        <f t="shared" si="6"/>
        <v>0.1124253397921271</v>
      </c>
      <c r="V32" s="52">
        <f t="shared" si="0"/>
        <v>4781</v>
      </c>
      <c r="W32" s="98">
        <f t="shared" si="7"/>
        <v>0.10097341412843777</v>
      </c>
      <c r="X32" s="98">
        <f>IFERROR(T32/T30,"-")</f>
        <v>0.6965003459901945</v>
      </c>
    </row>
    <row r="33" spans="2:24" x14ac:dyDescent="0.25">
      <c r="B33" s="97" t="s">
        <v>142</v>
      </c>
      <c r="C33" s="52">
        <v>131352</v>
      </c>
      <c r="D33" s="52">
        <v>32788</v>
      </c>
      <c r="E33" s="52">
        <v>70827</v>
      </c>
      <c r="F33" s="52">
        <v>98456</v>
      </c>
      <c r="G33" s="52">
        <v>103299</v>
      </c>
      <c r="H33" s="52">
        <v>118688</v>
      </c>
      <c r="I33" s="98">
        <f t="shared" si="1"/>
        <v>0.14897530469801246</v>
      </c>
      <c r="J33" s="52">
        <f t="shared" si="2"/>
        <v>15389</v>
      </c>
      <c r="K33" s="98">
        <f t="shared" si="3"/>
        <v>-9.6412692612217521E-2</v>
      </c>
      <c r="L33" s="52">
        <f t="shared" si="4"/>
        <v>-12664</v>
      </c>
      <c r="M33" s="98">
        <f t="shared" si="5"/>
        <v>2.165728758384608E-2</v>
      </c>
      <c r="N33" s="98">
        <f>H33/H30</f>
        <v>0.12980502123899226</v>
      </c>
      <c r="O33" s="52">
        <v>9821</v>
      </c>
      <c r="P33" s="52">
        <v>1735</v>
      </c>
      <c r="Q33" s="52">
        <v>7839</v>
      </c>
      <c r="R33" s="52">
        <v>7350</v>
      </c>
      <c r="S33" s="52">
        <v>8472</v>
      </c>
      <c r="T33" s="52">
        <v>9082</v>
      </c>
      <c r="U33" s="98">
        <f t="shared" si="6"/>
        <v>7.2001888574126482E-2</v>
      </c>
      <c r="V33" s="52">
        <f t="shared" si="0"/>
        <v>610</v>
      </c>
      <c r="W33" s="98">
        <f t="shared" si="7"/>
        <v>1.7357093265447814E-2</v>
      </c>
      <c r="X33" s="98">
        <f>IFERROR(T33/T30,"-")</f>
        <v>0.1337141679303897</v>
      </c>
    </row>
    <row r="34" spans="2:24" ht="16.5" thickBot="1" x14ac:dyDescent="0.3">
      <c r="B34" s="137" t="s">
        <v>63</v>
      </c>
      <c r="C34" s="138">
        <v>159162</v>
      </c>
      <c r="D34" s="138">
        <v>43519</v>
      </c>
      <c r="E34" s="138">
        <v>68948</v>
      </c>
      <c r="F34" s="138">
        <v>135425</v>
      </c>
      <c r="G34" s="138">
        <v>145200</v>
      </c>
      <c r="H34" s="138">
        <v>173305</v>
      </c>
      <c r="I34" s="139">
        <f t="shared" si="1"/>
        <v>0.1935606060606061</v>
      </c>
      <c r="J34" s="138">
        <f t="shared" si="2"/>
        <v>28105</v>
      </c>
      <c r="K34" s="139">
        <f t="shared" si="3"/>
        <v>8.8859149797062109E-2</v>
      </c>
      <c r="L34" s="138">
        <f t="shared" si="4"/>
        <v>14143</v>
      </c>
      <c r="M34" s="139">
        <f t="shared" si="5"/>
        <v>3.1623384206646378E-2</v>
      </c>
      <c r="N34" s="139">
        <f>H34/H30</f>
        <v>0.18953777303369804</v>
      </c>
      <c r="O34" s="138">
        <v>12425</v>
      </c>
      <c r="P34" s="138">
        <v>3464</v>
      </c>
      <c r="Q34" s="138">
        <v>8972</v>
      </c>
      <c r="R34" s="138">
        <v>10992</v>
      </c>
      <c r="S34" s="138">
        <v>11541</v>
      </c>
      <c r="T34" s="138">
        <v>11532</v>
      </c>
      <c r="U34" s="139">
        <f t="shared" si="6"/>
        <v>-7.7982843774371258E-4</v>
      </c>
      <c r="V34" s="138">
        <f t="shared" si="0"/>
        <v>-9</v>
      </c>
      <c r="W34" s="139">
        <f t="shared" si="7"/>
        <v>2.5957710091673792E-2</v>
      </c>
      <c r="X34" s="139">
        <f>IFERROR(T34/T30,"-")</f>
        <v>0.16978548607941579</v>
      </c>
    </row>
    <row r="35" spans="2:24" ht="15.75" x14ac:dyDescent="0.25">
      <c r="B35" s="130" t="s">
        <v>49</v>
      </c>
      <c r="C35" s="131">
        <v>55887</v>
      </c>
      <c r="D35" s="131">
        <v>22616</v>
      </c>
      <c r="E35" s="131">
        <v>33444</v>
      </c>
      <c r="F35" s="131">
        <v>51485</v>
      </c>
      <c r="G35" s="131">
        <v>58157</v>
      </c>
      <c r="H35" s="131">
        <v>57388</v>
      </c>
      <c r="I35" s="132">
        <f t="shared" si="1"/>
        <v>-1.3222827862510056E-2</v>
      </c>
      <c r="J35" s="131">
        <f t="shared" si="2"/>
        <v>-769</v>
      </c>
      <c r="K35" s="132">
        <f t="shared" si="3"/>
        <v>2.6857766564675201E-2</v>
      </c>
      <c r="L35" s="131">
        <f t="shared" si="4"/>
        <v>1501</v>
      </c>
      <c r="M35" s="132">
        <f t="shared" si="5"/>
        <v>1.0471727721941215E-2</v>
      </c>
      <c r="N35" s="133">
        <f>H35/H35</f>
        <v>1</v>
      </c>
      <c r="O35" s="131">
        <v>5767</v>
      </c>
      <c r="P35" s="131">
        <v>1794</v>
      </c>
      <c r="Q35" s="131">
        <v>4543</v>
      </c>
      <c r="R35" s="131">
        <v>5166</v>
      </c>
      <c r="S35" s="131">
        <v>4585</v>
      </c>
      <c r="T35" s="131">
        <v>5228</v>
      </c>
      <c r="U35" s="132">
        <f t="shared" si="6"/>
        <v>0.14023991275899683</v>
      </c>
      <c r="V35" s="131">
        <f t="shared" si="0"/>
        <v>643</v>
      </c>
      <c r="W35" s="132">
        <f t="shared" si="7"/>
        <v>1.2199556980857605E-2</v>
      </c>
      <c r="X35" s="133">
        <f>IFERROR(T35/T35,"-")</f>
        <v>1</v>
      </c>
    </row>
    <row r="36" spans="2:24" ht="15.75" x14ac:dyDescent="0.25">
      <c r="B36" s="134" t="s">
        <v>60</v>
      </c>
      <c r="C36" s="135">
        <v>55887</v>
      </c>
      <c r="D36" s="135">
        <v>22616</v>
      </c>
      <c r="E36" s="135">
        <v>33444</v>
      </c>
      <c r="F36" s="135">
        <v>51485</v>
      </c>
      <c r="G36" s="135">
        <v>58157</v>
      </c>
      <c r="H36" s="135">
        <v>57388</v>
      </c>
      <c r="I36" s="136">
        <f t="shared" si="1"/>
        <v>-1.3222827862510056E-2</v>
      </c>
      <c r="J36" s="135">
        <f t="shared" si="2"/>
        <v>-769</v>
      </c>
      <c r="K36" s="136">
        <f t="shared" si="3"/>
        <v>2.6857766564675201E-2</v>
      </c>
      <c r="L36" s="135">
        <f t="shared" si="4"/>
        <v>1501</v>
      </c>
      <c r="M36" s="136">
        <f t="shared" si="5"/>
        <v>1.0471727721941215E-2</v>
      </c>
      <c r="N36" s="136">
        <f>H36/H35</f>
        <v>1</v>
      </c>
      <c r="O36" s="135">
        <v>5767</v>
      </c>
      <c r="P36" s="135">
        <v>1794</v>
      </c>
      <c r="Q36" s="135">
        <v>4543</v>
      </c>
      <c r="R36" s="135">
        <v>5166</v>
      </c>
      <c r="S36" s="135">
        <v>4585</v>
      </c>
      <c r="T36" s="135">
        <v>5228</v>
      </c>
      <c r="U36" s="136">
        <f t="shared" si="6"/>
        <v>0.14023991275899683</v>
      </c>
      <c r="V36" s="135">
        <f t="shared" si="0"/>
        <v>643</v>
      </c>
      <c r="W36" s="136">
        <f t="shared" si="7"/>
        <v>1.2199556980857605E-2</v>
      </c>
      <c r="X36" s="136">
        <f>IFERROR(T36/T35,"-")</f>
        <v>1</v>
      </c>
    </row>
    <row r="37" spans="2:24" x14ac:dyDescent="0.25">
      <c r="B37" s="97" t="s">
        <v>140</v>
      </c>
      <c r="C37" s="52">
        <v>42488</v>
      </c>
      <c r="D37" s="52">
        <v>8693</v>
      </c>
      <c r="E37" s="52">
        <v>0</v>
      </c>
      <c r="F37" s="52">
        <v>34275</v>
      </c>
      <c r="G37" s="52">
        <v>42318</v>
      </c>
      <c r="H37" s="52">
        <v>49465</v>
      </c>
      <c r="I37" s="98">
        <f t="shared" si="1"/>
        <v>0.16888794366463444</v>
      </c>
      <c r="J37" s="52">
        <f t="shared" si="2"/>
        <v>7147</v>
      </c>
      <c r="K37" s="98">
        <f t="shared" si="3"/>
        <v>0.16421107136132562</v>
      </c>
      <c r="L37" s="52">
        <f t="shared" si="4"/>
        <v>6977</v>
      </c>
      <c r="M37" s="98">
        <f t="shared" si="5"/>
        <v>9.0259986716007216E-3</v>
      </c>
      <c r="N37" s="98">
        <f>H37/H35</f>
        <v>0.86193977835087476</v>
      </c>
      <c r="O37" s="52">
        <v>4201</v>
      </c>
      <c r="P37" s="52">
        <v>0</v>
      </c>
      <c r="Q37" s="52">
        <v>0</v>
      </c>
      <c r="R37" s="52">
        <v>4483</v>
      </c>
      <c r="S37" s="52">
        <v>3751</v>
      </c>
      <c r="T37" s="52">
        <v>4415</v>
      </c>
      <c r="U37" s="98">
        <f t="shared" si="6"/>
        <v>0.17701946147693959</v>
      </c>
      <c r="V37" s="52">
        <f t="shared" si="0"/>
        <v>664</v>
      </c>
      <c r="W37" s="98">
        <f t="shared" si="7"/>
        <v>1.0586646137279257E-2</v>
      </c>
      <c r="X37" s="98">
        <f>IFERROR(T37/T35,"-")</f>
        <v>0.84449120122417753</v>
      </c>
    </row>
    <row r="38" spans="2:24" ht="15.75" thickBot="1" x14ac:dyDescent="0.3">
      <c r="B38" s="97" t="s">
        <v>142</v>
      </c>
      <c r="C38" s="52">
        <v>13399</v>
      </c>
      <c r="D38" s="52">
        <v>4061</v>
      </c>
      <c r="E38" s="52">
        <v>0</v>
      </c>
      <c r="F38" s="52">
        <v>4766</v>
      </c>
      <c r="G38" s="52">
        <v>6854</v>
      </c>
      <c r="H38" s="52">
        <v>7923</v>
      </c>
      <c r="I38" s="98">
        <f t="shared" si="1"/>
        <v>0.1559673183542456</v>
      </c>
      <c r="J38" s="52">
        <f t="shared" si="2"/>
        <v>1069</v>
      </c>
      <c r="K38" s="98">
        <f t="shared" si="3"/>
        <v>-0.40868721546384057</v>
      </c>
      <c r="L38" s="52">
        <f t="shared" si="4"/>
        <v>-5476</v>
      </c>
      <c r="M38" s="98">
        <f t="shared" si="5"/>
        <v>1.4457290503404935E-3</v>
      </c>
      <c r="N38" s="98">
        <f>H38/H35</f>
        <v>0.13806022164912526</v>
      </c>
      <c r="O38" s="52">
        <v>1566</v>
      </c>
      <c r="P38" s="52">
        <v>0</v>
      </c>
      <c r="Q38" s="52">
        <v>0</v>
      </c>
      <c r="R38" s="52">
        <v>683</v>
      </c>
      <c r="S38" s="52">
        <v>834</v>
      </c>
      <c r="T38" s="52">
        <v>813</v>
      </c>
      <c r="U38" s="98">
        <f t="shared" si="6"/>
        <v>-2.5179856115107868E-2</v>
      </c>
      <c r="V38" s="52">
        <f t="shared" si="0"/>
        <v>-21</v>
      </c>
      <c r="W38" s="98">
        <f t="shared" si="7"/>
        <v>1.6129108435783478E-3</v>
      </c>
      <c r="X38" s="98">
        <f>IFERROR(T38/T35,"-")</f>
        <v>0.15550879877582249</v>
      </c>
    </row>
    <row r="39" spans="2:24" ht="15.75" x14ac:dyDescent="0.25">
      <c r="B39" s="130" t="s">
        <v>50</v>
      </c>
      <c r="C39" s="131">
        <v>142901</v>
      </c>
      <c r="D39" s="131">
        <v>76081</v>
      </c>
      <c r="E39" s="131">
        <v>107459</v>
      </c>
      <c r="F39" s="131">
        <v>198873</v>
      </c>
      <c r="G39" s="131">
        <v>252588</v>
      </c>
      <c r="H39" s="131">
        <v>239146</v>
      </c>
      <c r="I39" s="132">
        <f t="shared" si="1"/>
        <v>-5.3217096615832848E-2</v>
      </c>
      <c r="J39" s="131">
        <f t="shared" si="2"/>
        <v>-13442</v>
      </c>
      <c r="K39" s="132">
        <f t="shared" si="3"/>
        <v>0.67350823297247753</v>
      </c>
      <c r="L39" s="131">
        <f t="shared" si="4"/>
        <v>96245</v>
      </c>
      <c r="M39" s="132">
        <f t="shared" si="5"/>
        <v>4.3637551365988597E-2</v>
      </c>
      <c r="N39" s="133">
        <f>H39/H39</f>
        <v>1</v>
      </c>
      <c r="O39" s="131">
        <v>11708</v>
      </c>
      <c r="P39" s="131">
        <v>6293</v>
      </c>
      <c r="Q39" s="131">
        <v>13338</v>
      </c>
      <c r="R39" s="131">
        <v>17905</v>
      </c>
      <c r="S39" s="131">
        <v>20333</v>
      </c>
      <c r="T39" s="131">
        <v>18315</v>
      </c>
      <c r="U39" s="132">
        <f t="shared" si="6"/>
        <v>-9.9247528648010674E-2</v>
      </c>
      <c r="V39" s="131">
        <f t="shared" si="0"/>
        <v>-2018</v>
      </c>
      <c r="W39" s="132">
        <f t="shared" si="7"/>
        <v>4.2282823798345998E-2</v>
      </c>
      <c r="X39" s="133">
        <f>IFERROR(T39/T39,"-")</f>
        <v>1</v>
      </c>
    </row>
    <row r="40" spans="2:24" ht="15.75" x14ac:dyDescent="0.25">
      <c r="B40" s="134" t="s">
        <v>60</v>
      </c>
      <c r="C40" s="135">
        <v>82594</v>
      </c>
      <c r="D40" s="135">
        <v>62298</v>
      </c>
      <c r="E40" s="135">
        <v>94072</v>
      </c>
      <c r="F40" s="135">
        <v>169794</v>
      </c>
      <c r="G40" s="135">
        <v>220761</v>
      </c>
      <c r="H40" s="135">
        <v>207278</v>
      </c>
      <c r="I40" s="136">
        <f t="shared" si="1"/>
        <v>-6.1075099315549441E-2</v>
      </c>
      <c r="J40" s="135">
        <f t="shared" si="2"/>
        <v>-13483</v>
      </c>
      <c r="K40" s="136">
        <f t="shared" si="3"/>
        <v>1.5096011816838995</v>
      </c>
      <c r="L40" s="135">
        <f t="shared" si="4"/>
        <v>124684</v>
      </c>
      <c r="M40" s="136">
        <f t="shared" si="5"/>
        <v>3.78225200172254E-2</v>
      </c>
      <c r="N40" s="136">
        <f>H40/H39</f>
        <v>0.86674249203415488</v>
      </c>
      <c r="O40" s="135">
        <v>6070</v>
      </c>
      <c r="P40" s="135">
        <v>6274</v>
      </c>
      <c r="Q40" s="135">
        <v>11136</v>
      </c>
      <c r="R40" s="135">
        <v>15138</v>
      </c>
      <c r="S40" s="135">
        <v>17513</v>
      </c>
      <c r="T40" s="135">
        <v>15560</v>
      </c>
      <c r="U40" s="136">
        <f t="shared" si="6"/>
        <v>-0.11151715868212186</v>
      </c>
      <c r="V40" s="135">
        <f t="shared" si="0"/>
        <v>-1953</v>
      </c>
      <c r="W40" s="136">
        <f t="shared" si="7"/>
        <v>3.5748527598959044E-2</v>
      </c>
      <c r="X40" s="136">
        <f>IFERROR(T40/T39,"-")</f>
        <v>0.84957684957684954</v>
      </c>
    </row>
    <row r="41" spans="2:24" x14ac:dyDescent="0.25">
      <c r="B41" s="97" t="s">
        <v>140</v>
      </c>
      <c r="C41" s="52">
        <v>82594</v>
      </c>
      <c r="D41" s="52">
        <v>22627</v>
      </c>
      <c r="E41" s="52">
        <v>0</v>
      </c>
      <c r="F41" s="52">
        <v>0</v>
      </c>
      <c r="G41" s="52">
        <v>0</v>
      </c>
      <c r="H41" s="52">
        <v>0</v>
      </c>
      <c r="I41" s="98" t="str">
        <f t="shared" si="1"/>
        <v>-</v>
      </c>
      <c r="J41" s="52">
        <f t="shared" si="2"/>
        <v>0</v>
      </c>
      <c r="K41" s="98">
        <f t="shared" si="3"/>
        <v>-1</v>
      </c>
      <c r="L41" s="52">
        <f t="shared" si="4"/>
        <v>-82594</v>
      </c>
      <c r="M41" s="98">
        <f t="shared" si="5"/>
        <v>0</v>
      </c>
      <c r="N41" s="98">
        <f>H41/H39</f>
        <v>0</v>
      </c>
      <c r="O41" s="52">
        <v>6070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98" t="str">
        <f t="shared" si="6"/>
        <v>-</v>
      </c>
      <c r="V41" s="52">
        <f t="shared" si="0"/>
        <v>0</v>
      </c>
      <c r="W41" s="98">
        <f t="shared" si="7"/>
        <v>0</v>
      </c>
      <c r="X41" s="98">
        <f>IFERROR(T41/T39,"-")</f>
        <v>0</v>
      </c>
    </row>
    <row r="42" spans="2:24" x14ac:dyDescent="0.25">
      <c r="B42" s="97" t="s">
        <v>142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98" t="str">
        <f t="shared" si="1"/>
        <v>-</v>
      </c>
      <c r="J42" s="52">
        <f t="shared" si="2"/>
        <v>0</v>
      </c>
      <c r="K42" s="98" t="str">
        <f t="shared" si="3"/>
        <v>-</v>
      </c>
      <c r="L42" s="52">
        <f t="shared" si="4"/>
        <v>0</v>
      </c>
      <c r="M42" s="98">
        <f t="shared" si="5"/>
        <v>0</v>
      </c>
      <c r="N42" s="98">
        <f>H42/H39</f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98" t="str">
        <f t="shared" si="6"/>
        <v>-</v>
      </c>
      <c r="V42" s="52">
        <f t="shared" si="0"/>
        <v>0</v>
      </c>
      <c r="W42" s="98">
        <f t="shared" si="7"/>
        <v>0</v>
      </c>
      <c r="X42" s="98">
        <f>IFERROR(T42/T39,"-")</f>
        <v>0</v>
      </c>
    </row>
    <row r="43" spans="2:24" ht="16.5" thickBot="1" x14ac:dyDescent="0.3">
      <c r="B43" s="137" t="s">
        <v>63</v>
      </c>
      <c r="C43" s="138">
        <v>60307</v>
      </c>
      <c r="D43" s="138">
        <v>13783</v>
      </c>
      <c r="E43" s="138">
        <v>11462</v>
      </c>
      <c r="F43" s="138">
        <v>29079</v>
      </c>
      <c r="G43" s="138">
        <v>31827</v>
      </c>
      <c r="H43" s="138">
        <v>31868</v>
      </c>
      <c r="I43" s="139">
        <f t="shared" si="1"/>
        <v>1.2882144091495018E-3</v>
      </c>
      <c r="J43" s="138">
        <f t="shared" si="2"/>
        <v>41</v>
      </c>
      <c r="K43" s="139">
        <f t="shared" si="3"/>
        <v>-0.47157046445686235</v>
      </c>
      <c r="L43" s="138">
        <f t="shared" si="4"/>
        <v>-28439</v>
      </c>
      <c r="M43" s="139">
        <f t="shared" si="5"/>
        <v>5.8150313487632015E-3</v>
      </c>
      <c r="N43" s="139">
        <f>H43/H39</f>
        <v>0.13325750796584512</v>
      </c>
      <c r="O43" s="138">
        <v>5638</v>
      </c>
      <c r="P43" s="138">
        <v>19</v>
      </c>
      <c r="Q43" s="138">
        <v>2202</v>
      </c>
      <c r="R43" s="138">
        <v>2767</v>
      </c>
      <c r="S43" s="138">
        <v>2820</v>
      </c>
      <c r="T43" s="138">
        <v>2755</v>
      </c>
      <c r="U43" s="139">
        <f t="shared" si="6"/>
        <v>-2.3049645390070927E-2</v>
      </c>
      <c r="V43" s="138">
        <f t="shared" si="0"/>
        <v>-65</v>
      </c>
      <c r="W43" s="139">
        <f t="shared" si="7"/>
        <v>6.5342961993869525E-3</v>
      </c>
      <c r="X43" s="139">
        <f>IFERROR(T43/T39,"-")</f>
        <v>0.15042315042315044</v>
      </c>
    </row>
    <row r="44" spans="2:24" ht="15.75" x14ac:dyDescent="0.25">
      <c r="B44" s="130" t="s">
        <v>51</v>
      </c>
      <c r="C44" s="131">
        <v>220415</v>
      </c>
      <c r="D44" s="131">
        <v>91416</v>
      </c>
      <c r="E44" s="131">
        <v>164258</v>
      </c>
      <c r="F44" s="131">
        <v>229131</v>
      </c>
      <c r="G44" s="131">
        <v>239109</v>
      </c>
      <c r="H44" s="131">
        <v>250871</v>
      </c>
      <c r="I44" s="132">
        <f t="shared" si="1"/>
        <v>4.9190954752853289E-2</v>
      </c>
      <c r="J44" s="131">
        <f t="shared" si="2"/>
        <v>11762</v>
      </c>
      <c r="K44" s="132">
        <f t="shared" si="3"/>
        <v>0.1381757139940567</v>
      </c>
      <c r="L44" s="131">
        <f t="shared" si="4"/>
        <v>30456</v>
      </c>
      <c r="M44" s="132">
        <f t="shared" si="5"/>
        <v>4.5777040589166977E-2</v>
      </c>
      <c r="N44" s="133">
        <f>H44/H44</f>
        <v>1</v>
      </c>
      <c r="O44" s="131">
        <v>20923</v>
      </c>
      <c r="P44" s="131">
        <v>6962</v>
      </c>
      <c r="Q44" s="131">
        <v>18198</v>
      </c>
      <c r="R44" s="131">
        <v>23965</v>
      </c>
      <c r="S44" s="131">
        <v>20577</v>
      </c>
      <c r="T44" s="131">
        <v>24629</v>
      </c>
      <c r="U44" s="132">
        <f t="shared" si="6"/>
        <v>0.19691889002284113</v>
      </c>
      <c r="V44" s="131">
        <f t="shared" si="0"/>
        <v>4052</v>
      </c>
      <c r="W44" s="132">
        <f t="shared" si="7"/>
        <v>5.6593570082511133E-2</v>
      </c>
      <c r="X44" s="133">
        <f>IFERROR(T44/T44,"-")</f>
        <v>1</v>
      </c>
    </row>
    <row r="45" spans="2:24" ht="15.75" x14ac:dyDescent="0.25">
      <c r="B45" s="134" t="s">
        <v>60</v>
      </c>
      <c r="C45" s="135">
        <v>220415</v>
      </c>
      <c r="D45" s="135">
        <v>91416</v>
      </c>
      <c r="E45" s="135">
        <v>164258</v>
      </c>
      <c r="F45" s="135">
        <v>229131</v>
      </c>
      <c r="G45" s="135">
        <v>239109</v>
      </c>
      <c r="H45" s="135">
        <v>250871</v>
      </c>
      <c r="I45" s="136">
        <f t="shared" si="1"/>
        <v>4.9190954752853289E-2</v>
      </c>
      <c r="J45" s="135">
        <f t="shared" si="2"/>
        <v>11762</v>
      </c>
      <c r="K45" s="136">
        <f t="shared" si="3"/>
        <v>0.1381757139940567</v>
      </c>
      <c r="L45" s="135">
        <f t="shared" si="4"/>
        <v>30456</v>
      </c>
      <c r="M45" s="136">
        <f t="shared" si="5"/>
        <v>4.5777040589166977E-2</v>
      </c>
      <c r="N45" s="136">
        <f>H45/H44</f>
        <v>1</v>
      </c>
      <c r="O45" s="135">
        <v>20923</v>
      </c>
      <c r="P45" s="135">
        <v>6962</v>
      </c>
      <c r="Q45" s="135">
        <v>18198</v>
      </c>
      <c r="R45" s="135">
        <v>23965</v>
      </c>
      <c r="S45" s="135">
        <v>20577</v>
      </c>
      <c r="T45" s="135">
        <v>24629</v>
      </c>
      <c r="U45" s="136">
        <f t="shared" si="6"/>
        <v>0.19691889002284113</v>
      </c>
      <c r="V45" s="135">
        <f t="shared" si="0"/>
        <v>4052</v>
      </c>
      <c r="W45" s="136">
        <f t="shared" si="7"/>
        <v>5.6593570082511133E-2</v>
      </c>
      <c r="X45" s="136">
        <f>IFERROR(T45/T44,"-")</f>
        <v>1</v>
      </c>
    </row>
    <row r="46" spans="2:24" x14ac:dyDescent="0.25">
      <c r="B46" s="97" t="s">
        <v>140</v>
      </c>
      <c r="C46" s="52">
        <v>110828</v>
      </c>
      <c r="D46" s="52">
        <v>46941</v>
      </c>
      <c r="E46" s="52">
        <v>102944</v>
      </c>
      <c r="F46" s="52">
        <v>135697</v>
      </c>
      <c r="G46" s="52">
        <v>145637</v>
      </c>
      <c r="H46" s="52">
        <v>151227</v>
      </c>
      <c r="I46" s="98">
        <f t="shared" si="1"/>
        <v>3.8383103194929769E-2</v>
      </c>
      <c r="J46" s="52">
        <f t="shared" si="2"/>
        <v>5590</v>
      </c>
      <c r="K46" s="98">
        <f t="shared" si="3"/>
        <v>0.36451979644133248</v>
      </c>
      <c r="L46" s="52">
        <f t="shared" si="4"/>
        <v>40399</v>
      </c>
      <c r="M46" s="98">
        <f t="shared" si="5"/>
        <v>2.7594757932076462E-2</v>
      </c>
      <c r="N46" s="98">
        <f>H46/H44</f>
        <v>0.60280781756360835</v>
      </c>
      <c r="O46" s="52">
        <v>9873</v>
      </c>
      <c r="P46" s="52">
        <v>3684</v>
      </c>
      <c r="Q46" s="52">
        <v>11107</v>
      </c>
      <c r="R46" s="52">
        <v>13567</v>
      </c>
      <c r="S46" s="52">
        <v>12991</v>
      </c>
      <c r="T46" s="52">
        <v>15417</v>
      </c>
      <c r="U46" s="98">
        <f t="shared" si="6"/>
        <v>0.18674466938649825</v>
      </c>
      <c r="V46" s="52">
        <f t="shared" si="0"/>
        <v>2426</v>
      </c>
      <c r="W46" s="98">
        <f t="shared" si="7"/>
        <v>3.2038596507800068E-2</v>
      </c>
      <c r="X46" s="98">
        <f>IFERROR(T46/T44,"-")</f>
        <v>0.62596938568354377</v>
      </c>
    </row>
    <row r="47" spans="2:24" ht="15.75" thickBot="1" x14ac:dyDescent="0.3">
      <c r="B47" s="97" t="s">
        <v>142</v>
      </c>
      <c r="C47" s="52">
        <v>109587</v>
      </c>
      <c r="D47" s="52">
        <v>44475</v>
      </c>
      <c r="E47" s="52">
        <v>61314</v>
      </c>
      <c r="F47" s="52">
        <v>93434</v>
      </c>
      <c r="G47" s="52">
        <v>93472</v>
      </c>
      <c r="H47" s="52">
        <v>99644</v>
      </c>
      <c r="I47" s="98">
        <f t="shared" si="1"/>
        <v>6.6030469017459792E-2</v>
      </c>
      <c r="J47" s="52">
        <f t="shared" si="2"/>
        <v>6172</v>
      </c>
      <c r="K47" s="98">
        <f t="shared" si="3"/>
        <v>-9.0731564875395798E-2</v>
      </c>
      <c r="L47" s="52">
        <f t="shared" si="4"/>
        <v>-9943</v>
      </c>
      <c r="M47" s="98">
        <f t="shared" si="5"/>
        <v>1.8182282657090515E-2</v>
      </c>
      <c r="N47" s="98">
        <f>H47/H44</f>
        <v>0.39719218243639159</v>
      </c>
      <c r="O47" s="52">
        <v>11050</v>
      </c>
      <c r="P47" s="52">
        <v>3278</v>
      </c>
      <c r="Q47" s="52">
        <v>7091</v>
      </c>
      <c r="R47" s="52">
        <v>10398</v>
      </c>
      <c r="S47" s="52">
        <v>7586</v>
      </c>
      <c r="T47" s="52">
        <v>9212</v>
      </c>
      <c r="U47" s="98">
        <f t="shared" si="6"/>
        <v>0.21434220933298187</v>
      </c>
      <c r="V47" s="52">
        <f t="shared" si="0"/>
        <v>1626</v>
      </c>
      <c r="W47" s="98">
        <f t="shared" si="7"/>
        <v>2.4554973574711068E-2</v>
      </c>
      <c r="X47" s="98">
        <f>IFERROR(T47/T44,"-")</f>
        <v>0.37403061431645623</v>
      </c>
    </row>
    <row r="48" spans="2:24" ht="15.75" x14ac:dyDescent="0.25">
      <c r="B48" s="130" t="s">
        <v>52</v>
      </c>
      <c r="C48" s="131">
        <v>250224</v>
      </c>
      <c r="D48" s="131">
        <v>89173</v>
      </c>
      <c r="E48" s="131">
        <v>140346</v>
      </c>
      <c r="F48" s="131">
        <v>257117</v>
      </c>
      <c r="G48" s="131">
        <v>278594</v>
      </c>
      <c r="H48" s="131">
        <v>287810</v>
      </c>
      <c r="I48" s="132">
        <f t="shared" si="1"/>
        <v>3.3080396562739978E-2</v>
      </c>
      <c r="J48" s="131">
        <f t="shared" si="2"/>
        <v>9216</v>
      </c>
      <c r="K48" s="132">
        <f t="shared" si="3"/>
        <v>0.15020941236651963</v>
      </c>
      <c r="L48" s="131">
        <f t="shared" si="4"/>
        <v>37586</v>
      </c>
      <c r="M48" s="132">
        <f t="shared" si="5"/>
        <v>5.2517389622428051E-2</v>
      </c>
      <c r="N48" s="133">
        <f>H48/H48</f>
        <v>1</v>
      </c>
      <c r="O48" s="131">
        <v>20974</v>
      </c>
      <c r="P48" s="131">
        <v>6261</v>
      </c>
      <c r="Q48" s="131">
        <v>19784</v>
      </c>
      <c r="R48" s="131">
        <v>23285</v>
      </c>
      <c r="S48" s="131">
        <v>24142</v>
      </c>
      <c r="T48" s="131">
        <v>23290</v>
      </c>
      <c r="U48" s="132">
        <f t="shared" si="6"/>
        <v>-3.5291193770193074E-2</v>
      </c>
      <c r="V48" s="131">
        <f t="shared" si="0"/>
        <v>-852</v>
      </c>
      <c r="W48" s="132">
        <f t="shared" si="7"/>
        <v>5.4987743766796236E-2</v>
      </c>
      <c r="X48" s="133">
        <f>IFERROR(T48/T48,"-")</f>
        <v>1</v>
      </c>
    </row>
    <row r="49" spans="2:24" ht="15.75" x14ac:dyDescent="0.25">
      <c r="B49" s="134" t="s">
        <v>60</v>
      </c>
      <c r="C49" s="135">
        <v>179597</v>
      </c>
      <c r="D49" s="135">
        <v>71022</v>
      </c>
      <c r="E49" s="135">
        <v>116590</v>
      </c>
      <c r="F49" s="135">
        <v>211298</v>
      </c>
      <c r="G49" s="135">
        <v>229046</v>
      </c>
      <c r="H49" s="135">
        <v>235930</v>
      </c>
      <c r="I49" s="136">
        <f t="shared" si="1"/>
        <v>3.0055098102564459E-2</v>
      </c>
      <c r="J49" s="135">
        <f t="shared" si="2"/>
        <v>6884</v>
      </c>
      <c r="K49" s="136">
        <f t="shared" si="3"/>
        <v>0.31366336854179089</v>
      </c>
      <c r="L49" s="135">
        <f t="shared" si="4"/>
        <v>56333</v>
      </c>
      <c r="M49" s="136">
        <f t="shared" si="5"/>
        <v>4.3050720036202528E-2</v>
      </c>
      <c r="N49" s="136">
        <f>H49/H48</f>
        <v>0.81974219102880375</v>
      </c>
      <c r="O49" s="135">
        <v>14900</v>
      </c>
      <c r="P49" s="135">
        <v>5416</v>
      </c>
      <c r="Q49" s="135">
        <v>15695</v>
      </c>
      <c r="R49" s="135">
        <v>18747</v>
      </c>
      <c r="S49" s="135">
        <v>19529</v>
      </c>
      <c r="T49" s="135">
        <v>18483</v>
      </c>
      <c r="U49" s="136">
        <f t="shared" si="6"/>
        <v>-5.356137026985508E-2</v>
      </c>
      <c r="V49" s="135">
        <f t="shared" si="0"/>
        <v>-1046</v>
      </c>
      <c r="W49" s="136">
        <f t="shared" si="7"/>
        <v>4.4271214618687098E-2</v>
      </c>
      <c r="X49" s="136">
        <f>IFERROR(T49/T48,"-")</f>
        <v>0.79360240446543584</v>
      </c>
    </row>
    <row r="50" spans="2:24" x14ac:dyDescent="0.25">
      <c r="B50" s="97" t="s">
        <v>140</v>
      </c>
      <c r="C50" s="52">
        <v>149743</v>
      </c>
      <c r="D50" s="52">
        <v>40956</v>
      </c>
      <c r="E50" s="52">
        <v>64147</v>
      </c>
      <c r="F50" s="52">
        <v>163913</v>
      </c>
      <c r="G50" s="52">
        <v>180038</v>
      </c>
      <c r="H50" s="52">
        <v>183335</v>
      </c>
      <c r="I50" s="98">
        <f t="shared" si="1"/>
        <v>1.8312800630977843E-2</v>
      </c>
      <c r="J50" s="52">
        <f t="shared" si="2"/>
        <v>3297</v>
      </c>
      <c r="K50" s="98">
        <f t="shared" si="3"/>
        <v>0.22433102048175879</v>
      </c>
      <c r="L50" s="52">
        <f t="shared" si="4"/>
        <v>33592</v>
      </c>
      <c r="M50" s="98">
        <f t="shared" si="5"/>
        <v>3.3453582663659519E-2</v>
      </c>
      <c r="N50" s="98">
        <f>H50/H48</f>
        <v>0.63700010423543307</v>
      </c>
      <c r="O50" s="52">
        <v>11940</v>
      </c>
      <c r="P50" s="52">
        <v>0</v>
      </c>
      <c r="Q50" s="52">
        <v>12078</v>
      </c>
      <c r="R50" s="52">
        <v>15326</v>
      </c>
      <c r="S50" s="52">
        <v>15445</v>
      </c>
      <c r="T50" s="52">
        <v>14687</v>
      </c>
      <c r="U50" s="98">
        <f t="shared" si="6"/>
        <v>-4.90773713175785E-2</v>
      </c>
      <c r="V50" s="52">
        <f t="shared" si="0"/>
        <v>-758</v>
      </c>
      <c r="W50" s="98">
        <f t="shared" si="7"/>
        <v>3.619249134506846E-2</v>
      </c>
      <c r="X50" s="98">
        <f>IFERROR(T50/T48,"-")</f>
        <v>0.63061399742378699</v>
      </c>
    </row>
    <row r="51" spans="2:24" x14ac:dyDescent="0.25">
      <c r="B51" s="97" t="s">
        <v>142</v>
      </c>
      <c r="C51" s="52">
        <v>29854</v>
      </c>
      <c r="D51" s="52">
        <v>9862</v>
      </c>
      <c r="E51" s="52">
        <v>24847</v>
      </c>
      <c r="F51" s="52">
        <v>47385</v>
      </c>
      <c r="G51" s="52">
        <v>49008</v>
      </c>
      <c r="H51" s="52">
        <v>52595</v>
      </c>
      <c r="I51" s="98">
        <f t="shared" si="1"/>
        <v>7.3192131896833157E-2</v>
      </c>
      <c r="J51" s="52">
        <f t="shared" si="2"/>
        <v>3587</v>
      </c>
      <c r="K51" s="98">
        <f t="shared" si="3"/>
        <v>0.76174047028873848</v>
      </c>
      <c r="L51" s="52">
        <f t="shared" si="4"/>
        <v>22741</v>
      </c>
      <c r="M51" s="98">
        <f t="shared" si="5"/>
        <v>9.597137372543009E-3</v>
      </c>
      <c r="N51" s="98">
        <f>H51/H48</f>
        <v>0.18274208679337062</v>
      </c>
      <c r="O51" s="52">
        <v>2960</v>
      </c>
      <c r="P51" s="52">
        <v>0</v>
      </c>
      <c r="Q51" s="52">
        <v>3617</v>
      </c>
      <c r="R51" s="52">
        <v>3421</v>
      </c>
      <c r="S51" s="52">
        <v>4084</v>
      </c>
      <c r="T51" s="52">
        <v>3796</v>
      </c>
      <c r="U51" s="98">
        <f t="shared" si="6"/>
        <v>-7.0519098922624868E-2</v>
      </c>
      <c r="V51" s="52">
        <f t="shared" si="0"/>
        <v>-288</v>
      </c>
      <c r="W51" s="98">
        <f t="shared" si="7"/>
        <v>8.0787232736186359E-3</v>
      </c>
      <c r="X51" s="98">
        <f>IFERROR(T51/T48,"-")</f>
        <v>0.16298840704164877</v>
      </c>
    </row>
    <row r="52" spans="2:24" ht="16.5" thickBot="1" x14ac:dyDescent="0.3">
      <c r="B52" s="137" t="s">
        <v>63</v>
      </c>
      <c r="C52" s="138">
        <v>70627</v>
      </c>
      <c r="D52" s="138">
        <v>18151</v>
      </c>
      <c r="E52" s="138">
        <v>23756</v>
      </c>
      <c r="F52" s="138">
        <v>45819</v>
      </c>
      <c r="G52" s="138">
        <v>49548</v>
      </c>
      <c r="H52" s="138">
        <v>51880</v>
      </c>
      <c r="I52" s="139">
        <f t="shared" si="1"/>
        <v>4.7065471865665565E-2</v>
      </c>
      <c r="J52" s="138">
        <f t="shared" si="2"/>
        <v>2332</v>
      </c>
      <c r="K52" s="139">
        <f t="shared" si="3"/>
        <v>-0.26543673099522846</v>
      </c>
      <c r="L52" s="138">
        <f t="shared" si="4"/>
        <v>-18747</v>
      </c>
      <c r="M52" s="139">
        <f t="shared" si="5"/>
        <v>9.4666695862255217E-3</v>
      </c>
      <c r="N52" s="139">
        <f>H52/H48</f>
        <v>0.18025780897119628</v>
      </c>
      <c r="O52" s="138">
        <v>6074</v>
      </c>
      <c r="P52" s="138">
        <v>845</v>
      </c>
      <c r="Q52" s="138">
        <v>4089</v>
      </c>
      <c r="R52" s="138">
        <v>4538</v>
      </c>
      <c r="S52" s="138">
        <v>4613</v>
      </c>
      <c r="T52" s="138">
        <v>4807</v>
      </c>
      <c r="U52" s="139">
        <f t="shared" si="6"/>
        <v>4.2055061781920644E-2</v>
      </c>
      <c r="V52" s="138">
        <f t="shared" si="0"/>
        <v>194</v>
      </c>
      <c r="W52" s="139">
        <f t="shared" si="7"/>
        <v>1.071652914810914E-2</v>
      </c>
      <c r="X52" s="139">
        <f>IFERROR(T52/T48,"-")</f>
        <v>0.20639759553456419</v>
      </c>
    </row>
    <row r="53" spans="2:24" ht="15.75" x14ac:dyDescent="0.25">
      <c r="B53" s="130" t="s">
        <v>53</v>
      </c>
      <c r="C53" s="131">
        <f t="shared" ref="C53:H56" si="8">C6-C11-C16-C21-C26-C30-C35-C39-C44-C48</f>
        <v>126097</v>
      </c>
      <c r="D53" s="131">
        <f t="shared" si="8"/>
        <v>141186</v>
      </c>
      <c r="E53" s="131">
        <f t="shared" si="8"/>
        <v>71959</v>
      </c>
      <c r="F53" s="131">
        <f t="shared" si="8"/>
        <v>111437</v>
      </c>
      <c r="G53" s="131">
        <f t="shared" si="8"/>
        <v>123198</v>
      </c>
      <c r="H53" s="131">
        <f t="shared" si="8"/>
        <v>128395</v>
      </c>
      <c r="I53" s="132">
        <f t="shared" si="1"/>
        <v>4.2184126365687691E-2</v>
      </c>
      <c r="J53" s="131">
        <f t="shared" si="2"/>
        <v>5197</v>
      </c>
      <c r="K53" s="132">
        <f t="shared" si="3"/>
        <v>1.8224065600291883E-2</v>
      </c>
      <c r="L53" s="131">
        <f t="shared" si="4"/>
        <v>2298</v>
      </c>
      <c r="M53" s="132">
        <f t="shared" si="5"/>
        <v>2.3428547446480836E-2</v>
      </c>
      <c r="N53" s="133">
        <f>H53/H53</f>
        <v>1</v>
      </c>
      <c r="O53" s="131">
        <v>10954</v>
      </c>
      <c r="P53" s="131">
        <v>2510</v>
      </c>
      <c r="Q53" s="131">
        <v>8951</v>
      </c>
      <c r="R53" s="131">
        <v>10349</v>
      </c>
      <c r="S53" s="131">
        <v>10850</v>
      </c>
      <c r="T53" s="131">
        <v>10319</v>
      </c>
      <c r="U53" s="132">
        <f t="shared" si="6"/>
        <v>-4.8940092165898563E-2</v>
      </c>
      <c r="V53" s="131">
        <f t="shared" si="0"/>
        <v>-531</v>
      </c>
      <c r="W53" s="132">
        <f t="shared" si="7"/>
        <v>2.4439259619608085E-2</v>
      </c>
      <c r="X53" s="133">
        <f>IFERROR(T53/T53,"-")</f>
        <v>1</v>
      </c>
    </row>
    <row r="54" spans="2:24" ht="15.75" x14ac:dyDescent="0.25">
      <c r="B54" s="134" t="s">
        <v>60</v>
      </c>
      <c r="C54" s="135">
        <f t="shared" si="8"/>
        <v>121616</v>
      </c>
      <c r="D54" s="135">
        <f t="shared" si="8"/>
        <v>108316</v>
      </c>
      <c r="E54" s="135">
        <f t="shared" si="8"/>
        <v>72713</v>
      </c>
      <c r="F54" s="135">
        <f t="shared" si="8"/>
        <v>108068</v>
      </c>
      <c r="G54" s="135">
        <f t="shared" si="8"/>
        <v>113742</v>
      </c>
      <c r="H54" s="135">
        <f t="shared" si="8"/>
        <v>117096</v>
      </c>
      <c r="I54" s="136">
        <f t="shared" si="1"/>
        <v>2.948778815213382E-2</v>
      </c>
      <c r="J54" s="135">
        <f t="shared" si="2"/>
        <v>3354</v>
      </c>
      <c r="K54" s="136">
        <f t="shared" si="3"/>
        <v>-3.7166162347059606E-2</v>
      </c>
      <c r="L54" s="135">
        <f t="shared" si="4"/>
        <v>-4520</v>
      </c>
      <c r="M54" s="136">
        <f t="shared" si="5"/>
        <v>2.1366791477807703E-2</v>
      </c>
      <c r="N54" s="136">
        <f>H54/H53</f>
        <v>0.91199813076833214</v>
      </c>
      <c r="O54" s="135">
        <v>10588</v>
      </c>
      <c r="P54" s="135">
        <v>2451</v>
      </c>
      <c r="Q54" s="135">
        <v>8704</v>
      </c>
      <c r="R54" s="135">
        <v>10040</v>
      </c>
      <c r="S54" s="135">
        <v>9788</v>
      </c>
      <c r="T54" s="135">
        <v>9325</v>
      </c>
      <c r="U54" s="136">
        <f t="shared" si="6"/>
        <v>-4.7302819779321603E-2</v>
      </c>
      <c r="V54" s="135">
        <f t="shared" si="0"/>
        <v>-463</v>
      </c>
      <c r="W54" s="136">
        <f t="shared" si="7"/>
        <v>2.3709553249672929E-2</v>
      </c>
      <c r="X54" s="136">
        <f>IFERROR(T54/T53,"-")</f>
        <v>0.90367283651516617</v>
      </c>
    </row>
    <row r="55" spans="2:24" x14ac:dyDescent="0.25">
      <c r="B55" s="97" t="s">
        <v>140</v>
      </c>
      <c r="C55" s="52">
        <f t="shared" si="8"/>
        <v>107308</v>
      </c>
      <c r="D55" s="52">
        <f t="shared" si="8"/>
        <v>141538</v>
      </c>
      <c r="E55" s="52">
        <f t="shared" si="8"/>
        <v>205466</v>
      </c>
      <c r="F55" s="52">
        <f t="shared" si="8"/>
        <v>395430</v>
      </c>
      <c r="G55" s="52">
        <f t="shared" si="8"/>
        <v>337607</v>
      </c>
      <c r="H55" s="52">
        <f t="shared" si="8"/>
        <v>442191</v>
      </c>
      <c r="I55" s="98">
        <f t="shared" si="1"/>
        <v>0.30978030668795364</v>
      </c>
      <c r="J55" s="52">
        <f t="shared" si="2"/>
        <v>104584</v>
      </c>
      <c r="K55" s="98">
        <f t="shared" si="3"/>
        <v>3.1207645282737539</v>
      </c>
      <c r="L55" s="52">
        <f t="shared" si="4"/>
        <v>334883</v>
      </c>
      <c r="M55" s="98">
        <f t="shared" si="5"/>
        <v>8.0687665593728794E-2</v>
      </c>
      <c r="N55" s="98">
        <f>H55/H53</f>
        <v>3.4439892519179094</v>
      </c>
      <c r="O55" s="52">
        <v>7862</v>
      </c>
      <c r="P55" s="52">
        <v>1592</v>
      </c>
      <c r="Q55" s="52">
        <v>6327</v>
      </c>
      <c r="R55" s="52">
        <v>6948</v>
      </c>
      <c r="S55" s="52">
        <v>6786</v>
      </c>
      <c r="T55" s="52">
        <v>6385</v>
      </c>
      <c r="U55" s="98">
        <f t="shared" si="6"/>
        <v>-5.9092248747421139E-2</v>
      </c>
      <c r="V55" s="52">
        <f t="shared" si="0"/>
        <v>-401</v>
      </c>
      <c r="W55" s="98">
        <f t="shared" si="7"/>
        <v>1.640776653174577E-2</v>
      </c>
      <c r="X55" s="98">
        <f>IFERROR(T55/T53,"-")</f>
        <v>0.61876150789805218</v>
      </c>
    </row>
    <row r="56" spans="2:24" x14ac:dyDescent="0.25">
      <c r="B56" s="97" t="s">
        <v>142</v>
      </c>
      <c r="C56" s="52">
        <f t="shared" si="8"/>
        <v>53129</v>
      </c>
      <c r="D56" s="52">
        <f t="shared" si="8"/>
        <v>55444</v>
      </c>
      <c r="E56" s="52">
        <f t="shared" si="8"/>
        <v>56786</v>
      </c>
      <c r="F56" s="52">
        <f t="shared" si="8"/>
        <v>83987</v>
      </c>
      <c r="G56" s="52">
        <f t="shared" si="8"/>
        <v>117555</v>
      </c>
      <c r="H56" s="52">
        <f t="shared" si="8"/>
        <v>116853</v>
      </c>
      <c r="I56" s="98">
        <f t="shared" si="1"/>
        <v>-5.9716728339925806E-3</v>
      </c>
      <c r="J56" s="52">
        <f t="shared" si="2"/>
        <v>-702</v>
      </c>
      <c r="K56" s="98">
        <f t="shared" si="3"/>
        <v>1.1994202789437032</v>
      </c>
      <c r="L56" s="52">
        <f t="shared" si="4"/>
        <v>63724</v>
      </c>
      <c r="M56" s="98">
        <f t="shared" si="5"/>
        <v>2.1322450677702599E-2</v>
      </c>
      <c r="N56" s="98">
        <f>H56/H53</f>
        <v>0.91010553370458347</v>
      </c>
      <c r="O56" s="52">
        <v>2726</v>
      </c>
      <c r="P56" s="52">
        <v>859</v>
      </c>
      <c r="Q56" s="52">
        <v>2377</v>
      </c>
      <c r="R56" s="52">
        <v>3092</v>
      </c>
      <c r="S56" s="52">
        <v>3002</v>
      </c>
      <c r="T56" s="52">
        <v>2940</v>
      </c>
      <c r="U56" s="98">
        <f t="shared" si="6"/>
        <v>-2.0652898067954673E-2</v>
      </c>
      <c r="V56" s="52">
        <f t="shared" si="0"/>
        <v>-62</v>
      </c>
      <c r="W56" s="98">
        <f t="shared" si="7"/>
        <v>7.3017867179271615E-3</v>
      </c>
      <c r="X56" s="98">
        <f>IFERROR(T56/T53,"-")</f>
        <v>0.28491132861711405</v>
      </c>
    </row>
    <row r="57" spans="2:24" ht="15.75" x14ac:dyDescent="0.25">
      <c r="B57" s="137" t="s">
        <v>63</v>
      </c>
      <c r="C57" s="138">
        <f>C53-C54</f>
        <v>4481</v>
      </c>
      <c r="D57" s="138">
        <f t="shared" ref="D57:H57" si="9">D53-D54</f>
        <v>32870</v>
      </c>
      <c r="E57" s="138">
        <f t="shared" si="9"/>
        <v>-754</v>
      </c>
      <c r="F57" s="138">
        <f t="shared" si="9"/>
        <v>3369</v>
      </c>
      <c r="G57" s="138">
        <f t="shared" si="9"/>
        <v>9456</v>
      </c>
      <c r="H57" s="138">
        <f t="shared" si="9"/>
        <v>11299</v>
      </c>
      <c r="I57" s="139">
        <f t="shared" si="1"/>
        <v>0.19490270727580383</v>
      </c>
      <c r="J57" s="138">
        <f t="shared" si="2"/>
        <v>1843</v>
      </c>
      <c r="K57" s="139">
        <f t="shared" si="3"/>
        <v>1.5215353715688464</v>
      </c>
      <c r="L57" s="138">
        <f t="shared" si="4"/>
        <v>6818</v>
      </c>
      <c r="M57" s="139">
        <f t="shared" si="5"/>
        <v>2.0617559686731336E-3</v>
      </c>
      <c r="N57" s="139">
        <f>H57/H53</f>
        <v>8.8001869231667904E-2</v>
      </c>
      <c r="O57" s="138">
        <v>444</v>
      </c>
      <c r="P57" s="138">
        <v>133</v>
      </c>
      <c r="Q57" s="138">
        <v>2205</v>
      </c>
      <c r="R57" s="138">
        <v>1076</v>
      </c>
      <c r="S57" s="138">
        <v>1898</v>
      </c>
      <c r="T57" s="138">
        <v>4419</v>
      </c>
      <c r="U57" s="139">
        <f t="shared" si="6"/>
        <v>1.3282402528977872</v>
      </c>
      <c r="V57" s="138">
        <f t="shared" si="0"/>
        <v>2521</v>
      </c>
      <c r="W57" s="139">
        <f t="shared" si="7"/>
        <v>2.540983993690047E-3</v>
      </c>
      <c r="X57" s="139">
        <f>IFERROR(T57/T53,"-")</f>
        <v>0.42823917046225407</v>
      </c>
    </row>
    <row r="58" spans="2:24" x14ac:dyDescent="0.25">
      <c r="B58" s="101"/>
      <c r="C58" s="102"/>
      <c r="D58" s="102"/>
      <c r="E58" s="102"/>
      <c r="F58" s="102"/>
      <c r="G58" s="102"/>
      <c r="H58" s="103"/>
      <c r="I58" s="102"/>
      <c r="J58" s="104"/>
      <c r="K58" s="102"/>
      <c r="L58" s="104"/>
      <c r="M58" s="104"/>
      <c r="N58" s="104"/>
    </row>
    <row r="59" spans="2:24" x14ac:dyDescent="0.25">
      <c r="B59" s="105" t="s">
        <v>55</v>
      </c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D314A-9A9C-43AA-96ED-DD6B93F9805D}">
  <sheetPr>
    <tabColor theme="7" tint="0.79998168889431442"/>
    <pageSetUpPr fitToPage="1"/>
  </sheetPr>
  <dimension ref="A1:AA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3" spans="1:27" ht="42" customHeight="1" thickBot="1" x14ac:dyDescent="0.3">
      <c r="B3" s="141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P3" s="141" t="s">
        <v>257</v>
      </c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</row>
    <row r="4" spans="1:27" ht="6" customHeight="1" x14ac:dyDescent="0.25"/>
    <row r="5" spans="1:27" ht="15.75" x14ac:dyDescent="0.25">
      <c r="B5" s="143"/>
      <c r="C5" s="299" t="s">
        <v>43</v>
      </c>
      <c r="D5" s="300"/>
      <c r="E5" s="300"/>
      <c r="F5" s="300"/>
      <c r="G5" s="300"/>
      <c r="H5" s="300"/>
      <c r="I5" s="300"/>
      <c r="J5" s="300"/>
      <c r="K5" s="300"/>
      <c r="L5" s="300"/>
      <c r="M5" s="300"/>
      <c r="P5" s="143"/>
      <c r="Q5" s="299" t="s">
        <v>43</v>
      </c>
      <c r="R5" s="300"/>
      <c r="S5" s="300"/>
      <c r="T5" s="300"/>
      <c r="U5" s="300"/>
      <c r="V5" s="300"/>
      <c r="W5" s="300"/>
      <c r="X5" s="300"/>
      <c r="Y5" s="300"/>
      <c r="Z5" s="300"/>
      <c r="AA5" s="300"/>
    </row>
    <row r="6" spans="1:27" s="144" customFormat="1" ht="72" customHeight="1" x14ac:dyDescent="0.25">
      <c r="B6" s="145"/>
      <c r="C6" s="146">
        <v>2018</v>
      </c>
      <c r="D6" s="147">
        <v>2019</v>
      </c>
      <c r="E6" s="147">
        <v>2020</v>
      </c>
      <c r="F6" s="147">
        <v>2021</v>
      </c>
      <c r="G6" s="147">
        <v>2022</v>
      </c>
      <c r="H6" s="147">
        <v>2023</v>
      </c>
      <c r="I6" s="148" t="str">
        <f>CONCATENATE("var. ",RIGHT(H6,2),"/",RIGHT(G6,2))</f>
        <v>var. 23/22</v>
      </c>
      <c r="J6" s="148" t="str">
        <f>CONCATENATE("var. ",RIGHT(H6,2),"/",RIGHT(E6,2))</f>
        <v>var. 23/20</v>
      </c>
      <c r="K6" s="149" t="str">
        <f>CONCATENATE("dif. ",RIGHT(H6,2),"/",RIGHT(G6,2))</f>
        <v>dif. 23/22</v>
      </c>
      <c r="L6" s="149" t="str">
        <f>CONCATENATE("dif. ",RIGHT(H6,2),"/",RIGHT(E6,2))</f>
        <v>dif. 23/20</v>
      </c>
      <c r="M6" s="148" t="str">
        <f>CONCATENATE("Cuota s/ total lugares de residencia ",RIGHT(H6,4))</f>
        <v>Cuota s/ total lugares de residencia 2023</v>
      </c>
      <c r="P6" s="145"/>
      <c r="Q6" s="146">
        <v>2018</v>
      </c>
      <c r="R6" s="147">
        <v>2019</v>
      </c>
      <c r="S6" s="147">
        <v>2020</v>
      </c>
      <c r="T6" s="147">
        <v>2021</v>
      </c>
      <c r="U6" s="147">
        <v>2022</v>
      </c>
      <c r="V6" s="147">
        <v>2023</v>
      </c>
      <c r="W6" s="148" t="str">
        <f>CONCATENATE("var. ",RIGHT(V6,2),"/",RIGHT(U6,2))</f>
        <v>var. 23/22</v>
      </c>
      <c r="X6" s="148" t="str">
        <f>CONCATENATE("var. ",RIGHT(V6,2),"/",RIGHT(S6,2))</f>
        <v>var. 23/20</v>
      </c>
      <c r="Y6" s="149" t="str">
        <f>CONCATENATE("dif. ",RIGHT(V6,2),"/",RIGHT(U6,2))</f>
        <v>dif. 23/22</v>
      </c>
      <c r="Z6" s="149" t="str">
        <f>CONCATENATE("dif. ",RIGHT(V6,2),"/",RIGHT(S6,2))</f>
        <v>dif. 23/20</v>
      </c>
      <c r="AA6" s="148" t="str">
        <f>CONCATENATE("Cuota s/ total lugares de residencia ",RIGHT(V6,4))</f>
        <v>Cuota s/ total lugares de residencia 2023</v>
      </c>
    </row>
    <row r="7" spans="1:27" x14ac:dyDescent="0.25">
      <c r="A7" s="1"/>
      <c r="B7" s="150" t="s">
        <v>43</v>
      </c>
      <c r="C7" s="151"/>
      <c r="D7" s="151"/>
      <c r="E7" s="151"/>
      <c r="F7" s="151"/>
      <c r="G7" s="151"/>
      <c r="H7" s="152"/>
      <c r="I7" s="152"/>
      <c r="J7" s="152"/>
      <c r="K7" s="152"/>
      <c r="L7" s="151"/>
      <c r="M7" s="151"/>
      <c r="N7" s="79"/>
      <c r="P7" s="153" t="s">
        <v>49</v>
      </c>
      <c r="Q7" s="151"/>
      <c r="R7" s="151"/>
      <c r="S7" s="151"/>
      <c r="T7" s="151"/>
      <c r="U7" s="151"/>
      <c r="V7" s="152"/>
      <c r="W7" s="152"/>
      <c r="X7" s="152"/>
      <c r="Y7" s="152"/>
      <c r="Z7" s="151"/>
      <c r="AA7" s="151"/>
    </row>
    <row r="8" spans="1:27" x14ac:dyDescent="0.25">
      <c r="A8" s="1"/>
      <c r="B8" s="154" t="s">
        <v>68</v>
      </c>
      <c r="C8" s="155">
        <v>4872456</v>
      </c>
      <c r="D8" s="155">
        <v>4831573</v>
      </c>
      <c r="E8" s="155">
        <v>1565303</v>
      </c>
      <c r="F8" s="155">
        <v>2335438</v>
      </c>
      <c r="G8" s="155">
        <v>4757683</v>
      </c>
      <c r="H8" s="155">
        <v>5188807</v>
      </c>
      <c r="I8" s="156">
        <f>IFERROR(H8/G8-1,"-")</f>
        <v>9.0616377762032574E-2</v>
      </c>
      <c r="J8" s="156">
        <f>IFERROR(H8/E8-1,"-")</f>
        <v>2.3148898328310876</v>
      </c>
      <c r="K8" s="155">
        <f>H8-G8</f>
        <v>431124</v>
      </c>
      <c r="L8" s="155">
        <f>H8-E8</f>
        <v>3623504</v>
      </c>
      <c r="M8" s="156">
        <f>H8/H$8</f>
        <v>1</v>
      </c>
      <c r="N8" s="79"/>
      <c r="P8" s="154" t="s">
        <v>68</v>
      </c>
      <c r="Q8" s="155">
        <v>53986</v>
      </c>
      <c r="R8" s="155">
        <v>55887</v>
      </c>
      <c r="S8" s="155">
        <v>24221</v>
      </c>
      <c r="T8" s="155">
        <v>33444</v>
      </c>
      <c r="U8" s="155">
        <v>51485</v>
      </c>
      <c r="V8" s="155">
        <v>58157</v>
      </c>
      <c r="W8" s="156">
        <f>IFERROR(V8/U8-1,"-")</f>
        <v>0.12959114305137409</v>
      </c>
      <c r="X8" s="156">
        <f>IFERROR(V8/S8-1,"-")</f>
        <v>1.4010982205524134</v>
      </c>
      <c r="Y8" s="155">
        <f>V8-U8</f>
        <v>6672</v>
      </c>
      <c r="Z8" s="155">
        <f>V8-S8</f>
        <v>33936</v>
      </c>
      <c r="AA8" s="156">
        <f>V8/V$8</f>
        <v>1</v>
      </c>
    </row>
    <row r="9" spans="1:27" x14ac:dyDescent="0.25">
      <c r="A9" s="1" t="s">
        <v>96</v>
      </c>
      <c r="B9" s="157" t="s">
        <v>97</v>
      </c>
      <c r="C9" s="158">
        <v>1028693</v>
      </c>
      <c r="D9" s="158">
        <v>1047557</v>
      </c>
      <c r="E9" s="158">
        <v>456683</v>
      </c>
      <c r="F9" s="158">
        <v>800301</v>
      </c>
      <c r="G9" s="158">
        <v>1016781</v>
      </c>
      <c r="H9" s="158">
        <v>1041269</v>
      </c>
      <c r="I9" s="159">
        <f>IFERROR(H9/G9-1,"-")</f>
        <v>2.4083848931087504E-2</v>
      </c>
      <c r="J9" s="160">
        <f t="shared" ref="J9:J20" si="0">IFERROR(H9/E9-1,"-")</f>
        <v>1.2800695449578812</v>
      </c>
      <c r="K9" s="158">
        <f t="shared" ref="K9:K19" si="1">H9-G9</f>
        <v>24488</v>
      </c>
      <c r="L9" s="158">
        <f t="shared" ref="L9:L20" si="2">H9-E9</f>
        <v>584586</v>
      </c>
      <c r="M9" s="159">
        <f>H9/H$8</f>
        <v>0.20067599353762822</v>
      </c>
      <c r="N9" s="79"/>
      <c r="P9" s="157" t="s">
        <v>97</v>
      </c>
      <c r="Q9" s="158">
        <v>34282</v>
      </c>
      <c r="R9" s="158">
        <v>37119</v>
      </c>
      <c r="S9" s="158">
        <v>16023</v>
      </c>
      <c r="T9" s="158">
        <v>21732</v>
      </c>
      <c r="U9" s="158">
        <v>33809</v>
      </c>
      <c r="V9" s="158">
        <v>37722</v>
      </c>
      <c r="W9" s="159">
        <f>IFERROR(V9/U9-1,"-")</f>
        <v>0.11573841284864983</v>
      </c>
      <c r="X9" s="160">
        <f t="shared" ref="X9:X20" si="3">IFERROR(V9/S9-1,"-")</f>
        <v>1.3542407788803597</v>
      </c>
      <c r="Y9" s="158">
        <f t="shared" ref="Y9:Y19" si="4">V9-U9</f>
        <v>3913</v>
      </c>
      <c r="Z9" s="158">
        <f t="shared" ref="Z9:Z20" si="5">V9-S9</f>
        <v>21699</v>
      </c>
      <c r="AA9" s="159">
        <f>V9/V$8</f>
        <v>0.64862355348453327</v>
      </c>
    </row>
    <row r="10" spans="1:27" x14ac:dyDescent="0.25">
      <c r="A10" s="161" t="s">
        <v>103</v>
      </c>
      <c r="B10" s="162" t="s">
        <v>103</v>
      </c>
      <c r="C10" s="163">
        <v>422456</v>
      </c>
      <c r="D10" s="163">
        <v>415150</v>
      </c>
      <c r="E10" s="163">
        <v>208389</v>
      </c>
      <c r="F10" s="163">
        <v>416048</v>
      </c>
      <c r="G10" s="163">
        <v>423208</v>
      </c>
      <c r="H10" s="163">
        <v>428791</v>
      </c>
      <c r="I10" s="164">
        <f>IFERROR(H10/G10-1,"-")</f>
        <v>1.3192094667397569E-2</v>
      </c>
      <c r="J10" s="165">
        <f t="shared" si="0"/>
        <v>1.0576469967224758</v>
      </c>
      <c r="K10" s="163">
        <f t="shared" si="1"/>
        <v>5583</v>
      </c>
      <c r="L10" s="163">
        <f t="shared" si="2"/>
        <v>220402</v>
      </c>
      <c r="M10" s="164">
        <f>H10/H$8</f>
        <v>8.2637685309937328E-2</v>
      </c>
      <c r="N10" s="79"/>
      <c r="P10" s="162" t="s">
        <v>103</v>
      </c>
      <c r="Q10" s="163">
        <v>16764</v>
      </c>
      <c r="R10" s="163">
        <v>19153</v>
      </c>
      <c r="S10" s="163">
        <v>8684</v>
      </c>
      <c r="T10" s="163">
        <v>11001</v>
      </c>
      <c r="U10" s="163">
        <v>16289</v>
      </c>
      <c r="V10" s="163">
        <v>12024</v>
      </c>
      <c r="W10" s="164">
        <f>IFERROR(V10/U10-1,"-")</f>
        <v>-0.261833138928111</v>
      </c>
      <c r="X10" s="165">
        <f t="shared" si="3"/>
        <v>0.38461538461538458</v>
      </c>
      <c r="Y10" s="163">
        <f t="shared" si="4"/>
        <v>-4265</v>
      </c>
      <c r="Z10" s="163">
        <f t="shared" si="5"/>
        <v>3340</v>
      </c>
      <c r="AA10" s="164">
        <f>V10/V$8</f>
        <v>0.20675069209209554</v>
      </c>
    </row>
    <row r="11" spans="1:27" x14ac:dyDescent="0.25">
      <c r="A11" s="161" t="s">
        <v>100</v>
      </c>
      <c r="B11" s="162" t="s">
        <v>100</v>
      </c>
      <c r="C11" s="163">
        <v>606237</v>
      </c>
      <c r="D11" s="163">
        <v>632407</v>
      </c>
      <c r="E11" s="163">
        <v>248294</v>
      </c>
      <c r="F11" s="163">
        <v>384253</v>
      </c>
      <c r="G11" s="163">
        <v>593573</v>
      </c>
      <c r="H11" s="163">
        <v>612478</v>
      </c>
      <c r="I11" s="164">
        <f>IFERROR(H11/G11-1,"-")</f>
        <v>3.1849494501939857E-2</v>
      </c>
      <c r="J11" s="165">
        <f t="shared" si="0"/>
        <v>1.4667450683463956</v>
      </c>
      <c r="K11" s="163">
        <f t="shared" si="1"/>
        <v>18905</v>
      </c>
      <c r="L11" s="163">
        <f t="shared" si="2"/>
        <v>364184</v>
      </c>
      <c r="M11" s="164">
        <f>H11/H$8</f>
        <v>0.11803830822769087</v>
      </c>
      <c r="N11" s="79"/>
      <c r="P11" s="162" t="s">
        <v>100</v>
      </c>
      <c r="Q11" s="163">
        <v>17518</v>
      </c>
      <c r="R11" s="163">
        <v>17966</v>
      </c>
      <c r="S11" s="163">
        <v>7339</v>
      </c>
      <c r="T11" s="163">
        <v>10731</v>
      </c>
      <c r="U11" s="163">
        <v>17520</v>
      </c>
      <c r="V11" s="163">
        <v>25698</v>
      </c>
      <c r="W11" s="164">
        <f>IFERROR(V11/U11-1,"-")</f>
        <v>0.46678082191780823</v>
      </c>
      <c r="X11" s="165">
        <f t="shared" si="3"/>
        <v>2.5015669709769726</v>
      </c>
      <c r="Y11" s="163">
        <f t="shared" si="4"/>
        <v>8178</v>
      </c>
      <c r="Z11" s="163">
        <f t="shared" si="5"/>
        <v>18359</v>
      </c>
      <c r="AA11" s="164">
        <f>V11/V$8</f>
        <v>0.4418728613924377</v>
      </c>
    </row>
    <row r="12" spans="1:27" x14ac:dyDescent="0.25">
      <c r="A12" s="1"/>
      <c r="B12" s="157" t="s">
        <v>107</v>
      </c>
      <c r="C12" s="158">
        <v>3843763</v>
      </c>
      <c r="D12" s="158">
        <v>3784016</v>
      </c>
      <c r="E12" s="158">
        <v>1108620</v>
      </c>
      <c r="F12" s="158">
        <v>1535137</v>
      </c>
      <c r="G12" s="158">
        <v>3740902</v>
      </c>
      <c r="H12" s="158">
        <v>4147538</v>
      </c>
      <c r="I12" s="159">
        <f>IFERROR(H12/G12-1,"-")</f>
        <v>0.10869998732925912</v>
      </c>
      <c r="J12" s="160">
        <f t="shared" si="0"/>
        <v>2.7411719074164278</v>
      </c>
      <c r="K12" s="158">
        <f t="shared" si="1"/>
        <v>406636</v>
      </c>
      <c r="L12" s="158">
        <f t="shared" si="2"/>
        <v>3038918</v>
      </c>
      <c r="M12" s="159">
        <f>H12/H$8</f>
        <v>0.79932400646237178</v>
      </c>
      <c r="N12" s="79"/>
      <c r="P12" s="157" t="s">
        <v>107</v>
      </c>
      <c r="Q12" s="158">
        <v>19704</v>
      </c>
      <c r="R12" s="158">
        <v>18768</v>
      </c>
      <c r="S12" s="158">
        <v>8198</v>
      </c>
      <c r="T12" s="158">
        <v>11712</v>
      </c>
      <c r="U12" s="158">
        <v>17676</v>
      </c>
      <c r="V12" s="158">
        <v>20435</v>
      </c>
      <c r="W12" s="159">
        <f>IFERROR(V12/U12-1,"-")</f>
        <v>0.15608735007920349</v>
      </c>
      <c r="X12" s="160">
        <f t="shared" si="3"/>
        <v>1.4926811417418882</v>
      </c>
      <c r="Y12" s="158">
        <f t="shared" si="4"/>
        <v>2759</v>
      </c>
      <c r="Z12" s="158">
        <f t="shared" si="5"/>
        <v>12237</v>
      </c>
      <c r="AA12" s="159">
        <f>V12/V$8</f>
        <v>0.35137644651546673</v>
      </c>
    </row>
    <row r="13" spans="1:27" s="56" customFormat="1" x14ac:dyDescent="0.25">
      <c r="B13" s="162" t="s">
        <v>110</v>
      </c>
      <c r="C13" s="163">
        <v>1692213</v>
      </c>
      <c r="D13" s="163">
        <v>1721079</v>
      </c>
      <c r="E13" s="163">
        <v>436137</v>
      </c>
      <c r="F13" s="163">
        <v>446045</v>
      </c>
      <c r="G13" s="163">
        <v>1722453</v>
      </c>
      <c r="H13" s="163">
        <v>1939344</v>
      </c>
      <c r="I13" s="164">
        <f t="shared" ref="I13:I20" si="6">IFERROR(H13/G13-1,"-")</f>
        <v>0.12591983641933924</v>
      </c>
      <c r="J13" s="165">
        <f t="shared" si="0"/>
        <v>3.4466394733764849</v>
      </c>
      <c r="K13" s="163">
        <f t="shared" si="1"/>
        <v>216891</v>
      </c>
      <c r="L13" s="163">
        <f t="shared" si="2"/>
        <v>1503207</v>
      </c>
      <c r="M13" s="164">
        <f t="shared" ref="M13:M20" si="7">H13/H$8</f>
        <v>0.37375527746551374</v>
      </c>
      <c r="N13" s="166"/>
      <c r="P13" s="162" t="s">
        <v>110</v>
      </c>
      <c r="Q13" s="163">
        <v>2265</v>
      </c>
      <c r="R13" s="163">
        <v>2421</v>
      </c>
      <c r="S13" s="163">
        <v>1288</v>
      </c>
      <c r="T13" s="163">
        <v>921</v>
      </c>
      <c r="U13" s="163">
        <v>2403</v>
      </c>
      <c r="V13" s="163">
        <v>2795</v>
      </c>
      <c r="W13" s="164">
        <f t="shared" ref="W13:W20" si="8">IFERROR(V13/U13-1,"-")</f>
        <v>0.16312942155638788</v>
      </c>
      <c r="X13" s="165">
        <f t="shared" si="3"/>
        <v>1.1700310559006213</v>
      </c>
      <c r="Y13" s="163">
        <f t="shared" si="4"/>
        <v>392</v>
      </c>
      <c r="Z13" s="163">
        <f t="shared" si="5"/>
        <v>1507</v>
      </c>
      <c r="AA13" s="164">
        <f t="shared" ref="AA13:AA20" si="9">V13/V$8</f>
        <v>4.8059562907302643E-2</v>
      </c>
    </row>
    <row r="14" spans="1:27" s="56" customFormat="1" x14ac:dyDescent="0.25">
      <c r="B14" s="162" t="s">
        <v>113</v>
      </c>
      <c r="C14" s="163">
        <v>580856</v>
      </c>
      <c r="D14" s="163">
        <v>491040</v>
      </c>
      <c r="E14" s="163">
        <v>138922</v>
      </c>
      <c r="F14" s="163">
        <v>222501</v>
      </c>
      <c r="G14" s="163">
        <v>385709</v>
      </c>
      <c r="H14" s="163">
        <v>431586</v>
      </c>
      <c r="I14" s="164">
        <f t="shared" si="6"/>
        <v>0.11894200031630064</v>
      </c>
      <c r="J14" s="165">
        <f t="shared" si="0"/>
        <v>2.1066785678294293</v>
      </c>
      <c r="K14" s="163">
        <f t="shared" si="1"/>
        <v>45877</v>
      </c>
      <c r="L14" s="163">
        <f t="shared" si="2"/>
        <v>292664</v>
      </c>
      <c r="M14" s="164">
        <f t="shared" si="7"/>
        <v>8.3176344774434668E-2</v>
      </c>
      <c r="N14" s="166"/>
      <c r="P14" s="162" t="s">
        <v>113</v>
      </c>
      <c r="Q14" s="163">
        <v>4527</v>
      </c>
      <c r="R14" s="163">
        <v>3905</v>
      </c>
      <c r="S14" s="163">
        <v>1481</v>
      </c>
      <c r="T14" s="163">
        <v>2395</v>
      </c>
      <c r="U14" s="163">
        <v>3482</v>
      </c>
      <c r="V14" s="163">
        <v>3814</v>
      </c>
      <c r="W14" s="164">
        <f t="shared" si="8"/>
        <v>9.5347501435956383E-2</v>
      </c>
      <c r="X14" s="165">
        <f t="shared" si="3"/>
        <v>1.5752869682646859</v>
      </c>
      <c r="Y14" s="163">
        <f t="shared" si="4"/>
        <v>332</v>
      </c>
      <c r="Z14" s="163">
        <f t="shared" si="5"/>
        <v>2333</v>
      </c>
      <c r="AA14" s="164">
        <f t="shared" si="9"/>
        <v>6.5581099437728912E-2</v>
      </c>
    </row>
    <row r="15" spans="1:27" x14ac:dyDescent="0.25">
      <c r="A15" s="1"/>
      <c r="B15" s="162" t="s">
        <v>116</v>
      </c>
      <c r="C15" s="163">
        <v>162041</v>
      </c>
      <c r="D15" s="163">
        <v>166950</v>
      </c>
      <c r="E15" s="163">
        <v>58766</v>
      </c>
      <c r="F15" s="163">
        <v>128102</v>
      </c>
      <c r="G15" s="163">
        <v>197280</v>
      </c>
      <c r="H15" s="163">
        <v>216824</v>
      </c>
      <c r="I15" s="164">
        <f t="shared" si="6"/>
        <v>9.9067315490673158E-2</v>
      </c>
      <c r="J15" s="165">
        <f t="shared" si="0"/>
        <v>2.6896164448830957</v>
      </c>
      <c r="K15" s="163">
        <f t="shared" si="1"/>
        <v>19544</v>
      </c>
      <c r="L15" s="163">
        <f t="shared" si="2"/>
        <v>158058</v>
      </c>
      <c r="M15" s="164">
        <f t="shared" si="7"/>
        <v>4.1786869313119569E-2</v>
      </c>
      <c r="N15" s="79"/>
      <c r="P15" s="162" t="s">
        <v>116</v>
      </c>
      <c r="Q15" s="163">
        <v>4157</v>
      </c>
      <c r="R15" s="163">
        <v>3854</v>
      </c>
      <c r="S15" s="163">
        <v>1974</v>
      </c>
      <c r="T15" s="163">
        <v>3541</v>
      </c>
      <c r="U15" s="163">
        <v>3412</v>
      </c>
      <c r="V15" s="163">
        <v>3885</v>
      </c>
      <c r="W15" s="164">
        <f t="shared" si="8"/>
        <v>0.13862837045720977</v>
      </c>
      <c r="X15" s="165">
        <f t="shared" si="3"/>
        <v>0.96808510638297873</v>
      </c>
      <c r="Y15" s="163">
        <f t="shared" si="4"/>
        <v>473</v>
      </c>
      <c r="Z15" s="163">
        <f t="shared" si="5"/>
        <v>1911</v>
      </c>
      <c r="AA15" s="164">
        <f t="shared" si="9"/>
        <v>6.6801932699417102E-2</v>
      </c>
    </row>
    <row r="16" spans="1:27" x14ac:dyDescent="0.25">
      <c r="A16" s="1"/>
      <c r="B16" s="162" t="s">
        <v>123</v>
      </c>
      <c r="C16" s="163">
        <v>146606</v>
      </c>
      <c r="D16" s="163">
        <v>137818</v>
      </c>
      <c r="E16" s="163">
        <v>39662</v>
      </c>
      <c r="F16" s="163">
        <v>93209</v>
      </c>
      <c r="G16" s="163">
        <v>169583</v>
      </c>
      <c r="H16" s="163">
        <v>165044</v>
      </c>
      <c r="I16" s="164">
        <f t="shared" si="6"/>
        <v>-2.6765654576225262E-2</v>
      </c>
      <c r="J16" s="165">
        <f t="shared" si="0"/>
        <v>3.1612626695577628</v>
      </c>
      <c r="K16" s="163">
        <f t="shared" si="1"/>
        <v>-4539</v>
      </c>
      <c r="L16" s="163">
        <f t="shared" si="2"/>
        <v>125382</v>
      </c>
      <c r="M16" s="164">
        <f t="shared" si="7"/>
        <v>3.1807696836671707E-2</v>
      </c>
      <c r="N16" s="79"/>
      <c r="P16" s="162" t="s">
        <v>123</v>
      </c>
      <c r="Q16" s="163">
        <v>535</v>
      </c>
      <c r="R16" s="163">
        <v>699</v>
      </c>
      <c r="S16" s="163">
        <v>323</v>
      </c>
      <c r="T16" s="163">
        <v>432</v>
      </c>
      <c r="U16" s="163">
        <v>1172</v>
      </c>
      <c r="V16" s="163">
        <v>938</v>
      </c>
      <c r="W16" s="164">
        <f t="shared" si="8"/>
        <v>-0.19965870307167233</v>
      </c>
      <c r="X16" s="165">
        <f t="shared" si="3"/>
        <v>1.9040247678018574</v>
      </c>
      <c r="Y16" s="163">
        <f t="shared" si="4"/>
        <v>-234</v>
      </c>
      <c r="Z16" s="163">
        <f t="shared" si="5"/>
        <v>615</v>
      </c>
      <c r="AA16" s="164">
        <f t="shared" si="9"/>
        <v>1.6128754922021423E-2</v>
      </c>
    </row>
    <row r="17" spans="1:27" x14ac:dyDescent="0.25">
      <c r="A17" s="1"/>
      <c r="B17" s="162" t="s">
        <v>119</v>
      </c>
      <c r="C17" s="163">
        <v>136223</v>
      </c>
      <c r="D17" s="163">
        <v>133862</v>
      </c>
      <c r="E17" s="163">
        <v>55544</v>
      </c>
      <c r="F17" s="163">
        <v>93337</v>
      </c>
      <c r="G17" s="163">
        <v>146133</v>
      </c>
      <c r="H17" s="163">
        <v>151265</v>
      </c>
      <c r="I17" s="164">
        <f t="shared" si="6"/>
        <v>3.5118693245194343E-2</v>
      </c>
      <c r="J17" s="165">
        <f t="shared" si="0"/>
        <v>1.7233364539824283</v>
      </c>
      <c r="K17" s="163">
        <f t="shared" si="1"/>
        <v>5132</v>
      </c>
      <c r="L17" s="163">
        <f t="shared" si="2"/>
        <v>95721</v>
      </c>
      <c r="M17" s="164">
        <f t="shared" si="7"/>
        <v>2.9152173129584506E-2</v>
      </c>
      <c r="N17" s="79"/>
      <c r="P17" s="162" t="s">
        <v>119</v>
      </c>
      <c r="Q17" s="163">
        <v>534</v>
      </c>
      <c r="R17" s="163">
        <v>519</v>
      </c>
      <c r="S17" s="163">
        <v>351</v>
      </c>
      <c r="T17" s="163">
        <v>507</v>
      </c>
      <c r="U17" s="163">
        <v>682</v>
      </c>
      <c r="V17" s="163">
        <v>650</v>
      </c>
      <c r="W17" s="164">
        <f t="shared" si="8"/>
        <v>-4.692082111436946E-2</v>
      </c>
      <c r="X17" s="165">
        <f t="shared" si="3"/>
        <v>0.85185185185185186</v>
      </c>
      <c r="Y17" s="163">
        <f t="shared" si="4"/>
        <v>-32</v>
      </c>
      <c r="Z17" s="163">
        <f t="shared" si="5"/>
        <v>299</v>
      </c>
      <c r="AA17" s="164">
        <f t="shared" si="9"/>
        <v>1.117664253658201E-2</v>
      </c>
    </row>
    <row r="18" spans="1:27" x14ac:dyDescent="0.25">
      <c r="A18" s="1"/>
      <c r="B18" s="162" t="s">
        <v>128</v>
      </c>
      <c r="C18" s="163">
        <v>68669</v>
      </c>
      <c r="D18" s="163">
        <v>74390</v>
      </c>
      <c r="E18" s="163">
        <v>28784</v>
      </c>
      <c r="F18" s="163">
        <v>25400</v>
      </c>
      <c r="G18" s="163">
        <v>62340</v>
      </c>
      <c r="H18" s="163">
        <v>67966</v>
      </c>
      <c r="I18" s="164">
        <f t="shared" si="6"/>
        <v>9.0247032402951621E-2</v>
      </c>
      <c r="J18" s="165">
        <f t="shared" si="0"/>
        <v>1.361242356864925</v>
      </c>
      <c r="K18" s="163">
        <f t="shared" si="1"/>
        <v>5626</v>
      </c>
      <c r="L18" s="163">
        <f t="shared" si="2"/>
        <v>39182</v>
      </c>
      <c r="M18" s="164">
        <f t="shared" si="7"/>
        <v>1.3098579307343672E-2</v>
      </c>
      <c r="N18" s="79"/>
      <c r="P18" s="162" t="s">
        <v>128</v>
      </c>
      <c r="Q18" s="163">
        <v>176</v>
      </c>
      <c r="R18" s="163">
        <v>155</v>
      </c>
      <c r="S18" s="163">
        <v>124</v>
      </c>
      <c r="T18" s="163">
        <v>105</v>
      </c>
      <c r="U18" s="163">
        <v>270</v>
      </c>
      <c r="V18" s="163">
        <v>153</v>
      </c>
      <c r="W18" s="164">
        <f t="shared" si="8"/>
        <v>-0.43333333333333335</v>
      </c>
      <c r="X18" s="165">
        <f t="shared" si="3"/>
        <v>0.2338709677419355</v>
      </c>
      <c r="Y18" s="163">
        <f t="shared" si="4"/>
        <v>-117</v>
      </c>
      <c r="Z18" s="163">
        <f t="shared" si="5"/>
        <v>29</v>
      </c>
      <c r="AA18" s="164">
        <f t="shared" si="9"/>
        <v>2.6308097047646889E-3</v>
      </c>
    </row>
    <row r="19" spans="1:27" x14ac:dyDescent="0.25">
      <c r="A19" s="161" t="s">
        <v>144</v>
      </c>
      <c r="B19" s="162" t="s">
        <v>131</v>
      </c>
      <c r="C19" s="163">
        <v>119807</v>
      </c>
      <c r="D19" s="163">
        <v>106028</v>
      </c>
      <c r="E19" s="163">
        <v>42711</v>
      </c>
      <c r="F19" s="163">
        <v>22147</v>
      </c>
      <c r="G19" s="163">
        <v>56752</v>
      </c>
      <c r="H19" s="163">
        <v>70972</v>
      </c>
      <c r="I19" s="164">
        <f t="shared" si="6"/>
        <v>0.25056385678037785</v>
      </c>
      <c r="J19" s="165">
        <f t="shared" si="0"/>
        <v>0.66167966097726572</v>
      </c>
      <c r="K19" s="163">
        <f t="shared" si="1"/>
        <v>14220</v>
      </c>
      <c r="L19" s="163">
        <f t="shared" si="2"/>
        <v>28261</v>
      </c>
      <c r="M19" s="164">
        <f t="shared" si="7"/>
        <v>1.3677903225153682E-2</v>
      </c>
      <c r="N19" s="79"/>
      <c r="P19" s="162" t="s">
        <v>131</v>
      </c>
      <c r="Q19" s="163">
        <v>383</v>
      </c>
      <c r="R19" s="163">
        <v>271</v>
      </c>
      <c r="S19" s="163">
        <v>89</v>
      </c>
      <c r="T19" s="163">
        <v>96</v>
      </c>
      <c r="U19" s="163">
        <v>168</v>
      </c>
      <c r="V19" s="163">
        <v>270</v>
      </c>
      <c r="W19" s="164">
        <f t="shared" si="8"/>
        <v>0.60714285714285721</v>
      </c>
      <c r="X19" s="165">
        <f t="shared" si="3"/>
        <v>2.0337078651685392</v>
      </c>
      <c r="Y19" s="163">
        <f t="shared" si="4"/>
        <v>102</v>
      </c>
      <c r="Z19" s="163">
        <f t="shared" si="5"/>
        <v>181</v>
      </c>
      <c r="AA19" s="164">
        <f t="shared" si="9"/>
        <v>4.6426053613494505E-3</v>
      </c>
    </row>
    <row r="20" spans="1:27" x14ac:dyDescent="0.25">
      <c r="A20" s="167" t="s">
        <v>145</v>
      </c>
      <c r="B20" s="168" t="s">
        <v>145</v>
      </c>
      <c r="C20" s="169">
        <f t="shared" ref="C20:H20" si="10">C12-SUM(C13:C19)</f>
        <v>937348</v>
      </c>
      <c r="D20" s="169">
        <f t="shared" si="10"/>
        <v>952849</v>
      </c>
      <c r="E20" s="169">
        <f t="shared" si="10"/>
        <v>308094</v>
      </c>
      <c r="F20" s="169">
        <f t="shared" si="10"/>
        <v>504396</v>
      </c>
      <c r="G20" s="169">
        <f t="shared" si="10"/>
        <v>1000652</v>
      </c>
      <c r="H20" s="169">
        <f t="shared" si="10"/>
        <v>1104537</v>
      </c>
      <c r="I20" s="170">
        <f t="shared" si="6"/>
        <v>0.10381731111315418</v>
      </c>
      <c r="J20" s="171">
        <f t="shared" si="0"/>
        <v>2.5850649477107637</v>
      </c>
      <c r="K20" s="169">
        <f>H20-G20</f>
        <v>103885</v>
      </c>
      <c r="L20" s="169">
        <f t="shared" si="2"/>
        <v>796443</v>
      </c>
      <c r="M20" s="170">
        <f t="shared" si="7"/>
        <v>0.21286916241055026</v>
      </c>
      <c r="N20" s="79"/>
      <c r="P20" s="168" t="s">
        <v>145</v>
      </c>
      <c r="Q20" s="169">
        <f t="shared" ref="Q20:V20" si="11">Q12-SUM(Q13:Q19)</f>
        <v>7127</v>
      </c>
      <c r="R20" s="169">
        <f t="shared" si="11"/>
        <v>6944</v>
      </c>
      <c r="S20" s="169">
        <f t="shared" si="11"/>
        <v>2568</v>
      </c>
      <c r="T20" s="169">
        <f t="shared" si="11"/>
        <v>3715</v>
      </c>
      <c r="U20" s="169">
        <f t="shared" si="11"/>
        <v>6087</v>
      </c>
      <c r="V20" s="169">
        <f t="shared" si="11"/>
        <v>7930</v>
      </c>
      <c r="W20" s="170">
        <f t="shared" si="8"/>
        <v>0.30277640873993761</v>
      </c>
      <c r="X20" s="171">
        <f t="shared" si="3"/>
        <v>2.088006230529595</v>
      </c>
      <c r="Y20" s="169">
        <f>V20-U20</f>
        <v>1843</v>
      </c>
      <c r="Z20" s="169">
        <f t="shared" si="5"/>
        <v>5362</v>
      </c>
      <c r="AA20" s="170">
        <f t="shared" si="9"/>
        <v>0.13635503894630052</v>
      </c>
    </row>
    <row r="21" spans="1:27" x14ac:dyDescent="0.25">
      <c r="B21" s="153" t="s">
        <v>44</v>
      </c>
      <c r="C21" s="151"/>
      <c r="D21" s="151"/>
      <c r="E21" s="151"/>
      <c r="F21" s="151"/>
      <c r="G21" s="151"/>
      <c r="H21" s="152"/>
      <c r="I21" s="152"/>
      <c r="J21" s="152"/>
      <c r="K21" s="152"/>
      <c r="L21" s="151"/>
      <c r="M21" s="151"/>
      <c r="N21" s="125"/>
      <c r="O21" s="125"/>
      <c r="P21" s="125"/>
    </row>
    <row r="22" spans="1:27" x14ac:dyDescent="0.25">
      <c r="B22" s="154" t="s">
        <v>68</v>
      </c>
      <c r="C22" s="155">
        <v>1715135</v>
      </c>
      <c r="D22" s="155">
        <v>1762715</v>
      </c>
      <c r="E22" s="155">
        <v>550867</v>
      </c>
      <c r="F22" s="155">
        <v>881045</v>
      </c>
      <c r="G22" s="155">
        <v>1757049</v>
      </c>
      <c r="H22" s="155">
        <v>1888332</v>
      </c>
      <c r="I22" s="156">
        <f>IFERROR(H22/G22-1,"-")</f>
        <v>7.4717893467968199E-2</v>
      </c>
      <c r="J22" s="156">
        <f>IFERROR(H22/E22-1,"-")</f>
        <v>2.4279272492271273</v>
      </c>
      <c r="K22" s="155">
        <f>H22-G22</f>
        <v>131283</v>
      </c>
      <c r="L22" s="155">
        <f>H22-E22</f>
        <v>1337465</v>
      </c>
      <c r="M22" s="156">
        <f>H22/H$8</f>
        <v>0.36392411589022294</v>
      </c>
      <c r="N22" s="105"/>
      <c r="O22" s="105"/>
      <c r="P22" s="105"/>
    </row>
    <row r="23" spans="1:27" x14ac:dyDescent="0.25">
      <c r="B23" s="157" t="s">
        <v>97</v>
      </c>
      <c r="C23" s="158">
        <v>189817</v>
      </c>
      <c r="D23" s="158">
        <v>222987</v>
      </c>
      <c r="E23" s="158">
        <v>117997</v>
      </c>
      <c r="F23" s="158">
        <v>247584</v>
      </c>
      <c r="G23" s="158">
        <v>207208</v>
      </c>
      <c r="H23" s="158">
        <v>181512</v>
      </c>
      <c r="I23" s="159">
        <f>IFERROR(H23/G23-1,"-")</f>
        <v>-0.12401065595922933</v>
      </c>
      <c r="J23" s="160">
        <f t="shared" ref="J23:J34" si="12">IFERROR(H23/E23-1,"-")</f>
        <v>0.53827639685754725</v>
      </c>
      <c r="K23" s="158">
        <f t="shared" ref="K23:K33" si="13">H23-G23</f>
        <v>-25696</v>
      </c>
      <c r="L23" s="158">
        <f t="shared" ref="L23:L34" si="14">H23-E23</f>
        <v>63515</v>
      </c>
      <c r="M23" s="159">
        <f>H23/H$8</f>
        <v>3.4981451420336117E-2</v>
      </c>
    </row>
    <row r="24" spans="1:27" x14ac:dyDescent="0.25">
      <c r="B24" s="162" t="s">
        <v>103</v>
      </c>
      <c r="C24" s="163">
        <v>89686</v>
      </c>
      <c r="D24" s="163">
        <v>113067</v>
      </c>
      <c r="E24" s="163">
        <v>68476</v>
      </c>
      <c r="F24" s="163">
        <v>126666</v>
      </c>
      <c r="G24" s="163">
        <v>86811</v>
      </c>
      <c r="H24" s="163">
        <v>75374</v>
      </c>
      <c r="I24" s="164">
        <f>IFERROR(H24/G24-1,"-")</f>
        <v>-0.13174597689232936</v>
      </c>
      <c r="J24" s="165">
        <f t="shared" si="12"/>
        <v>0.10073602430048489</v>
      </c>
      <c r="K24" s="163">
        <f t="shared" si="13"/>
        <v>-11437</v>
      </c>
      <c r="L24" s="163">
        <f t="shared" si="14"/>
        <v>6898</v>
      </c>
      <c r="M24" s="164">
        <f>H24/H$8</f>
        <v>1.4526267791421034E-2</v>
      </c>
    </row>
    <row r="25" spans="1:27" x14ac:dyDescent="0.25">
      <c r="B25" s="162" t="s">
        <v>100</v>
      </c>
      <c r="C25" s="163">
        <v>100131</v>
      </c>
      <c r="D25" s="163">
        <v>109920</v>
      </c>
      <c r="E25" s="163">
        <v>49521</v>
      </c>
      <c r="F25" s="163">
        <v>120918</v>
      </c>
      <c r="G25" s="163">
        <v>120397</v>
      </c>
      <c r="H25" s="163">
        <v>106138</v>
      </c>
      <c r="I25" s="164">
        <f>IFERROR(H25/G25-1,"-")</f>
        <v>-0.11843318355108512</v>
      </c>
      <c r="J25" s="165">
        <f t="shared" si="12"/>
        <v>1.1432927444922356</v>
      </c>
      <c r="K25" s="163">
        <f t="shared" si="13"/>
        <v>-14259</v>
      </c>
      <c r="L25" s="163">
        <f t="shared" si="14"/>
        <v>56617</v>
      </c>
      <c r="M25" s="164">
        <f>H25/H$8</f>
        <v>2.0455183628915085E-2</v>
      </c>
    </row>
    <row r="26" spans="1:27" x14ac:dyDescent="0.25">
      <c r="B26" s="157" t="s">
        <v>107</v>
      </c>
      <c r="C26" s="158">
        <v>1525318</v>
      </c>
      <c r="D26" s="158">
        <v>1539728</v>
      </c>
      <c r="E26" s="158">
        <v>432870</v>
      </c>
      <c r="F26" s="158">
        <v>633461</v>
      </c>
      <c r="G26" s="158">
        <v>1549841</v>
      </c>
      <c r="H26" s="158">
        <v>1706820</v>
      </c>
      <c r="I26" s="159">
        <f>IFERROR(H26/G26-1,"-")</f>
        <v>0.10128716429620854</v>
      </c>
      <c r="J26" s="160">
        <f t="shared" si="12"/>
        <v>2.9430313951070759</v>
      </c>
      <c r="K26" s="158">
        <f t="shared" si="13"/>
        <v>156979</v>
      </c>
      <c r="L26" s="158">
        <f t="shared" si="14"/>
        <v>1273950</v>
      </c>
      <c r="M26" s="159">
        <f>H26/H$8</f>
        <v>0.32894266446988679</v>
      </c>
    </row>
    <row r="27" spans="1:27" x14ac:dyDescent="0.25">
      <c r="B27" s="162" t="s">
        <v>110</v>
      </c>
      <c r="C27" s="163">
        <v>740817</v>
      </c>
      <c r="D27" s="163">
        <v>757594</v>
      </c>
      <c r="E27" s="163">
        <v>187852</v>
      </c>
      <c r="F27" s="163">
        <v>208305</v>
      </c>
      <c r="G27" s="163">
        <v>783677</v>
      </c>
      <c r="H27" s="163">
        <v>883653</v>
      </c>
      <c r="I27" s="164">
        <f t="shared" ref="I27:I34" si="15">IFERROR(H27/G27-1,"-")</f>
        <v>0.12757296692387299</v>
      </c>
      <c r="J27" s="165">
        <f t="shared" si="12"/>
        <v>3.7039850520622615</v>
      </c>
      <c r="K27" s="163">
        <f t="shared" si="13"/>
        <v>99976</v>
      </c>
      <c r="L27" s="163">
        <f t="shared" si="14"/>
        <v>695801</v>
      </c>
      <c r="M27" s="164">
        <f t="shared" ref="M27:M34" si="16">H27/H$8</f>
        <v>0.17029983963558482</v>
      </c>
    </row>
    <row r="28" spans="1:27" x14ac:dyDescent="0.25">
      <c r="B28" s="162" t="s">
        <v>113</v>
      </c>
      <c r="C28" s="163">
        <v>222082</v>
      </c>
      <c r="D28" s="163">
        <v>201016</v>
      </c>
      <c r="E28" s="163">
        <v>57141</v>
      </c>
      <c r="F28" s="163">
        <v>103865</v>
      </c>
      <c r="G28" s="163">
        <v>169299</v>
      </c>
      <c r="H28" s="163">
        <v>182538</v>
      </c>
      <c r="I28" s="164">
        <f t="shared" si="15"/>
        <v>7.819892616022539E-2</v>
      </c>
      <c r="J28" s="165">
        <f t="shared" si="12"/>
        <v>2.1945188218617107</v>
      </c>
      <c r="K28" s="163">
        <f t="shared" si="13"/>
        <v>13239</v>
      </c>
      <c r="L28" s="163">
        <f t="shared" si="14"/>
        <v>125397</v>
      </c>
      <c r="M28" s="164">
        <f t="shared" si="16"/>
        <v>3.5179184733600613E-2</v>
      </c>
    </row>
    <row r="29" spans="1:27" x14ac:dyDescent="0.25">
      <c r="B29" s="162" t="s">
        <v>116</v>
      </c>
      <c r="C29" s="163">
        <v>47145</v>
      </c>
      <c r="D29" s="163">
        <v>52571</v>
      </c>
      <c r="E29" s="163">
        <v>20504</v>
      </c>
      <c r="F29" s="163">
        <v>42447</v>
      </c>
      <c r="G29" s="163">
        <v>63176</v>
      </c>
      <c r="H29" s="163">
        <v>65334</v>
      </c>
      <c r="I29" s="164">
        <f t="shared" si="15"/>
        <v>3.415854121818418E-2</v>
      </c>
      <c r="J29" s="165">
        <f t="shared" si="12"/>
        <v>2.1864026531408505</v>
      </c>
      <c r="K29" s="163">
        <f t="shared" si="13"/>
        <v>2158</v>
      </c>
      <c r="L29" s="163">
        <f t="shared" si="14"/>
        <v>44830</v>
      </c>
      <c r="M29" s="164">
        <f t="shared" si="16"/>
        <v>1.2591333614836706E-2</v>
      </c>
    </row>
    <row r="30" spans="1:27" x14ac:dyDescent="0.25">
      <c r="B30" s="162" t="s">
        <v>123</v>
      </c>
      <c r="C30" s="163">
        <v>65413</v>
      </c>
      <c r="D30" s="163">
        <v>61428</v>
      </c>
      <c r="E30" s="163">
        <v>17078</v>
      </c>
      <c r="F30" s="163">
        <v>41550</v>
      </c>
      <c r="G30" s="163">
        <v>75901</v>
      </c>
      <c r="H30" s="163">
        <v>70878</v>
      </c>
      <c r="I30" s="164">
        <f t="shared" si="15"/>
        <v>-6.6178311221195996E-2</v>
      </c>
      <c r="J30" s="165">
        <f t="shared" si="12"/>
        <v>3.1502517859234098</v>
      </c>
      <c r="K30" s="163">
        <f t="shared" si="13"/>
        <v>-5023</v>
      </c>
      <c r="L30" s="163">
        <f t="shared" si="14"/>
        <v>53800</v>
      </c>
      <c r="M30" s="164">
        <f t="shared" si="16"/>
        <v>1.3659787307564147E-2</v>
      </c>
    </row>
    <row r="31" spans="1:27" x14ac:dyDescent="0.25">
      <c r="B31" s="162" t="s">
        <v>119</v>
      </c>
      <c r="C31" s="163">
        <v>71278</v>
      </c>
      <c r="D31" s="163">
        <v>70272</v>
      </c>
      <c r="E31" s="163">
        <v>28980</v>
      </c>
      <c r="F31" s="163">
        <v>51893</v>
      </c>
      <c r="G31" s="163">
        <v>82793</v>
      </c>
      <c r="H31" s="163">
        <v>80226</v>
      </c>
      <c r="I31" s="164">
        <f t="shared" si="15"/>
        <v>-3.1005036657688501E-2</v>
      </c>
      <c r="J31" s="165">
        <f t="shared" si="12"/>
        <v>1.7683229813664596</v>
      </c>
      <c r="K31" s="163">
        <f t="shared" si="13"/>
        <v>-2567</v>
      </c>
      <c r="L31" s="163">
        <f t="shared" si="14"/>
        <v>51246</v>
      </c>
      <c r="M31" s="164">
        <f t="shared" si="16"/>
        <v>1.5461357495085093E-2</v>
      </c>
    </row>
    <row r="32" spans="1:27" x14ac:dyDescent="0.25">
      <c r="B32" s="162" t="s">
        <v>128</v>
      </c>
      <c r="C32" s="163">
        <v>26168</v>
      </c>
      <c r="D32" s="163">
        <v>30964</v>
      </c>
      <c r="E32" s="163">
        <v>11625</v>
      </c>
      <c r="F32" s="163">
        <v>7603</v>
      </c>
      <c r="G32" s="163">
        <v>22864</v>
      </c>
      <c r="H32" s="163">
        <v>24590</v>
      </c>
      <c r="I32" s="164">
        <f t="shared" si="15"/>
        <v>7.5489853044086841E-2</v>
      </c>
      <c r="J32" s="165">
        <f t="shared" si="12"/>
        <v>1.115268817204301</v>
      </c>
      <c r="K32" s="163">
        <f t="shared" si="13"/>
        <v>1726</v>
      </c>
      <c r="L32" s="163">
        <f t="shared" si="14"/>
        <v>12965</v>
      </c>
      <c r="M32" s="164">
        <f t="shared" si="16"/>
        <v>4.7390469524112187E-3</v>
      </c>
    </row>
    <row r="33" spans="2:16" x14ac:dyDescent="0.25">
      <c r="B33" s="162" t="s">
        <v>131</v>
      </c>
      <c r="C33" s="163">
        <v>36149</v>
      </c>
      <c r="D33" s="163">
        <v>35546</v>
      </c>
      <c r="E33" s="163">
        <v>13377</v>
      </c>
      <c r="F33" s="163">
        <v>5465</v>
      </c>
      <c r="G33" s="163">
        <v>19705</v>
      </c>
      <c r="H33" s="163">
        <v>25667</v>
      </c>
      <c r="I33" s="164">
        <f t="shared" si="15"/>
        <v>0.30256280131946212</v>
      </c>
      <c r="J33" s="165">
        <f t="shared" si="12"/>
        <v>0.91874112282275555</v>
      </c>
      <c r="K33" s="163">
        <f t="shared" si="13"/>
        <v>5962</v>
      </c>
      <c r="L33" s="163">
        <f t="shared" si="14"/>
        <v>12290</v>
      </c>
      <c r="M33" s="164">
        <f t="shared" si="16"/>
        <v>4.9466091145806733E-3</v>
      </c>
    </row>
    <row r="34" spans="2:16" x14ac:dyDescent="0.25">
      <c r="B34" s="168" t="s">
        <v>145</v>
      </c>
      <c r="C34" s="169">
        <f t="shared" ref="C34:H34" si="17">C26-SUM(C27:C33)</f>
        <v>316266</v>
      </c>
      <c r="D34" s="169">
        <f t="shared" si="17"/>
        <v>330337</v>
      </c>
      <c r="E34" s="169">
        <f t="shared" si="17"/>
        <v>96313</v>
      </c>
      <c r="F34" s="169">
        <f t="shared" si="17"/>
        <v>172333</v>
      </c>
      <c r="G34" s="169">
        <f t="shared" si="17"/>
        <v>332426</v>
      </c>
      <c r="H34" s="169">
        <f t="shared" si="17"/>
        <v>373934</v>
      </c>
      <c r="I34" s="170">
        <f t="shared" si="15"/>
        <v>0.12486387947994437</v>
      </c>
      <c r="J34" s="171">
        <f t="shared" si="12"/>
        <v>2.8824873070094381</v>
      </c>
      <c r="K34" s="169">
        <f>H34-G34</f>
        <v>41508</v>
      </c>
      <c r="L34" s="169">
        <f t="shared" si="14"/>
        <v>277621</v>
      </c>
      <c r="M34" s="170">
        <f t="shared" si="16"/>
        <v>7.2065505616223532E-2</v>
      </c>
    </row>
    <row r="35" spans="2:16" x14ac:dyDescent="0.25">
      <c r="B35" s="153" t="s">
        <v>45</v>
      </c>
      <c r="C35" s="151"/>
      <c r="D35" s="151"/>
      <c r="E35" s="151"/>
      <c r="F35" s="151"/>
      <c r="G35" s="151"/>
      <c r="H35" s="152"/>
      <c r="I35" s="152"/>
      <c r="J35" s="152"/>
      <c r="K35" s="152"/>
      <c r="L35" s="151"/>
      <c r="M35" s="151"/>
      <c r="N35" s="125"/>
      <c r="O35" s="125"/>
      <c r="P35" s="125"/>
    </row>
    <row r="36" spans="2:16" x14ac:dyDescent="0.25">
      <c r="B36" s="154" t="s">
        <v>68</v>
      </c>
      <c r="C36" s="155">
        <v>1322486</v>
      </c>
      <c r="D36" s="155">
        <v>1299411</v>
      </c>
      <c r="E36" s="155">
        <v>375345</v>
      </c>
      <c r="F36" s="155">
        <v>492258</v>
      </c>
      <c r="G36" s="155">
        <v>1243535</v>
      </c>
      <c r="H36" s="155">
        <v>1319978</v>
      </c>
      <c r="I36" s="156">
        <f>IFERROR(H36/G36-1,"-")</f>
        <v>6.1472334916186533E-2</v>
      </c>
      <c r="J36" s="156">
        <f>IFERROR(H36/E36-1,"-")</f>
        <v>2.5167059638465945</v>
      </c>
      <c r="K36" s="155">
        <f>H36-G36</f>
        <v>76443</v>
      </c>
      <c r="L36" s="155">
        <f>H36-E36</f>
        <v>944633</v>
      </c>
      <c r="M36" s="156">
        <f>H36/H$8</f>
        <v>0.25438949646807058</v>
      </c>
      <c r="N36" s="105"/>
      <c r="O36" s="105"/>
      <c r="P36" s="105"/>
    </row>
    <row r="37" spans="2:16" x14ac:dyDescent="0.25">
      <c r="B37" s="157" t="s">
        <v>97</v>
      </c>
      <c r="C37" s="158">
        <v>132322</v>
      </c>
      <c r="D37" s="158">
        <v>127819</v>
      </c>
      <c r="E37" s="158">
        <v>51760</v>
      </c>
      <c r="F37" s="158">
        <v>83468</v>
      </c>
      <c r="G37" s="158">
        <v>123951</v>
      </c>
      <c r="H37" s="158">
        <v>118966</v>
      </c>
      <c r="I37" s="159">
        <f>IFERROR(H37/G37-1,"-")</f>
        <v>-4.0217505304515511E-2</v>
      </c>
      <c r="J37" s="160">
        <f t="shared" ref="J37:J48" si="18">IFERROR(H37/E37-1,"-")</f>
        <v>1.2984157650695516</v>
      </c>
      <c r="K37" s="158">
        <f t="shared" ref="K37:K47" si="19">H37-G37</f>
        <v>-4985</v>
      </c>
      <c r="L37" s="158">
        <f t="shared" ref="L37:L48" si="20">H37-E37</f>
        <v>67206</v>
      </c>
      <c r="M37" s="159">
        <f>H37/H$8</f>
        <v>2.2927428212303907E-2</v>
      </c>
    </row>
    <row r="38" spans="2:16" x14ac:dyDescent="0.25">
      <c r="B38" s="162" t="s">
        <v>103</v>
      </c>
      <c r="C38" s="163">
        <v>42034</v>
      </c>
      <c r="D38" s="163">
        <v>51328</v>
      </c>
      <c r="E38" s="163">
        <v>24912</v>
      </c>
      <c r="F38" s="163">
        <v>43482</v>
      </c>
      <c r="G38" s="163">
        <v>48094</v>
      </c>
      <c r="H38" s="163">
        <v>51902</v>
      </c>
      <c r="I38" s="164">
        <f>IFERROR(H38/G38-1,"-")</f>
        <v>7.9178275876408799E-2</v>
      </c>
      <c r="J38" s="165">
        <f t="shared" si="18"/>
        <v>1.083413615928067</v>
      </c>
      <c r="K38" s="163">
        <f t="shared" si="19"/>
        <v>3808</v>
      </c>
      <c r="L38" s="163">
        <f t="shared" si="20"/>
        <v>26990</v>
      </c>
      <c r="M38" s="164">
        <f>H38/H$8</f>
        <v>1.0002684624808748E-2</v>
      </c>
    </row>
    <row r="39" spans="2:16" x14ac:dyDescent="0.25">
      <c r="B39" s="162" t="s">
        <v>100</v>
      </c>
      <c r="C39" s="163">
        <v>90288</v>
      </c>
      <c r="D39" s="163">
        <v>76491</v>
      </c>
      <c r="E39" s="163">
        <v>26848</v>
      </c>
      <c r="F39" s="163">
        <v>39986</v>
      </c>
      <c r="G39" s="163">
        <v>75857</v>
      </c>
      <c r="H39" s="163">
        <v>67064</v>
      </c>
      <c r="I39" s="164">
        <f>IFERROR(H39/G39-1,"-")</f>
        <v>-0.1159154725338466</v>
      </c>
      <c r="J39" s="165">
        <f t="shared" si="18"/>
        <v>1.4979141835518472</v>
      </c>
      <c r="K39" s="163">
        <f t="shared" si="19"/>
        <v>-8793</v>
      </c>
      <c r="L39" s="163">
        <f t="shared" si="20"/>
        <v>40216</v>
      </c>
      <c r="M39" s="164">
        <f>H39/H$8</f>
        <v>1.2924743587495161E-2</v>
      </c>
    </row>
    <row r="40" spans="2:16" x14ac:dyDescent="0.25">
      <c r="B40" s="157" t="s">
        <v>107</v>
      </c>
      <c r="C40" s="158">
        <v>1190164</v>
      </c>
      <c r="D40" s="158">
        <v>1171592</v>
      </c>
      <c r="E40" s="158">
        <v>323585</v>
      </c>
      <c r="F40" s="158">
        <v>408790</v>
      </c>
      <c r="G40" s="158">
        <v>1119584</v>
      </c>
      <c r="H40" s="158">
        <v>1201012</v>
      </c>
      <c r="I40" s="159">
        <f>IFERROR(H40/G40-1,"-")</f>
        <v>7.2730585646097135E-2</v>
      </c>
      <c r="J40" s="160">
        <f t="shared" si="18"/>
        <v>2.7115811919588362</v>
      </c>
      <c r="K40" s="158">
        <f t="shared" si="19"/>
        <v>81428</v>
      </c>
      <c r="L40" s="158">
        <f t="shared" si="20"/>
        <v>877427</v>
      </c>
      <c r="M40" s="159">
        <f>H40/H$8</f>
        <v>0.23146206825576668</v>
      </c>
    </row>
    <row r="41" spans="2:16" x14ac:dyDescent="0.25">
      <c r="B41" s="162" t="s">
        <v>110</v>
      </c>
      <c r="C41" s="163">
        <v>614177</v>
      </c>
      <c r="D41" s="163">
        <v>640459</v>
      </c>
      <c r="E41" s="163">
        <v>146501</v>
      </c>
      <c r="F41" s="163">
        <v>142606</v>
      </c>
      <c r="G41" s="163">
        <v>581865</v>
      </c>
      <c r="H41" s="163">
        <v>634691</v>
      </c>
      <c r="I41" s="164">
        <f t="shared" ref="I41:I48" si="21">IFERROR(H41/G41-1,"-")</f>
        <v>9.0787381952858404E-2</v>
      </c>
      <c r="J41" s="165">
        <f t="shared" si="18"/>
        <v>3.3323322025105631</v>
      </c>
      <c r="K41" s="163">
        <f t="shared" si="19"/>
        <v>52826</v>
      </c>
      <c r="L41" s="163">
        <f t="shared" si="20"/>
        <v>488190</v>
      </c>
      <c r="M41" s="164">
        <f t="shared" ref="M41:M48" si="22">H41/H$8</f>
        <v>0.12231925373211992</v>
      </c>
    </row>
    <row r="42" spans="2:16" x14ac:dyDescent="0.25">
      <c r="B42" s="162" t="s">
        <v>113</v>
      </c>
      <c r="C42" s="163">
        <v>72717</v>
      </c>
      <c r="D42" s="163">
        <v>52401</v>
      </c>
      <c r="E42" s="163">
        <v>16159</v>
      </c>
      <c r="F42" s="163">
        <v>21846</v>
      </c>
      <c r="G42" s="163">
        <v>39072</v>
      </c>
      <c r="H42" s="163">
        <v>45133</v>
      </c>
      <c r="I42" s="164">
        <f t="shared" si="21"/>
        <v>0.15512387387387383</v>
      </c>
      <c r="J42" s="165">
        <f t="shared" si="18"/>
        <v>1.7930565010211028</v>
      </c>
      <c r="K42" s="163">
        <f t="shared" si="19"/>
        <v>6061</v>
      </c>
      <c r="L42" s="163">
        <f t="shared" si="20"/>
        <v>28974</v>
      </c>
      <c r="M42" s="164">
        <f t="shared" si="22"/>
        <v>8.6981458358347113E-3</v>
      </c>
    </row>
    <row r="43" spans="2:16" x14ac:dyDescent="0.25">
      <c r="B43" s="162" t="s">
        <v>116</v>
      </c>
      <c r="C43" s="163">
        <v>23684</v>
      </c>
      <c r="D43" s="163">
        <v>24405</v>
      </c>
      <c r="E43" s="163">
        <v>9702</v>
      </c>
      <c r="F43" s="163">
        <v>19919</v>
      </c>
      <c r="G43" s="163">
        <v>27268</v>
      </c>
      <c r="H43" s="163">
        <v>28898</v>
      </c>
      <c r="I43" s="164">
        <f t="shared" si="21"/>
        <v>5.9777028018189737E-2</v>
      </c>
      <c r="J43" s="165">
        <f t="shared" si="18"/>
        <v>1.9785611214182643</v>
      </c>
      <c r="K43" s="163">
        <f t="shared" si="19"/>
        <v>1630</v>
      </c>
      <c r="L43" s="163">
        <f t="shared" si="20"/>
        <v>19196</v>
      </c>
      <c r="M43" s="164">
        <f t="shared" si="22"/>
        <v>5.5692956010890363E-3</v>
      </c>
    </row>
    <row r="44" spans="2:16" x14ac:dyDescent="0.25">
      <c r="B44" s="162" t="s">
        <v>123</v>
      </c>
      <c r="C44" s="163">
        <v>55932</v>
      </c>
      <c r="D44" s="163">
        <v>53890</v>
      </c>
      <c r="E44" s="163">
        <v>15410</v>
      </c>
      <c r="F44" s="163">
        <v>30677</v>
      </c>
      <c r="G44" s="163">
        <v>57015</v>
      </c>
      <c r="H44" s="163">
        <v>55478</v>
      </c>
      <c r="I44" s="164">
        <f t="shared" si="21"/>
        <v>-2.6957818118039101E-2</v>
      </c>
      <c r="J44" s="165">
        <f t="shared" si="18"/>
        <v>2.6001297858533419</v>
      </c>
      <c r="K44" s="163">
        <f t="shared" si="19"/>
        <v>-1537</v>
      </c>
      <c r="L44" s="163">
        <f t="shared" si="20"/>
        <v>40068</v>
      </c>
      <c r="M44" s="164">
        <f t="shared" si="22"/>
        <v>1.0691860383321252E-2</v>
      </c>
    </row>
    <row r="45" spans="2:16" x14ac:dyDescent="0.25">
      <c r="B45" s="162" t="s">
        <v>119</v>
      </c>
      <c r="C45" s="163">
        <v>41910</v>
      </c>
      <c r="D45" s="163">
        <v>41202</v>
      </c>
      <c r="E45" s="163">
        <v>15534</v>
      </c>
      <c r="F45" s="163">
        <v>22807</v>
      </c>
      <c r="G45" s="163">
        <v>38767</v>
      </c>
      <c r="H45" s="163">
        <v>44187</v>
      </c>
      <c r="I45" s="164">
        <f t="shared" si="21"/>
        <v>0.13980963190342299</v>
      </c>
      <c r="J45" s="165">
        <f t="shared" si="18"/>
        <v>1.8445345693317883</v>
      </c>
      <c r="K45" s="163">
        <f t="shared" si="19"/>
        <v>5420</v>
      </c>
      <c r="L45" s="163">
        <f t="shared" si="20"/>
        <v>28653</v>
      </c>
      <c r="M45" s="164">
        <f t="shared" si="22"/>
        <v>8.515830324774076E-3</v>
      </c>
    </row>
    <row r="46" spans="2:16" x14ac:dyDescent="0.25">
      <c r="B46" s="162" t="s">
        <v>128</v>
      </c>
      <c r="C46" s="163">
        <v>28055</v>
      </c>
      <c r="D46" s="163">
        <v>26919</v>
      </c>
      <c r="E46" s="163">
        <v>9750</v>
      </c>
      <c r="F46" s="163">
        <v>10533</v>
      </c>
      <c r="G46" s="163">
        <v>22457</v>
      </c>
      <c r="H46" s="163">
        <v>23505</v>
      </c>
      <c r="I46" s="164">
        <f t="shared" si="21"/>
        <v>4.6666963530302308E-2</v>
      </c>
      <c r="J46" s="165">
        <f t="shared" si="18"/>
        <v>1.4107692307692306</v>
      </c>
      <c r="K46" s="163">
        <f t="shared" si="19"/>
        <v>1048</v>
      </c>
      <c r="L46" s="163">
        <f t="shared" si="20"/>
        <v>13755</v>
      </c>
      <c r="M46" s="164">
        <f t="shared" si="22"/>
        <v>4.5299430100213785E-3</v>
      </c>
    </row>
    <row r="47" spans="2:16" x14ac:dyDescent="0.25">
      <c r="B47" s="162" t="s">
        <v>131</v>
      </c>
      <c r="C47" s="163">
        <v>50198</v>
      </c>
      <c r="D47" s="163">
        <v>42509</v>
      </c>
      <c r="E47" s="163">
        <v>16737</v>
      </c>
      <c r="F47" s="163">
        <v>10472</v>
      </c>
      <c r="G47" s="163">
        <v>22560</v>
      </c>
      <c r="H47" s="163">
        <v>26526</v>
      </c>
      <c r="I47" s="164">
        <f t="shared" si="21"/>
        <v>0.17579787234042543</v>
      </c>
      <c r="J47" s="165">
        <f t="shared" si="18"/>
        <v>0.58487184083169019</v>
      </c>
      <c r="K47" s="163">
        <f t="shared" si="19"/>
        <v>3966</v>
      </c>
      <c r="L47" s="163">
        <f t="shared" si="20"/>
        <v>9789</v>
      </c>
      <c r="M47" s="164">
        <f t="shared" si="22"/>
        <v>5.1121577657446118E-3</v>
      </c>
    </row>
    <row r="48" spans="2:16" x14ac:dyDescent="0.25">
      <c r="B48" s="168" t="s">
        <v>145</v>
      </c>
      <c r="C48" s="169">
        <f t="shared" ref="C48:H48" si="23">C40-SUM(C41:C47)</f>
        <v>303491</v>
      </c>
      <c r="D48" s="169">
        <f t="shared" si="23"/>
        <v>289807</v>
      </c>
      <c r="E48" s="169">
        <f t="shared" si="23"/>
        <v>93792</v>
      </c>
      <c r="F48" s="169">
        <f t="shared" si="23"/>
        <v>149930</v>
      </c>
      <c r="G48" s="169">
        <f t="shared" si="23"/>
        <v>330580</v>
      </c>
      <c r="H48" s="169">
        <f t="shared" si="23"/>
        <v>342594</v>
      </c>
      <c r="I48" s="170">
        <f t="shared" si="21"/>
        <v>3.6342186460160963E-2</v>
      </c>
      <c r="J48" s="171">
        <f t="shared" si="18"/>
        <v>2.6526995905834188</v>
      </c>
      <c r="K48" s="169">
        <f>H48-G48</f>
        <v>12014</v>
      </c>
      <c r="L48" s="169">
        <f t="shared" si="20"/>
        <v>248802</v>
      </c>
      <c r="M48" s="170">
        <f t="shared" si="22"/>
        <v>6.6025581602861705E-2</v>
      </c>
    </row>
    <row r="49" spans="2:16" x14ac:dyDescent="0.25">
      <c r="B49" s="153" t="s">
        <v>46</v>
      </c>
      <c r="C49" s="151"/>
      <c r="D49" s="151"/>
      <c r="E49" s="151"/>
      <c r="F49" s="151"/>
      <c r="G49" s="151"/>
      <c r="H49" s="152"/>
      <c r="I49" s="152"/>
      <c r="J49" s="152"/>
      <c r="K49" s="152"/>
      <c r="L49" s="151"/>
      <c r="M49" s="151"/>
      <c r="N49" s="125"/>
      <c r="O49" s="125"/>
      <c r="P49" s="125"/>
    </row>
    <row r="50" spans="2:16" x14ac:dyDescent="0.25">
      <c r="B50" s="154" t="s">
        <v>68</v>
      </c>
      <c r="C50" s="155">
        <v>47034</v>
      </c>
      <c r="D50" s="155">
        <v>45076</v>
      </c>
      <c r="E50" s="155">
        <v>12633</v>
      </c>
      <c r="F50" s="155">
        <v>20161</v>
      </c>
      <c r="G50" s="155">
        <v>37751</v>
      </c>
      <c r="H50" s="155">
        <v>51166</v>
      </c>
      <c r="I50" s="156">
        <f>IFERROR(H50/G50-1,"-")</f>
        <v>0.3553548250377474</v>
      </c>
      <c r="J50" s="156">
        <f>IFERROR(H50/E50-1,"-")</f>
        <v>3.0501860207393339</v>
      </c>
      <c r="K50" s="155">
        <f>H50-G50</f>
        <v>13415</v>
      </c>
      <c r="L50" s="155">
        <f>H50-E50</f>
        <v>38533</v>
      </c>
      <c r="M50" s="156">
        <f>H50/H$8</f>
        <v>9.8608408445332429E-3</v>
      </c>
      <c r="N50" s="105"/>
      <c r="O50" s="105"/>
      <c r="P50" s="105"/>
    </row>
    <row r="51" spans="2:16" x14ac:dyDescent="0.25">
      <c r="B51" s="157" t="s">
        <v>97</v>
      </c>
      <c r="C51" s="158">
        <v>11661</v>
      </c>
      <c r="D51" s="158">
        <v>10509</v>
      </c>
      <c r="E51" s="158">
        <v>2339</v>
      </c>
      <c r="F51" s="158">
        <v>4950</v>
      </c>
      <c r="G51" s="158">
        <v>6762</v>
      </c>
      <c r="H51" s="158">
        <v>20250</v>
      </c>
      <c r="I51" s="159">
        <f>IFERROR(H51/G51-1,"-")</f>
        <v>1.9946761313220942</v>
      </c>
      <c r="J51" s="160">
        <f t="shared" ref="J51:J62" si="24">IFERROR(H51/E51-1,"-")</f>
        <v>7.6575459598118858</v>
      </c>
      <c r="K51" s="158">
        <f t="shared" ref="K51:K61" si="25">H51-G51</f>
        <v>13488</v>
      </c>
      <c r="L51" s="158">
        <f t="shared" ref="L51:L62" si="26">H51-E51</f>
        <v>17911</v>
      </c>
      <c r="M51" s="159">
        <f>H51/H$8</f>
        <v>3.9026311828518579E-3</v>
      </c>
    </row>
    <row r="52" spans="2:16" x14ac:dyDescent="0.25">
      <c r="B52" s="162" t="s">
        <v>103</v>
      </c>
      <c r="C52" s="163">
        <v>7273</v>
      </c>
      <c r="D52" s="163">
        <v>5944</v>
      </c>
      <c r="E52" s="163">
        <v>1658</v>
      </c>
      <c r="F52" s="163">
        <v>2415</v>
      </c>
      <c r="G52" s="163">
        <v>3515</v>
      </c>
      <c r="H52" s="163">
        <v>14811</v>
      </c>
      <c r="I52" s="164">
        <f>IFERROR(H52/G52-1,"-")</f>
        <v>3.2136557610241825</v>
      </c>
      <c r="J52" s="165">
        <f t="shared" si="24"/>
        <v>7.9330518697225578</v>
      </c>
      <c r="K52" s="163">
        <f t="shared" si="25"/>
        <v>11296</v>
      </c>
      <c r="L52" s="163">
        <f t="shared" si="26"/>
        <v>13153</v>
      </c>
      <c r="M52" s="164">
        <f>H52/H$8</f>
        <v>2.854413355516981E-3</v>
      </c>
    </row>
    <row r="53" spans="2:16" x14ac:dyDescent="0.25">
      <c r="B53" s="162" t="s">
        <v>100</v>
      </c>
      <c r="C53" s="163">
        <v>4388</v>
      </c>
      <c r="D53" s="163">
        <v>4565</v>
      </c>
      <c r="E53" s="163">
        <v>681</v>
      </c>
      <c r="F53" s="163">
        <v>2535</v>
      </c>
      <c r="G53" s="163">
        <v>3247</v>
      </c>
      <c r="H53" s="163">
        <v>5439</v>
      </c>
      <c r="I53" s="164">
        <f>IFERROR(H53/G53-1,"-")</f>
        <v>0.67508469356328926</v>
      </c>
      <c r="J53" s="165">
        <f t="shared" si="24"/>
        <v>6.9867841409691627</v>
      </c>
      <c r="K53" s="163">
        <f t="shared" si="25"/>
        <v>2192</v>
      </c>
      <c r="L53" s="163">
        <f t="shared" si="26"/>
        <v>4758</v>
      </c>
      <c r="M53" s="164">
        <f>H53/H$8</f>
        <v>1.0482178273348768E-3</v>
      </c>
    </row>
    <row r="54" spans="2:16" x14ac:dyDescent="0.25">
      <c r="B54" s="157" t="s">
        <v>107</v>
      </c>
      <c r="C54" s="158">
        <v>35373</v>
      </c>
      <c r="D54" s="158">
        <v>34567</v>
      </c>
      <c r="E54" s="158">
        <v>10294</v>
      </c>
      <c r="F54" s="158">
        <v>15211</v>
      </c>
      <c r="G54" s="158">
        <v>30989</v>
      </c>
      <c r="H54" s="158">
        <v>30916</v>
      </c>
      <c r="I54" s="159">
        <f>IFERROR(H54/G54-1,"-")</f>
        <v>-2.3556745942108215E-3</v>
      </c>
      <c r="J54" s="160">
        <f t="shared" si="24"/>
        <v>2.0033028948902274</v>
      </c>
      <c r="K54" s="158">
        <f t="shared" si="25"/>
        <v>-73</v>
      </c>
      <c r="L54" s="158">
        <f t="shared" si="26"/>
        <v>20622</v>
      </c>
      <c r="M54" s="159">
        <f>H54/H$8</f>
        <v>5.9582096616813849E-3</v>
      </c>
    </row>
    <row r="55" spans="2:16" x14ac:dyDescent="0.25">
      <c r="B55" s="162" t="s">
        <v>110</v>
      </c>
      <c r="C55" s="163">
        <v>10066</v>
      </c>
      <c r="D55" s="163">
        <v>10275</v>
      </c>
      <c r="E55" s="163">
        <v>3060</v>
      </c>
      <c r="F55" s="163">
        <v>3030</v>
      </c>
      <c r="G55" s="163">
        <v>10352</v>
      </c>
      <c r="H55" s="163">
        <v>9308</v>
      </c>
      <c r="I55" s="164">
        <f t="shared" ref="I55:I62" si="27">IFERROR(H55/G55-1,"-")</f>
        <v>-0.1008500772797527</v>
      </c>
      <c r="J55" s="165">
        <f t="shared" si="24"/>
        <v>2.041830065359477</v>
      </c>
      <c r="K55" s="163">
        <f t="shared" si="25"/>
        <v>-1044</v>
      </c>
      <c r="L55" s="163">
        <f t="shared" si="26"/>
        <v>6248</v>
      </c>
      <c r="M55" s="164">
        <f t="shared" ref="M55:M62" si="28">H55/H$8</f>
        <v>1.7938612864190169E-3</v>
      </c>
    </row>
    <row r="56" spans="2:16" x14ac:dyDescent="0.25">
      <c r="B56" s="162" t="s">
        <v>113</v>
      </c>
      <c r="C56" s="163">
        <v>10860</v>
      </c>
      <c r="D56" s="163">
        <v>9881</v>
      </c>
      <c r="E56" s="163">
        <v>2874</v>
      </c>
      <c r="F56" s="163">
        <v>5150</v>
      </c>
      <c r="G56" s="163">
        <v>6811</v>
      </c>
      <c r="H56" s="163">
        <v>6211</v>
      </c>
      <c r="I56" s="164">
        <f t="shared" si="27"/>
        <v>-8.8092791073263843E-2</v>
      </c>
      <c r="J56" s="165">
        <f t="shared" si="24"/>
        <v>1.1610995128740433</v>
      </c>
      <c r="K56" s="163">
        <f t="shared" si="25"/>
        <v>-600</v>
      </c>
      <c r="L56" s="163">
        <f t="shared" si="26"/>
        <v>3337</v>
      </c>
      <c r="M56" s="164">
        <f t="shared" si="28"/>
        <v>1.1969996186021179E-3</v>
      </c>
    </row>
    <row r="57" spans="2:16" x14ac:dyDescent="0.25">
      <c r="B57" s="162" t="s">
        <v>116</v>
      </c>
      <c r="C57" s="163">
        <v>2116</v>
      </c>
      <c r="D57" s="163">
        <v>2186</v>
      </c>
      <c r="E57" s="163">
        <v>544</v>
      </c>
      <c r="F57" s="163">
        <v>1642</v>
      </c>
      <c r="G57" s="163">
        <v>2746</v>
      </c>
      <c r="H57" s="163">
        <v>2942</v>
      </c>
      <c r="I57" s="164">
        <f t="shared" si="27"/>
        <v>7.1376547705753746E-2</v>
      </c>
      <c r="J57" s="165">
        <f t="shared" si="24"/>
        <v>4.4080882352941178</v>
      </c>
      <c r="K57" s="163">
        <f t="shared" si="25"/>
        <v>196</v>
      </c>
      <c r="L57" s="163">
        <f t="shared" si="26"/>
        <v>2398</v>
      </c>
      <c r="M57" s="164">
        <f t="shared" si="28"/>
        <v>5.6698967604692173E-4</v>
      </c>
    </row>
    <row r="58" spans="2:16" x14ac:dyDescent="0.25">
      <c r="B58" s="162" t="s">
        <v>123</v>
      </c>
      <c r="C58" s="163">
        <v>663</v>
      </c>
      <c r="D58" s="163">
        <v>731</v>
      </c>
      <c r="E58" s="163">
        <v>284</v>
      </c>
      <c r="F58" s="163">
        <v>377</v>
      </c>
      <c r="G58" s="163">
        <v>868</v>
      </c>
      <c r="H58" s="163">
        <v>832</v>
      </c>
      <c r="I58" s="164">
        <f t="shared" si="27"/>
        <v>-4.1474654377880227E-2</v>
      </c>
      <c r="J58" s="165">
        <f t="shared" si="24"/>
        <v>1.9295774647887325</v>
      </c>
      <c r="K58" s="163">
        <f t="shared" si="25"/>
        <v>-36</v>
      </c>
      <c r="L58" s="163">
        <f t="shared" si="26"/>
        <v>548</v>
      </c>
      <c r="M58" s="164">
        <f t="shared" si="28"/>
        <v>1.603451429201356E-4</v>
      </c>
    </row>
    <row r="59" spans="2:16" x14ac:dyDescent="0.25">
      <c r="B59" s="162" t="s">
        <v>119</v>
      </c>
      <c r="C59" s="163">
        <v>617</v>
      </c>
      <c r="D59" s="163">
        <v>686</v>
      </c>
      <c r="E59" s="163">
        <v>229</v>
      </c>
      <c r="F59" s="163">
        <v>476</v>
      </c>
      <c r="G59" s="163">
        <v>657</v>
      </c>
      <c r="H59" s="163">
        <v>709</v>
      </c>
      <c r="I59" s="164">
        <f t="shared" si="27"/>
        <v>7.9147640791476404E-2</v>
      </c>
      <c r="J59" s="165">
        <f t="shared" si="24"/>
        <v>2.0960698689956332</v>
      </c>
      <c r="K59" s="163">
        <f t="shared" si="25"/>
        <v>52</v>
      </c>
      <c r="L59" s="163">
        <f t="shared" si="26"/>
        <v>480</v>
      </c>
      <c r="M59" s="164">
        <f t="shared" si="28"/>
        <v>1.3664027203170209E-4</v>
      </c>
    </row>
    <row r="60" spans="2:16" x14ac:dyDescent="0.25">
      <c r="B60" s="162" t="s">
        <v>128</v>
      </c>
      <c r="C60" s="163">
        <v>436</v>
      </c>
      <c r="D60" s="163">
        <v>281</v>
      </c>
      <c r="E60" s="163">
        <v>136</v>
      </c>
      <c r="F60" s="163">
        <v>98</v>
      </c>
      <c r="G60" s="163">
        <v>136</v>
      </c>
      <c r="H60" s="163">
        <v>243</v>
      </c>
      <c r="I60" s="164">
        <f t="shared" si="27"/>
        <v>0.78676470588235303</v>
      </c>
      <c r="J60" s="165">
        <f t="shared" si="24"/>
        <v>0.78676470588235303</v>
      </c>
      <c r="K60" s="163">
        <f t="shared" si="25"/>
        <v>107</v>
      </c>
      <c r="L60" s="163">
        <f t="shared" si="26"/>
        <v>107</v>
      </c>
      <c r="M60" s="164">
        <f t="shared" si="28"/>
        <v>4.6831574194222293E-5</v>
      </c>
    </row>
    <row r="61" spans="2:16" x14ac:dyDescent="0.25">
      <c r="B61" s="162" t="s">
        <v>131</v>
      </c>
      <c r="C61" s="163">
        <v>568</v>
      </c>
      <c r="D61" s="163">
        <v>591</v>
      </c>
      <c r="E61" s="163">
        <v>217</v>
      </c>
      <c r="F61" s="163">
        <v>91</v>
      </c>
      <c r="G61" s="163">
        <v>153</v>
      </c>
      <c r="H61" s="163">
        <v>195</v>
      </c>
      <c r="I61" s="164">
        <f t="shared" si="27"/>
        <v>0.27450980392156854</v>
      </c>
      <c r="J61" s="165">
        <f t="shared" si="24"/>
        <v>-0.10138248847926268</v>
      </c>
      <c r="K61" s="163">
        <f t="shared" si="25"/>
        <v>42</v>
      </c>
      <c r="L61" s="163">
        <f t="shared" si="26"/>
        <v>-22</v>
      </c>
      <c r="M61" s="164">
        <f t="shared" si="28"/>
        <v>3.7580892871906777E-5</v>
      </c>
    </row>
    <row r="62" spans="2:16" x14ac:dyDescent="0.25">
      <c r="B62" s="168" t="s">
        <v>145</v>
      </c>
      <c r="C62" s="169">
        <f t="shared" ref="C62:H62" si="29">C54-SUM(C55:C61)</f>
        <v>10047</v>
      </c>
      <c r="D62" s="169">
        <f t="shared" si="29"/>
        <v>9936</v>
      </c>
      <c r="E62" s="169">
        <f t="shared" si="29"/>
        <v>2950</v>
      </c>
      <c r="F62" s="169">
        <f t="shared" si="29"/>
        <v>4347</v>
      </c>
      <c r="G62" s="169">
        <f t="shared" si="29"/>
        <v>9266</v>
      </c>
      <c r="H62" s="169">
        <f t="shared" si="29"/>
        <v>10476</v>
      </c>
      <c r="I62" s="170">
        <f t="shared" si="27"/>
        <v>0.13058493416792571</v>
      </c>
      <c r="J62" s="171">
        <f t="shared" si="24"/>
        <v>2.5511864406779661</v>
      </c>
      <c r="K62" s="169">
        <f>H62-G62</f>
        <v>1210</v>
      </c>
      <c r="L62" s="169">
        <f t="shared" si="26"/>
        <v>7526</v>
      </c>
      <c r="M62" s="170">
        <f t="shared" si="28"/>
        <v>2.0189611985953612E-3</v>
      </c>
    </row>
    <row r="63" spans="2:16" x14ac:dyDescent="0.25">
      <c r="B63" s="153" t="s">
        <v>47</v>
      </c>
      <c r="C63" s="151"/>
      <c r="D63" s="151"/>
      <c r="E63" s="151"/>
      <c r="F63" s="151"/>
      <c r="G63" s="151"/>
      <c r="H63" s="152"/>
      <c r="I63" s="152"/>
      <c r="J63" s="152"/>
      <c r="K63" s="152"/>
      <c r="L63" s="151"/>
      <c r="M63" s="151"/>
      <c r="N63" s="125"/>
      <c r="O63" s="125"/>
      <c r="P63" s="125"/>
    </row>
    <row r="64" spans="2:16" x14ac:dyDescent="0.25">
      <c r="B64" s="154" t="s">
        <v>68</v>
      </c>
      <c r="C64" s="155">
        <v>136881</v>
      </c>
      <c r="D64" s="155">
        <v>137126</v>
      </c>
      <c r="E64" s="155">
        <v>55313</v>
      </c>
      <c r="F64" s="155">
        <v>70304</v>
      </c>
      <c r="G64" s="155">
        <v>161080</v>
      </c>
      <c r="H64" s="155">
        <v>179837</v>
      </c>
      <c r="I64" s="156">
        <f>IFERROR(H64/G64-1,"-")</f>
        <v>0.116445244598957</v>
      </c>
      <c r="J64" s="156">
        <f>IFERROR(H64/E64-1,"-")</f>
        <v>2.2512610055502322</v>
      </c>
      <c r="K64" s="155">
        <f>H64-G64</f>
        <v>18757</v>
      </c>
      <c r="L64" s="155">
        <f>H64-E64</f>
        <v>124524</v>
      </c>
      <c r="M64" s="156">
        <f>H64/H$8</f>
        <v>3.4658641186692818E-2</v>
      </c>
      <c r="N64" s="105"/>
      <c r="O64" s="105"/>
      <c r="P64" s="105"/>
    </row>
    <row r="65" spans="2:16" x14ac:dyDescent="0.25">
      <c r="B65" s="157" t="s">
        <v>97</v>
      </c>
      <c r="C65" s="158">
        <v>35089</v>
      </c>
      <c r="D65" s="158">
        <v>41904</v>
      </c>
      <c r="E65" s="158">
        <v>24273</v>
      </c>
      <c r="F65" s="158">
        <v>26311</v>
      </c>
      <c r="G65" s="158">
        <v>32375</v>
      </c>
      <c r="H65" s="158">
        <v>47068</v>
      </c>
      <c r="I65" s="159">
        <f>IFERROR(H65/G65-1,"-")</f>
        <v>0.45383783783783782</v>
      </c>
      <c r="J65" s="160">
        <f t="shared" ref="J65:J76" si="30">IFERROR(H65/E65-1,"-")</f>
        <v>0.93910929839739632</v>
      </c>
      <c r="K65" s="158">
        <f t="shared" ref="K65:K75" si="31">H65-G65</f>
        <v>14693</v>
      </c>
      <c r="L65" s="158">
        <f t="shared" ref="L65:L76" si="32">H65-E65</f>
        <v>22795</v>
      </c>
      <c r="M65" s="159">
        <f>H65/H$8</f>
        <v>9.071063926640555E-3</v>
      </c>
    </row>
    <row r="66" spans="2:16" x14ac:dyDescent="0.25">
      <c r="B66" s="162" t="s">
        <v>103</v>
      </c>
      <c r="C66" s="163">
        <v>19683</v>
      </c>
      <c r="D66" s="163">
        <v>22752</v>
      </c>
      <c r="E66" s="163">
        <v>8930</v>
      </c>
      <c r="F66" s="163">
        <v>21567</v>
      </c>
      <c r="G66" s="163">
        <v>23338</v>
      </c>
      <c r="H66" s="163">
        <v>31999</v>
      </c>
      <c r="I66" s="164">
        <f>IFERROR(H66/G66-1,"-")</f>
        <v>0.37111149198731685</v>
      </c>
      <c r="J66" s="165">
        <f t="shared" si="30"/>
        <v>2.5833146696528555</v>
      </c>
      <c r="K66" s="163">
        <f t="shared" si="31"/>
        <v>8661</v>
      </c>
      <c r="L66" s="163">
        <f t="shared" si="32"/>
        <v>23069</v>
      </c>
      <c r="M66" s="164">
        <f>H66/H$8</f>
        <v>6.1669281590161287E-3</v>
      </c>
    </row>
    <row r="67" spans="2:16" x14ac:dyDescent="0.25">
      <c r="B67" s="162" t="s">
        <v>100</v>
      </c>
      <c r="C67" s="163">
        <v>15406</v>
      </c>
      <c r="D67" s="163">
        <v>19152</v>
      </c>
      <c r="E67" s="163">
        <v>15343</v>
      </c>
      <c r="F67" s="163">
        <v>4744</v>
      </c>
      <c r="G67" s="163">
        <v>9037</v>
      </c>
      <c r="H67" s="163">
        <v>15069</v>
      </c>
      <c r="I67" s="164">
        <f>IFERROR(H67/G67-1,"-")</f>
        <v>0.66747814540223516</v>
      </c>
      <c r="J67" s="165">
        <f t="shared" si="30"/>
        <v>-1.7858306719676698E-2</v>
      </c>
      <c r="K67" s="163">
        <f t="shared" si="31"/>
        <v>6032</v>
      </c>
      <c r="L67" s="163">
        <f t="shared" si="32"/>
        <v>-274</v>
      </c>
      <c r="M67" s="164">
        <f>H67/H$8</f>
        <v>2.9041357676244271E-3</v>
      </c>
    </row>
    <row r="68" spans="2:16" x14ac:dyDescent="0.25">
      <c r="B68" s="157" t="s">
        <v>107</v>
      </c>
      <c r="C68" s="158">
        <v>101792</v>
      </c>
      <c r="D68" s="158">
        <v>95222</v>
      </c>
      <c r="E68" s="158">
        <v>31040</v>
      </c>
      <c r="F68" s="158">
        <v>43993</v>
      </c>
      <c r="G68" s="158">
        <v>128705</v>
      </c>
      <c r="H68" s="158">
        <v>132769</v>
      </c>
      <c r="I68" s="159">
        <f>IFERROR(H68/G68-1,"-")</f>
        <v>3.1576084845188701E-2</v>
      </c>
      <c r="J68" s="160">
        <f t="shared" si="30"/>
        <v>3.2773518041237111</v>
      </c>
      <c r="K68" s="158">
        <f t="shared" si="31"/>
        <v>4064</v>
      </c>
      <c r="L68" s="158">
        <f t="shared" si="32"/>
        <v>101729</v>
      </c>
      <c r="M68" s="159">
        <f>H68/H$8</f>
        <v>2.5587577260052261E-2</v>
      </c>
    </row>
    <row r="69" spans="2:16" x14ac:dyDescent="0.25">
      <c r="B69" s="162" t="s">
        <v>110</v>
      </c>
      <c r="C69" s="163">
        <v>46378</v>
      </c>
      <c r="D69" s="163">
        <v>41026</v>
      </c>
      <c r="E69" s="163">
        <v>13899</v>
      </c>
      <c r="F69" s="163">
        <v>12264</v>
      </c>
      <c r="G69" s="163">
        <v>56081</v>
      </c>
      <c r="H69" s="163">
        <v>50457</v>
      </c>
      <c r="I69" s="164">
        <f t="shared" ref="I69:I76" si="33">IFERROR(H69/G69-1,"-")</f>
        <v>-0.10028351848219541</v>
      </c>
      <c r="J69" s="165">
        <f t="shared" si="30"/>
        <v>2.6302611698683358</v>
      </c>
      <c r="K69" s="163">
        <f t="shared" si="31"/>
        <v>-5624</v>
      </c>
      <c r="L69" s="163">
        <f t="shared" si="32"/>
        <v>36558</v>
      </c>
      <c r="M69" s="164">
        <f t="shared" ref="M69:M76" si="34">H69/H$8</f>
        <v>9.7242005725015398E-3</v>
      </c>
    </row>
    <row r="70" spans="2:16" x14ac:dyDescent="0.25">
      <c r="B70" s="162" t="s">
        <v>113</v>
      </c>
      <c r="C70" s="163">
        <v>13950</v>
      </c>
      <c r="D70" s="163">
        <v>11534</v>
      </c>
      <c r="E70" s="163">
        <v>3374</v>
      </c>
      <c r="F70" s="163">
        <v>3586</v>
      </c>
      <c r="G70" s="163">
        <v>7748</v>
      </c>
      <c r="H70" s="163">
        <v>10955</v>
      </c>
      <c r="I70" s="164">
        <f t="shared" si="33"/>
        <v>0.41391326794011363</v>
      </c>
      <c r="J70" s="165">
        <f t="shared" si="30"/>
        <v>2.2468879668049793</v>
      </c>
      <c r="K70" s="163">
        <f t="shared" si="31"/>
        <v>3207</v>
      </c>
      <c r="L70" s="163">
        <f t="shared" si="32"/>
        <v>7581</v>
      </c>
      <c r="M70" s="164">
        <f t="shared" si="34"/>
        <v>2.111275289290968E-3</v>
      </c>
    </row>
    <row r="71" spans="2:16" x14ac:dyDescent="0.25">
      <c r="B71" s="162" t="s">
        <v>116</v>
      </c>
      <c r="C71" s="163">
        <v>6528</v>
      </c>
      <c r="D71" s="163">
        <v>10880</v>
      </c>
      <c r="E71" s="163">
        <v>3449</v>
      </c>
      <c r="F71" s="163">
        <v>6294</v>
      </c>
      <c r="G71" s="163">
        <v>18047</v>
      </c>
      <c r="H71" s="163">
        <v>15837</v>
      </c>
      <c r="I71" s="164">
        <f t="shared" si="33"/>
        <v>-0.12245802626475311</v>
      </c>
      <c r="J71" s="165">
        <f t="shared" si="30"/>
        <v>3.5917657291968688</v>
      </c>
      <c r="K71" s="163">
        <f t="shared" si="31"/>
        <v>-2210</v>
      </c>
      <c r="L71" s="163">
        <f t="shared" si="32"/>
        <v>12388</v>
      </c>
      <c r="M71" s="164">
        <f t="shared" si="34"/>
        <v>3.052146668781475E-3</v>
      </c>
    </row>
    <row r="72" spans="2:16" x14ac:dyDescent="0.25">
      <c r="B72" s="162" t="s">
        <v>123</v>
      </c>
      <c r="C72" s="163">
        <v>2344</v>
      </c>
      <c r="D72" s="163">
        <v>1784</v>
      </c>
      <c r="E72" s="163">
        <v>536</v>
      </c>
      <c r="F72" s="163">
        <v>3888</v>
      </c>
      <c r="G72" s="163">
        <v>3396</v>
      </c>
      <c r="H72" s="163">
        <v>3947</v>
      </c>
      <c r="I72" s="164">
        <f t="shared" si="33"/>
        <v>0.16224970553592466</v>
      </c>
      <c r="J72" s="165">
        <f t="shared" si="30"/>
        <v>6.3638059701492535</v>
      </c>
      <c r="K72" s="163">
        <f t="shared" si="31"/>
        <v>551</v>
      </c>
      <c r="L72" s="163">
        <f t="shared" si="32"/>
        <v>3411</v>
      </c>
      <c r="M72" s="164">
        <f t="shared" si="34"/>
        <v>7.6067581623290282E-4</v>
      </c>
    </row>
    <row r="73" spans="2:16" x14ac:dyDescent="0.25">
      <c r="B73" s="162" t="s">
        <v>119</v>
      </c>
      <c r="C73" s="163">
        <v>2944</v>
      </c>
      <c r="D73" s="163">
        <v>2469</v>
      </c>
      <c r="E73" s="163">
        <v>1278</v>
      </c>
      <c r="F73" s="163">
        <v>1635</v>
      </c>
      <c r="G73" s="163">
        <v>3248</v>
      </c>
      <c r="H73" s="163">
        <v>2699</v>
      </c>
      <c r="I73" s="164">
        <f t="shared" si="33"/>
        <v>-0.16902709359605916</v>
      </c>
      <c r="J73" s="165">
        <f t="shared" si="30"/>
        <v>1.1118935837245698</v>
      </c>
      <c r="K73" s="163">
        <f t="shared" si="31"/>
        <v>-549</v>
      </c>
      <c r="L73" s="163">
        <f t="shared" si="32"/>
        <v>1421</v>
      </c>
      <c r="M73" s="164">
        <f t="shared" si="34"/>
        <v>5.2015810185269951E-4</v>
      </c>
    </row>
    <row r="74" spans="2:16" x14ac:dyDescent="0.25">
      <c r="B74" s="162" t="s">
        <v>128</v>
      </c>
      <c r="C74" s="163">
        <v>1326</v>
      </c>
      <c r="D74" s="163">
        <v>2202</v>
      </c>
      <c r="E74" s="163">
        <v>686</v>
      </c>
      <c r="F74" s="163">
        <v>1848</v>
      </c>
      <c r="G74" s="163">
        <v>2875</v>
      </c>
      <c r="H74" s="163">
        <v>3786</v>
      </c>
      <c r="I74" s="164">
        <f t="shared" si="33"/>
        <v>0.3168695652173914</v>
      </c>
      <c r="J74" s="165">
        <f t="shared" si="30"/>
        <v>4.518950437317784</v>
      </c>
      <c r="K74" s="163">
        <f t="shared" si="31"/>
        <v>911</v>
      </c>
      <c r="L74" s="163">
        <f t="shared" si="32"/>
        <v>3100</v>
      </c>
      <c r="M74" s="164">
        <f t="shared" si="34"/>
        <v>7.296474892976362E-4</v>
      </c>
    </row>
    <row r="75" spans="2:16" x14ac:dyDescent="0.25">
      <c r="B75" s="162" t="s">
        <v>131</v>
      </c>
      <c r="C75" s="163">
        <v>2597</v>
      </c>
      <c r="D75" s="163">
        <v>2302</v>
      </c>
      <c r="E75" s="163">
        <v>932</v>
      </c>
      <c r="F75" s="163">
        <v>363</v>
      </c>
      <c r="G75" s="163">
        <v>967</v>
      </c>
      <c r="H75" s="163">
        <v>1128</v>
      </c>
      <c r="I75" s="164">
        <f t="shared" si="33"/>
        <v>0.16649431230610134</v>
      </c>
      <c r="J75" s="165">
        <f t="shared" si="30"/>
        <v>0.21030042918454939</v>
      </c>
      <c r="K75" s="163">
        <f t="shared" si="31"/>
        <v>161</v>
      </c>
      <c r="L75" s="163">
        <f t="shared" si="32"/>
        <v>196</v>
      </c>
      <c r="M75" s="164">
        <f t="shared" si="34"/>
        <v>2.173910110744146E-4</v>
      </c>
    </row>
    <row r="76" spans="2:16" x14ac:dyDescent="0.25">
      <c r="B76" s="168" t="s">
        <v>145</v>
      </c>
      <c r="C76" s="169">
        <f t="shared" ref="C76:H76" si="35">C68-SUM(C69:C75)</f>
        <v>25725</v>
      </c>
      <c r="D76" s="169">
        <f t="shared" si="35"/>
        <v>23025</v>
      </c>
      <c r="E76" s="169">
        <f t="shared" si="35"/>
        <v>6886</v>
      </c>
      <c r="F76" s="169">
        <f t="shared" si="35"/>
        <v>14115</v>
      </c>
      <c r="G76" s="169">
        <f t="shared" si="35"/>
        <v>36343</v>
      </c>
      <c r="H76" s="169">
        <f t="shared" si="35"/>
        <v>43960</v>
      </c>
      <c r="I76" s="170">
        <f t="shared" si="33"/>
        <v>0.20958644030487306</v>
      </c>
      <c r="J76" s="171">
        <f t="shared" si="30"/>
        <v>5.3839674702294511</v>
      </c>
      <c r="K76" s="169">
        <f>H76-G76</f>
        <v>7617</v>
      </c>
      <c r="L76" s="169">
        <f t="shared" si="32"/>
        <v>37074</v>
      </c>
      <c r="M76" s="170">
        <f t="shared" si="34"/>
        <v>8.4720823110206265E-3</v>
      </c>
    </row>
    <row r="77" spans="2:16" x14ac:dyDescent="0.25">
      <c r="B77" s="153" t="s">
        <v>48</v>
      </c>
      <c r="C77" s="151"/>
      <c r="D77" s="151"/>
      <c r="E77" s="151"/>
      <c r="F77" s="151"/>
      <c r="G77" s="151"/>
      <c r="H77" s="152"/>
      <c r="I77" s="152"/>
      <c r="J77" s="152"/>
      <c r="K77" s="152"/>
      <c r="L77" s="151"/>
      <c r="M77" s="151"/>
      <c r="N77" s="125"/>
      <c r="O77" s="125"/>
      <c r="P77" s="125"/>
    </row>
    <row r="78" spans="2:16" x14ac:dyDescent="0.25">
      <c r="B78" s="154" t="s">
        <v>68</v>
      </c>
      <c r="C78" s="155">
        <v>816835</v>
      </c>
      <c r="D78" s="155">
        <v>791721</v>
      </c>
      <c r="E78" s="155">
        <v>225835</v>
      </c>
      <c r="F78" s="155">
        <v>354204</v>
      </c>
      <c r="G78" s="155">
        <v>710225</v>
      </c>
      <c r="H78" s="155">
        <v>797848</v>
      </c>
      <c r="I78" s="156">
        <f>IFERROR(H78/G78-1,"-")</f>
        <v>0.12337357879545219</v>
      </c>
      <c r="J78" s="156">
        <f>IFERROR(H78/E78-1,"-")</f>
        <v>2.5328802001461246</v>
      </c>
      <c r="K78" s="155">
        <f>H78-G78</f>
        <v>87623</v>
      </c>
      <c r="L78" s="155">
        <f>H78-E78</f>
        <v>572013</v>
      </c>
      <c r="M78" s="156">
        <f>H78/H$8</f>
        <v>0.1537632831593081</v>
      </c>
      <c r="N78" s="105"/>
      <c r="O78" s="105"/>
      <c r="P78" s="105"/>
    </row>
    <row r="79" spans="2:16" x14ac:dyDescent="0.25">
      <c r="B79" s="157" t="s">
        <v>97</v>
      </c>
      <c r="C79" s="158">
        <v>356304</v>
      </c>
      <c r="D79" s="158">
        <v>356283</v>
      </c>
      <c r="E79" s="158">
        <v>103133</v>
      </c>
      <c r="F79" s="158">
        <v>181693</v>
      </c>
      <c r="G79" s="158">
        <v>342343</v>
      </c>
      <c r="H79" s="158">
        <v>341923</v>
      </c>
      <c r="I79" s="159">
        <f>IFERROR(H79/G79-1,"-")</f>
        <v>-1.2268397484394011E-3</v>
      </c>
      <c r="J79" s="160">
        <f t="shared" ref="J79:J90" si="36">IFERROR(H79/E79-1,"-")</f>
        <v>2.3153597781505435</v>
      </c>
      <c r="K79" s="158">
        <f t="shared" ref="K79:K89" si="37">H79-G79</f>
        <v>-420</v>
      </c>
      <c r="L79" s="158">
        <f t="shared" ref="L79:L90" si="38">H79-E79</f>
        <v>238790</v>
      </c>
      <c r="M79" s="159">
        <f>H79/H$8</f>
        <v>6.5896264786876824E-2</v>
      </c>
    </row>
    <row r="80" spans="2:16" x14ac:dyDescent="0.25">
      <c r="B80" s="162" t="s">
        <v>103</v>
      </c>
      <c r="C80" s="163">
        <v>89648</v>
      </c>
      <c r="D80" s="163">
        <v>72064</v>
      </c>
      <c r="E80" s="163">
        <v>28320</v>
      </c>
      <c r="F80" s="163">
        <v>66989</v>
      </c>
      <c r="G80" s="163">
        <v>97391</v>
      </c>
      <c r="H80" s="163">
        <v>92103</v>
      </c>
      <c r="I80" s="164">
        <f>IFERROR(H80/G80-1,"-")</f>
        <v>-5.4296598248298134E-2</v>
      </c>
      <c r="J80" s="165">
        <f t="shared" si="36"/>
        <v>2.2522245762711863</v>
      </c>
      <c r="K80" s="163">
        <f t="shared" si="37"/>
        <v>-5288</v>
      </c>
      <c r="L80" s="163">
        <f t="shared" si="38"/>
        <v>63783</v>
      </c>
      <c r="M80" s="164">
        <f>H80/H$8</f>
        <v>1.7750322954775539E-2</v>
      </c>
    </row>
    <row r="81" spans="2:16" x14ac:dyDescent="0.25">
      <c r="B81" s="162" t="s">
        <v>100</v>
      </c>
      <c r="C81" s="163">
        <v>266656</v>
      </c>
      <c r="D81" s="163">
        <v>284219</v>
      </c>
      <c r="E81" s="163">
        <v>74813</v>
      </c>
      <c r="F81" s="163">
        <v>114704</v>
      </c>
      <c r="G81" s="163">
        <v>244952</v>
      </c>
      <c r="H81" s="163">
        <v>249820</v>
      </c>
      <c r="I81" s="164">
        <f>IFERROR(H81/G81-1,"-")</f>
        <v>1.987328129592747E-2</v>
      </c>
      <c r="J81" s="165">
        <f t="shared" si="36"/>
        <v>2.339259219654338</v>
      </c>
      <c r="K81" s="163">
        <f t="shared" si="37"/>
        <v>4868</v>
      </c>
      <c r="L81" s="163">
        <f t="shared" si="38"/>
        <v>175007</v>
      </c>
      <c r="M81" s="164">
        <f>H81/H$8</f>
        <v>4.8145941832101288E-2</v>
      </c>
    </row>
    <row r="82" spans="2:16" x14ac:dyDescent="0.25">
      <c r="B82" s="157" t="s">
        <v>107</v>
      </c>
      <c r="C82" s="158">
        <v>460531</v>
      </c>
      <c r="D82" s="158">
        <v>435438</v>
      </c>
      <c r="E82" s="158">
        <v>122702</v>
      </c>
      <c r="F82" s="158">
        <v>172511</v>
      </c>
      <c r="G82" s="158">
        <v>367882</v>
      </c>
      <c r="H82" s="158">
        <v>455925</v>
      </c>
      <c r="I82" s="159">
        <f>IFERROR(H82/G82-1,"-")</f>
        <v>0.23932402237674033</v>
      </c>
      <c r="J82" s="160">
        <f t="shared" si="36"/>
        <v>2.7157096053854053</v>
      </c>
      <c r="K82" s="158">
        <f t="shared" si="37"/>
        <v>88043</v>
      </c>
      <c r="L82" s="158">
        <f t="shared" si="38"/>
        <v>333223</v>
      </c>
      <c r="M82" s="159">
        <f>H82/H$8</f>
        <v>8.7867018372431271E-2</v>
      </c>
    </row>
    <row r="83" spans="2:16" x14ac:dyDescent="0.25">
      <c r="B83" s="162" t="s">
        <v>110</v>
      </c>
      <c r="C83" s="163">
        <v>69266</v>
      </c>
      <c r="D83" s="163">
        <v>75049</v>
      </c>
      <c r="E83" s="163">
        <v>21332</v>
      </c>
      <c r="F83" s="163">
        <v>16695</v>
      </c>
      <c r="G83" s="163">
        <v>71554</v>
      </c>
      <c r="H83" s="163">
        <v>93860</v>
      </c>
      <c r="I83" s="164">
        <f t="shared" ref="I83:I90" si="39">IFERROR(H83/G83-1,"-")</f>
        <v>0.31173659054699954</v>
      </c>
      <c r="J83" s="165">
        <f t="shared" si="36"/>
        <v>3.3999624976561034</v>
      </c>
      <c r="K83" s="163">
        <f t="shared" si="37"/>
        <v>22306</v>
      </c>
      <c r="L83" s="163">
        <f t="shared" si="38"/>
        <v>72528</v>
      </c>
      <c r="M83" s="164">
        <f t="shared" ref="M83:M90" si="40">H83/H$8</f>
        <v>1.8088936435677796E-2</v>
      </c>
    </row>
    <row r="84" spans="2:16" x14ac:dyDescent="0.25">
      <c r="B84" s="162" t="s">
        <v>113</v>
      </c>
      <c r="C84" s="163">
        <v>194919</v>
      </c>
      <c r="D84" s="163">
        <v>159354</v>
      </c>
      <c r="E84" s="163">
        <v>39522</v>
      </c>
      <c r="F84" s="163">
        <v>53227</v>
      </c>
      <c r="G84" s="163">
        <v>113120</v>
      </c>
      <c r="H84" s="163">
        <v>127349</v>
      </c>
      <c r="I84" s="164">
        <f t="shared" si="39"/>
        <v>0.12578677510608194</v>
      </c>
      <c r="J84" s="165">
        <f t="shared" si="36"/>
        <v>2.2222306563433025</v>
      </c>
      <c r="K84" s="163">
        <f t="shared" si="37"/>
        <v>14229</v>
      </c>
      <c r="L84" s="163">
        <f t="shared" si="38"/>
        <v>87827</v>
      </c>
      <c r="M84" s="164">
        <f t="shared" si="40"/>
        <v>2.4543021160740801E-2</v>
      </c>
    </row>
    <row r="85" spans="2:16" x14ac:dyDescent="0.25">
      <c r="B85" s="162" t="s">
        <v>116</v>
      </c>
      <c r="C85" s="163">
        <v>22836</v>
      </c>
      <c r="D85" s="163">
        <v>25447</v>
      </c>
      <c r="E85" s="163">
        <v>8286</v>
      </c>
      <c r="F85" s="163">
        <v>19927</v>
      </c>
      <c r="G85" s="163">
        <v>30758</v>
      </c>
      <c r="H85" s="163">
        <v>42539</v>
      </c>
      <c r="I85" s="164">
        <f t="shared" si="39"/>
        <v>0.38302230314064634</v>
      </c>
      <c r="J85" s="165">
        <f t="shared" si="36"/>
        <v>4.1338402124064686</v>
      </c>
      <c r="K85" s="163">
        <f t="shared" si="37"/>
        <v>11781</v>
      </c>
      <c r="L85" s="163">
        <f t="shared" si="38"/>
        <v>34253</v>
      </c>
      <c r="M85" s="164">
        <f t="shared" si="40"/>
        <v>8.198223599374577E-3</v>
      </c>
    </row>
    <row r="86" spans="2:16" x14ac:dyDescent="0.25">
      <c r="B86" s="162" t="s">
        <v>123</v>
      </c>
      <c r="C86" s="163">
        <v>11686</v>
      </c>
      <c r="D86" s="163">
        <v>9296</v>
      </c>
      <c r="E86" s="163">
        <v>2074</v>
      </c>
      <c r="F86" s="163">
        <v>5996</v>
      </c>
      <c r="G86" s="163">
        <v>10713</v>
      </c>
      <c r="H86" s="163">
        <v>12911</v>
      </c>
      <c r="I86" s="164">
        <f t="shared" si="39"/>
        <v>0.20517128722113309</v>
      </c>
      <c r="J86" s="165">
        <f t="shared" si="36"/>
        <v>5.225168756027001</v>
      </c>
      <c r="K86" s="163">
        <f t="shared" si="37"/>
        <v>2198</v>
      </c>
      <c r="L86" s="163">
        <f t="shared" si="38"/>
        <v>10837</v>
      </c>
      <c r="M86" s="164">
        <f t="shared" si="40"/>
        <v>2.4882405531753251E-3</v>
      </c>
    </row>
    <row r="87" spans="2:16" x14ac:dyDescent="0.25">
      <c r="B87" s="162" t="s">
        <v>119</v>
      </c>
      <c r="C87" s="163">
        <v>6503</v>
      </c>
      <c r="D87" s="163">
        <v>6249</v>
      </c>
      <c r="E87" s="163">
        <v>2082</v>
      </c>
      <c r="F87" s="163">
        <v>5201</v>
      </c>
      <c r="G87" s="163">
        <v>5872</v>
      </c>
      <c r="H87" s="163">
        <v>6968</v>
      </c>
      <c r="I87" s="164">
        <f t="shared" si="39"/>
        <v>0.18664850136239775</v>
      </c>
      <c r="J87" s="165">
        <f t="shared" si="36"/>
        <v>2.3467819404418826</v>
      </c>
      <c r="K87" s="163">
        <f t="shared" si="37"/>
        <v>1096</v>
      </c>
      <c r="L87" s="163">
        <f t="shared" si="38"/>
        <v>4886</v>
      </c>
      <c r="M87" s="164">
        <f t="shared" si="40"/>
        <v>1.3428905719561357E-3</v>
      </c>
    </row>
    <row r="88" spans="2:16" x14ac:dyDescent="0.25">
      <c r="B88" s="162" t="s">
        <v>128</v>
      </c>
      <c r="C88" s="163">
        <v>7425</v>
      </c>
      <c r="D88" s="163">
        <v>8520</v>
      </c>
      <c r="E88" s="163">
        <v>3046</v>
      </c>
      <c r="F88" s="163">
        <v>2575</v>
      </c>
      <c r="G88" s="163">
        <v>7581</v>
      </c>
      <c r="H88" s="163">
        <v>8524</v>
      </c>
      <c r="I88" s="164">
        <f t="shared" si="39"/>
        <v>0.12438992217385558</v>
      </c>
      <c r="J88" s="165">
        <f t="shared" si="36"/>
        <v>1.7984241628365067</v>
      </c>
      <c r="K88" s="163">
        <f t="shared" si="37"/>
        <v>943</v>
      </c>
      <c r="L88" s="163">
        <f t="shared" si="38"/>
        <v>5478</v>
      </c>
      <c r="M88" s="164">
        <f t="shared" si="40"/>
        <v>1.642766824821197E-3</v>
      </c>
    </row>
    <row r="89" spans="2:16" x14ac:dyDescent="0.25">
      <c r="B89" s="162" t="s">
        <v>131</v>
      </c>
      <c r="C89" s="163">
        <v>13371</v>
      </c>
      <c r="D89" s="163">
        <v>13181</v>
      </c>
      <c r="E89" s="163">
        <v>4839</v>
      </c>
      <c r="F89" s="163">
        <v>2819</v>
      </c>
      <c r="G89" s="163">
        <v>7599</v>
      </c>
      <c r="H89" s="163">
        <v>9961</v>
      </c>
      <c r="I89" s="164">
        <f t="shared" si="39"/>
        <v>0.31083037241742328</v>
      </c>
      <c r="J89" s="165">
        <f t="shared" si="36"/>
        <v>1.0584831576772062</v>
      </c>
      <c r="K89" s="163">
        <f t="shared" si="37"/>
        <v>2362</v>
      </c>
      <c r="L89" s="163">
        <f t="shared" si="38"/>
        <v>5122</v>
      </c>
      <c r="M89" s="164">
        <f t="shared" si="40"/>
        <v>1.9197090969080175E-3</v>
      </c>
    </row>
    <row r="90" spans="2:16" x14ac:dyDescent="0.25">
      <c r="B90" s="168" t="s">
        <v>145</v>
      </c>
      <c r="C90" s="169">
        <f t="shared" ref="C90:H90" si="41">C82-SUM(C83:C89)</f>
        <v>134525</v>
      </c>
      <c r="D90" s="169">
        <f t="shared" si="41"/>
        <v>138342</v>
      </c>
      <c r="E90" s="169">
        <f t="shared" si="41"/>
        <v>41521</v>
      </c>
      <c r="F90" s="169">
        <f t="shared" si="41"/>
        <v>66071</v>
      </c>
      <c r="G90" s="169">
        <f t="shared" si="41"/>
        <v>120685</v>
      </c>
      <c r="H90" s="169">
        <f t="shared" si="41"/>
        <v>153813</v>
      </c>
      <c r="I90" s="170">
        <f t="shared" si="39"/>
        <v>0.27449973070389855</v>
      </c>
      <c r="J90" s="171">
        <f t="shared" si="36"/>
        <v>2.7044628019556369</v>
      </c>
      <c r="K90" s="169">
        <f>H90-G90</f>
        <v>33128</v>
      </c>
      <c r="L90" s="169">
        <f t="shared" si="38"/>
        <v>112292</v>
      </c>
      <c r="M90" s="170">
        <f t="shared" si="40"/>
        <v>2.9643230129777424E-2</v>
      </c>
    </row>
    <row r="91" spans="2:16" x14ac:dyDescent="0.25">
      <c r="B91" s="153" t="s">
        <v>49</v>
      </c>
      <c r="C91" s="151"/>
      <c r="D91" s="151"/>
      <c r="E91" s="151"/>
      <c r="F91" s="151"/>
      <c r="G91" s="151"/>
      <c r="H91" s="152"/>
      <c r="I91" s="152"/>
      <c r="J91" s="152"/>
      <c r="K91" s="152"/>
      <c r="L91" s="151"/>
      <c r="M91" s="151"/>
      <c r="N91" s="125"/>
      <c r="O91" s="125"/>
      <c r="P91" s="125"/>
    </row>
    <row r="92" spans="2:16" x14ac:dyDescent="0.25">
      <c r="B92" s="154" t="s">
        <v>68</v>
      </c>
      <c r="C92" s="155">
        <v>53986</v>
      </c>
      <c r="D92" s="155">
        <v>55887</v>
      </c>
      <c r="E92" s="155">
        <v>24221</v>
      </c>
      <c r="F92" s="155">
        <v>33444</v>
      </c>
      <c r="G92" s="155">
        <v>51485</v>
      </c>
      <c r="H92" s="155">
        <v>58157</v>
      </c>
      <c r="I92" s="156">
        <f>IFERROR(H92/G92-1,"-")</f>
        <v>0.12959114305137409</v>
      </c>
      <c r="J92" s="156">
        <f>IFERROR(H92/E92-1,"-")</f>
        <v>1.4010982205524134</v>
      </c>
      <c r="K92" s="155">
        <f>H92-G92</f>
        <v>6672</v>
      </c>
      <c r="L92" s="155">
        <f>H92-E92</f>
        <v>33936</v>
      </c>
      <c r="M92" s="156">
        <f>H92/H$8</f>
        <v>1.1208164034622988E-2</v>
      </c>
      <c r="N92" s="105"/>
      <c r="O92" s="105"/>
      <c r="P92" s="105"/>
    </row>
    <row r="93" spans="2:16" x14ac:dyDescent="0.25">
      <c r="B93" s="157" t="s">
        <v>97</v>
      </c>
      <c r="C93" s="158">
        <v>34282</v>
      </c>
      <c r="D93" s="158">
        <v>37119</v>
      </c>
      <c r="E93" s="158">
        <v>16023</v>
      </c>
      <c r="F93" s="158">
        <v>21732</v>
      </c>
      <c r="G93" s="158">
        <v>33809</v>
      </c>
      <c r="H93" s="158">
        <v>37722</v>
      </c>
      <c r="I93" s="159">
        <f>IFERROR(H93/G93-1,"-")</f>
        <v>0.11573841284864983</v>
      </c>
      <c r="J93" s="160">
        <f t="shared" ref="J93:J104" si="42">IFERROR(H93/E93-1,"-")</f>
        <v>1.3542407788803597</v>
      </c>
      <c r="K93" s="158">
        <f t="shared" ref="K93:K103" si="43">H93-G93</f>
        <v>3913</v>
      </c>
      <c r="L93" s="158">
        <f t="shared" ref="L93:L104" si="44">H93-E93</f>
        <v>21699</v>
      </c>
      <c r="M93" s="159">
        <f>H93/H$8</f>
        <v>7.2698791841747049E-3</v>
      </c>
    </row>
    <row r="94" spans="2:16" x14ac:dyDescent="0.25">
      <c r="B94" s="162" t="s">
        <v>103</v>
      </c>
      <c r="C94" s="163">
        <v>16764</v>
      </c>
      <c r="D94" s="163">
        <v>19153</v>
      </c>
      <c r="E94" s="163">
        <v>8684</v>
      </c>
      <c r="F94" s="163">
        <v>11001</v>
      </c>
      <c r="G94" s="163">
        <v>16289</v>
      </c>
      <c r="H94" s="163">
        <v>12024</v>
      </c>
      <c r="I94" s="164">
        <f>IFERROR(H94/G94-1,"-")</f>
        <v>-0.261833138928111</v>
      </c>
      <c r="J94" s="165">
        <f t="shared" si="42"/>
        <v>0.38461538461538458</v>
      </c>
      <c r="K94" s="163">
        <f t="shared" si="43"/>
        <v>-4265</v>
      </c>
      <c r="L94" s="163">
        <f t="shared" si="44"/>
        <v>3340</v>
      </c>
      <c r="M94" s="164">
        <f>H94/H$8</f>
        <v>2.3172956712400367E-3</v>
      </c>
    </row>
    <row r="95" spans="2:16" x14ac:dyDescent="0.25">
      <c r="B95" s="162" t="s">
        <v>100</v>
      </c>
      <c r="C95" s="163">
        <v>17518</v>
      </c>
      <c r="D95" s="163">
        <v>17966</v>
      </c>
      <c r="E95" s="163">
        <v>7339</v>
      </c>
      <c r="F95" s="163">
        <v>10731</v>
      </c>
      <c r="G95" s="163">
        <v>17520</v>
      </c>
      <c r="H95" s="163">
        <v>25698</v>
      </c>
      <c r="I95" s="164">
        <f>IFERROR(H95/G95-1,"-")</f>
        <v>0.46678082191780823</v>
      </c>
      <c r="J95" s="165">
        <f t="shared" si="42"/>
        <v>2.5015669709769726</v>
      </c>
      <c r="K95" s="163">
        <f t="shared" si="43"/>
        <v>8178</v>
      </c>
      <c r="L95" s="163">
        <f t="shared" si="44"/>
        <v>18359</v>
      </c>
      <c r="M95" s="164">
        <f>H95/H$8</f>
        <v>4.9525835129346687E-3</v>
      </c>
    </row>
    <row r="96" spans="2:16" x14ac:dyDescent="0.25">
      <c r="B96" s="157" t="s">
        <v>107</v>
      </c>
      <c r="C96" s="158">
        <v>19704</v>
      </c>
      <c r="D96" s="158">
        <v>18768</v>
      </c>
      <c r="E96" s="158">
        <v>8198</v>
      </c>
      <c r="F96" s="158">
        <v>11712</v>
      </c>
      <c r="G96" s="158">
        <v>17676</v>
      </c>
      <c r="H96" s="158">
        <v>20435</v>
      </c>
      <c r="I96" s="159">
        <f>IFERROR(H96/G96-1,"-")</f>
        <v>0.15608735007920349</v>
      </c>
      <c r="J96" s="160">
        <f t="shared" si="42"/>
        <v>1.4926811417418882</v>
      </c>
      <c r="K96" s="158">
        <f t="shared" si="43"/>
        <v>2759</v>
      </c>
      <c r="L96" s="158">
        <f t="shared" si="44"/>
        <v>12237</v>
      </c>
      <c r="M96" s="159">
        <f>H96/H$8</f>
        <v>3.9382848504482823E-3</v>
      </c>
    </row>
    <row r="97" spans="2:16" x14ac:dyDescent="0.25">
      <c r="B97" s="162" t="s">
        <v>110</v>
      </c>
      <c r="C97" s="163">
        <v>2265</v>
      </c>
      <c r="D97" s="163">
        <v>2421</v>
      </c>
      <c r="E97" s="163">
        <v>1288</v>
      </c>
      <c r="F97" s="163">
        <v>921</v>
      </c>
      <c r="G97" s="163">
        <v>2403</v>
      </c>
      <c r="H97" s="163">
        <v>2795</v>
      </c>
      <c r="I97" s="164">
        <f t="shared" ref="I97:I104" si="45">IFERROR(H97/G97-1,"-")</f>
        <v>0.16312942155638788</v>
      </c>
      <c r="J97" s="165">
        <f t="shared" si="42"/>
        <v>1.1700310559006213</v>
      </c>
      <c r="K97" s="163">
        <f t="shared" si="43"/>
        <v>392</v>
      </c>
      <c r="L97" s="163">
        <f t="shared" si="44"/>
        <v>1507</v>
      </c>
      <c r="M97" s="164">
        <f t="shared" ref="M97:M104" si="46">H97/H$8</f>
        <v>5.386594644973305E-4</v>
      </c>
    </row>
    <row r="98" spans="2:16" x14ac:dyDescent="0.25">
      <c r="B98" s="162" t="s">
        <v>113</v>
      </c>
      <c r="C98" s="163">
        <v>4527</v>
      </c>
      <c r="D98" s="163">
        <v>3905</v>
      </c>
      <c r="E98" s="163">
        <v>1481</v>
      </c>
      <c r="F98" s="163">
        <v>2395</v>
      </c>
      <c r="G98" s="163">
        <v>3482</v>
      </c>
      <c r="H98" s="163">
        <v>3814</v>
      </c>
      <c r="I98" s="164">
        <f t="shared" si="45"/>
        <v>9.5347501435956383E-2</v>
      </c>
      <c r="J98" s="165">
        <f t="shared" si="42"/>
        <v>1.5752869682646859</v>
      </c>
      <c r="K98" s="163">
        <f t="shared" si="43"/>
        <v>332</v>
      </c>
      <c r="L98" s="163">
        <f t="shared" si="44"/>
        <v>2333</v>
      </c>
      <c r="M98" s="164">
        <f t="shared" si="46"/>
        <v>7.3504372006898697E-4</v>
      </c>
    </row>
    <row r="99" spans="2:16" x14ac:dyDescent="0.25">
      <c r="B99" s="162" t="s">
        <v>116</v>
      </c>
      <c r="C99" s="163">
        <v>4157</v>
      </c>
      <c r="D99" s="163">
        <v>3854</v>
      </c>
      <c r="E99" s="163">
        <v>1974</v>
      </c>
      <c r="F99" s="163">
        <v>3541</v>
      </c>
      <c r="G99" s="163">
        <v>3412</v>
      </c>
      <c r="H99" s="163">
        <v>3885</v>
      </c>
      <c r="I99" s="164">
        <f t="shared" si="45"/>
        <v>0.13862837045720977</v>
      </c>
      <c r="J99" s="165">
        <f t="shared" si="42"/>
        <v>0.96808510638297873</v>
      </c>
      <c r="K99" s="163">
        <f t="shared" si="43"/>
        <v>473</v>
      </c>
      <c r="L99" s="163">
        <f t="shared" si="44"/>
        <v>1911</v>
      </c>
      <c r="M99" s="164">
        <f t="shared" si="46"/>
        <v>7.4872701952491199E-4</v>
      </c>
    </row>
    <row r="100" spans="2:16" x14ac:dyDescent="0.25">
      <c r="B100" s="162" t="s">
        <v>123</v>
      </c>
      <c r="C100" s="163">
        <v>535</v>
      </c>
      <c r="D100" s="163">
        <v>699</v>
      </c>
      <c r="E100" s="163">
        <v>323</v>
      </c>
      <c r="F100" s="163">
        <v>432</v>
      </c>
      <c r="G100" s="163">
        <v>1172</v>
      </c>
      <c r="H100" s="163">
        <v>938</v>
      </c>
      <c r="I100" s="164">
        <f t="shared" si="45"/>
        <v>-0.19965870307167233</v>
      </c>
      <c r="J100" s="165">
        <f t="shared" si="42"/>
        <v>1.9040247678018574</v>
      </c>
      <c r="K100" s="163">
        <f t="shared" si="43"/>
        <v>-234</v>
      </c>
      <c r="L100" s="163">
        <f t="shared" si="44"/>
        <v>615</v>
      </c>
      <c r="M100" s="164">
        <f t="shared" si="46"/>
        <v>1.8077373084024901E-4</v>
      </c>
    </row>
    <row r="101" spans="2:16" x14ac:dyDescent="0.25">
      <c r="B101" s="162" t="s">
        <v>119</v>
      </c>
      <c r="C101" s="163">
        <v>534</v>
      </c>
      <c r="D101" s="163">
        <v>519</v>
      </c>
      <c r="E101" s="163">
        <v>351</v>
      </c>
      <c r="F101" s="163">
        <v>507</v>
      </c>
      <c r="G101" s="163">
        <v>682</v>
      </c>
      <c r="H101" s="163">
        <v>650</v>
      </c>
      <c r="I101" s="164">
        <f t="shared" si="45"/>
        <v>-4.692082111436946E-2</v>
      </c>
      <c r="J101" s="165">
        <f t="shared" si="42"/>
        <v>0.85185185185185186</v>
      </c>
      <c r="K101" s="163">
        <f t="shared" si="43"/>
        <v>-32</v>
      </c>
      <c r="L101" s="163">
        <f t="shared" si="44"/>
        <v>299</v>
      </c>
      <c r="M101" s="164">
        <f t="shared" si="46"/>
        <v>1.2526964290635593E-4</v>
      </c>
    </row>
    <row r="102" spans="2:16" x14ac:dyDescent="0.25">
      <c r="B102" s="162" t="s">
        <v>128</v>
      </c>
      <c r="C102" s="163">
        <v>176</v>
      </c>
      <c r="D102" s="163">
        <v>155</v>
      </c>
      <c r="E102" s="163">
        <v>124</v>
      </c>
      <c r="F102" s="163">
        <v>105</v>
      </c>
      <c r="G102" s="163">
        <v>270</v>
      </c>
      <c r="H102" s="163">
        <v>153</v>
      </c>
      <c r="I102" s="164">
        <f t="shared" si="45"/>
        <v>-0.43333333333333335</v>
      </c>
      <c r="J102" s="165">
        <f t="shared" si="42"/>
        <v>0.2338709677419355</v>
      </c>
      <c r="K102" s="163">
        <f t="shared" si="43"/>
        <v>-117</v>
      </c>
      <c r="L102" s="163">
        <f t="shared" si="44"/>
        <v>29</v>
      </c>
      <c r="M102" s="164">
        <f t="shared" si="46"/>
        <v>2.9486546714880705E-5</v>
      </c>
    </row>
    <row r="103" spans="2:16" x14ac:dyDescent="0.25">
      <c r="B103" s="162" t="s">
        <v>131</v>
      </c>
      <c r="C103" s="163">
        <v>383</v>
      </c>
      <c r="D103" s="163">
        <v>271</v>
      </c>
      <c r="E103" s="163">
        <v>89</v>
      </c>
      <c r="F103" s="163">
        <v>96</v>
      </c>
      <c r="G103" s="163">
        <v>168</v>
      </c>
      <c r="H103" s="163">
        <v>270</v>
      </c>
      <c r="I103" s="164">
        <f t="shared" si="45"/>
        <v>0.60714285714285721</v>
      </c>
      <c r="J103" s="165">
        <f t="shared" si="42"/>
        <v>2.0337078651685392</v>
      </c>
      <c r="K103" s="163">
        <f t="shared" si="43"/>
        <v>102</v>
      </c>
      <c r="L103" s="163">
        <f t="shared" si="44"/>
        <v>181</v>
      </c>
      <c r="M103" s="164">
        <f t="shared" si="46"/>
        <v>5.2035082438024769E-5</v>
      </c>
    </row>
    <row r="104" spans="2:16" x14ac:dyDescent="0.25">
      <c r="B104" s="168" t="s">
        <v>145</v>
      </c>
      <c r="C104" s="169">
        <f t="shared" ref="C104:H104" si="47">C96-SUM(C97:C103)</f>
        <v>7127</v>
      </c>
      <c r="D104" s="169">
        <f t="shared" si="47"/>
        <v>6944</v>
      </c>
      <c r="E104" s="169">
        <f t="shared" si="47"/>
        <v>2568</v>
      </c>
      <c r="F104" s="169">
        <f t="shared" si="47"/>
        <v>3715</v>
      </c>
      <c r="G104" s="169">
        <f t="shared" si="47"/>
        <v>6087</v>
      </c>
      <c r="H104" s="169">
        <f t="shared" si="47"/>
        <v>7930</v>
      </c>
      <c r="I104" s="170">
        <f t="shared" si="45"/>
        <v>0.30277640873993761</v>
      </c>
      <c r="J104" s="171">
        <f t="shared" si="42"/>
        <v>2.088006230529595</v>
      </c>
      <c r="K104" s="169">
        <f>H104-G104</f>
        <v>1843</v>
      </c>
      <c r="L104" s="169">
        <f t="shared" si="44"/>
        <v>5362</v>
      </c>
      <c r="M104" s="170">
        <f t="shared" si="46"/>
        <v>1.5282896434575424E-3</v>
      </c>
    </row>
    <row r="105" spans="2:16" x14ac:dyDescent="0.25">
      <c r="B105" s="153" t="s">
        <v>50</v>
      </c>
      <c r="C105" s="151"/>
      <c r="D105" s="151"/>
      <c r="E105" s="151"/>
      <c r="F105" s="151"/>
      <c r="G105" s="151"/>
      <c r="H105" s="152"/>
      <c r="I105" s="152"/>
      <c r="J105" s="152"/>
      <c r="K105" s="152"/>
      <c r="L105" s="151"/>
      <c r="M105" s="151"/>
      <c r="N105" s="125"/>
      <c r="O105" s="125"/>
      <c r="P105" s="125"/>
    </row>
    <row r="106" spans="2:16" x14ac:dyDescent="0.25">
      <c r="B106" s="154" t="s">
        <v>68</v>
      </c>
      <c r="C106" s="155">
        <v>146797</v>
      </c>
      <c r="D106" s="155">
        <v>142901</v>
      </c>
      <c r="E106" s="155">
        <v>77467</v>
      </c>
      <c r="F106" s="155">
        <v>107459</v>
      </c>
      <c r="G106" s="155">
        <v>198873</v>
      </c>
      <c r="H106" s="155">
        <v>252588</v>
      </c>
      <c r="I106" s="156">
        <f>IFERROR(H106/G106-1,"-")</f>
        <v>0.27009699657570407</v>
      </c>
      <c r="J106" s="156">
        <f>IFERROR(H106/E106-1,"-")</f>
        <v>2.2605883795680741</v>
      </c>
      <c r="K106" s="155">
        <f>H106-G106</f>
        <v>53715</v>
      </c>
      <c r="L106" s="155">
        <f>H106-E106</f>
        <v>175121</v>
      </c>
      <c r="M106" s="156">
        <f>H106/H$8</f>
        <v>4.8679397788354818E-2</v>
      </c>
      <c r="N106" s="105"/>
      <c r="O106" s="105"/>
      <c r="P106" s="105"/>
    </row>
    <row r="107" spans="2:16" x14ac:dyDescent="0.25">
      <c r="B107" s="157" t="s">
        <v>97</v>
      </c>
      <c r="C107" s="158">
        <v>30125</v>
      </c>
      <c r="D107" s="158">
        <v>31009</v>
      </c>
      <c r="E107" s="158">
        <v>30584</v>
      </c>
      <c r="F107" s="158">
        <v>44398</v>
      </c>
      <c r="G107" s="158">
        <v>48630</v>
      </c>
      <c r="H107" s="158">
        <v>55684</v>
      </c>
      <c r="I107" s="159">
        <f>IFERROR(H107/G107-1,"-")</f>
        <v>0.14505449311124829</v>
      </c>
      <c r="J107" s="160">
        <f t="shared" ref="J107:J118" si="48">IFERROR(H107/E107-1,"-")</f>
        <v>0.82069055715406747</v>
      </c>
      <c r="K107" s="158">
        <f t="shared" ref="K107:K117" si="49">H107-G107</f>
        <v>7054</v>
      </c>
      <c r="L107" s="158">
        <f t="shared" ref="L107:L118" si="50">H107-E107</f>
        <v>25100</v>
      </c>
      <c r="M107" s="159">
        <f>H107/H$8</f>
        <v>1.073156122399619E-2</v>
      </c>
    </row>
    <row r="108" spans="2:16" x14ac:dyDescent="0.25">
      <c r="B108" s="162" t="s">
        <v>103</v>
      </c>
      <c r="C108" s="163">
        <v>13639</v>
      </c>
      <c r="D108" s="163">
        <v>11886</v>
      </c>
      <c r="E108" s="163">
        <v>4963</v>
      </c>
      <c r="F108" s="163">
        <v>24120</v>
      </c>
      <c r="G108" s="163">
        <v>16359</v>
      </c>
      <c r="H108" s="163">
        <v>19520</v>
      </c>
      <c r="I108" s="164">
        <f>IFERROR(H108/G108-1,"-")</f>
        <v>0.19322696986368371</v>
      </c>
      <c r="J108" s="165">
        <f t="shared" si="48"/>
        <v>2.9331049768285311</v>
      </c>
      <c r="K108" s="163">
        <f t="shared" si="49"/>
        <v>3161</v>
      </c>
      <c r="L108" s="163">
        <f t="shared" si="50"/>
        <v>14557</v>
      </c>
      <c r="M108" s="164">
        <f>H108/H$8</f>
        <v>3.7619437377416427E-3</v>
      </c>
    </row>
    <row r="109" spans="2:16" x14ac:dyDescent="0.25">
      <c r="B109" s="162" t="s">
        <v>100</v>
      </c>
      <c r="C109" s="163">
        <v>16486</v>
      </c>
      <c r="D109" s="163">
        <v>19123</v>
      </c>
      <c r="E109" s="163">
        <v>25621</v>
      </c>
      <c r="F109" s="163">
        <v>20278</v>
      </c>
      <c r="G109" s="163">
        <v>32271</v>
      </c>
      <c r="H109" s="163">
        <v>36164</v>
      </c>
      <c r="I109" s="164">
        <f>IFERROR(H109/G109-1,"-")</f>
        <v>0.12063462551516846</v>
      </c>
      <c r="J109" s="165">
        <f t="shared" si="48"/>
        <v>0.41149838023496343</v>
      </c>
      <c r="K109" s="163">
        <f t="shared" si="49"/>
        <v>3893</v>
      </c>
      <c r="L109" s="163">
        <f t="shared" si="50"/>
        <v>10543</v>
      </c>
      <c r="M109" s="164">
        <f>H109/H$8</f>
        <v>6.9696174862545479E-3</v>
      </c>
    </row>
    <row r="110" spans="2:16" x14ac:dyDescent="0.25">
      <c r="B110" s="157" t="s">
        <v>107</v>
      </c>
      <c r="C110" s="158">
        <v>116672</v>
      </c>
      <c r="D110" s="158">
        <v>111892</v>
      </c>
      <c r="E110" s="158">
        <v>46883</v>
      </c>
      <c r="F110" s="158">
        <v>63061</v>
      </c>
      <c r="G110" s="158">
        <v>150243</v>
      </c>
      <c r="H110" s="158">
        <v>196904</v>
      </c>
      <c r="I110" s="159">
        <f>IFERROR(H110/G110-1,"-")</f>
        <v>0.31057020959379145</v>
      </c>
      <c r="J110" s="160">
        <f t="shared" si="48"/>
        <v>3.199901883411898</v>
      </c>
      <c r="K110" s="158">
        <f t="shared" si="49"/>
        <v>46661</v>
      </c>
      <c r="L110" s="158">
        <f t="shared" si="50"/>
        <v>150021</v>
      </c>
      <c r="M110" s="159">
        <f>H110/H$8</f>
        <v>3.7947836564358628E-2</v>
      </c>
    </row>
    <row r="111" spans="2:16" x14ac:dyDescent="0.25">
      <c r="B111" s="162" t="s">
        <v>110</v>
      </c>
      <c r="C111" s="163">
        <v>63356</v>
      </c>
      <c r="D111" s="163">
        <v>61414</v>
      </c>
      <c r="E111" s="163">
        <v>26382</v>
      </c>
      <c r="F111" s="163">
        <v>26812</v>
      </c>
      <c r="G111" s="163">
        <v>90804</v>
      </c>
      <c r="H111" s="163">
        <v>128108</v>
      </c>
      <c r="I111" s="164">
        <f t="shared" ref="I111:I118" si="51">IFERROR(H111/G111-1,"-")</f>
        <v>0.41081890665609455</v>
      </c>
      <c r="J111" s="165">
        <f t="shared" si="48"/>
        <v>3.8558865893412175</v>
      </c>
      <c r="K111" s="163">
        <f t="shared" si="49"/>
        <v>37304</v>
      </c>
      <c r="L111" s="163">
        <f t="shared" si="50"/>
        <v>101726</v>
      </c>
      <c r="M111" s="164">
        <f t="shared" ref="M111:M118" si="52">H111/H$8</f>
        <v>2.4689297559149916E-2</v>
      </c>
    </row>
    <row r="112" spans="2:16" x14ac:dyDescent="0.25">
      <c r="B112" s="162" t="s">
        <v>113</v>
      </c>
      <c r="C112" s="163">
        <v>12662</v>
      </c>
      <c r="D112" s="163">
        <v>9783</v>
      </c>
      <c r="E112" s="163">
        <v>3197</v>
      </c>
      <c r="F112" s="163">
        <v>7197</v>
      </c>
      <c r="G112" s="163">
        <v>6944</v>
      </c>
      <c r="H112" s="163">
        <v>8880</v>
      </c>
      <c r="I112" s="164">
        <f t="shared" si="51"/>
        <v>0.27880184331797242</v>
      </c>
      <c r="J112" s="165">
        <f t="shared" si="48"/>
        <v>1.777604003753519</v>
      </c>
      <c r="K112" s="163">
        <f t="shared" si="49"/>
        <v>1936</v>
      </c>
      <c r="L112" s="163">
        <f t="shared" si="50"/>
        <v>5683</v>
      </c>
      <c r="M112" s="164">
        <f t="shared" si="52"/>
        <v>1.7113760446283704E-3</v>
      </c>
    </row>
    <row r="113" spans="2:16" x14ac:dyDescent="0.25">
      <c r="B113" s="162" t="s">
        <v>116</v>
      </c>
      <c r="C113" s="163">
        <v>13476</v>
      </c>
      <c r="D113" s="163">
        <v>11371</v>
      </c>
      <c r="E113" s="163">
        <v>2498</v>
      </c>
      <c r="F113" s="163">
        <v>6746</v>
      </c>
      <c r="G113" s="163">
        <v>9830</v>
      </c>
      <c r="H113" s="163">
        <v>13414</v>
      </c>
      <c r="I113" s="164">
        <f t="shared" si="51"/>
        <v>0.36459816887080376</v>
      </c>
      <c r="J113" s="165">
        <f t="shared" si="48"/>
        <v>4.3698959167333866</v>
      </c>
      <c r="K113" s="163">
        <f t="shared" si="49"/>
        <v>3584</v>
      </c>
      <c r="L113" s="163">
        <f t="shared" si="50"/>
        <v>10916</v>
      </c>
      <c r="M113" s="164">
        <f t="shared" si="52"/>
        <v>2.5851799845320899E-3</v>
      </c>
    </row>
    <row r="114" spans="2:16" x14ac:dyDescent="0.25">
      <c r="B114" s="162" t="s">
        <v>123</v>
      </c>
      <c r="C114" s="163">
        <v>2503</v>
      </c>
      <c r="D114" s="163">
        <v>2496</v>
      </c>
      <c r="E114" s="163">
        <v>1300</v>
      </c>
      <c r="F114" s="163">
        <v>3663</v>
      </c>
      <c r="G114" s="163">
        <v>6290</v>
      </c>
      <c r="H114" s="163">
        <v>6514</v>
      </c>
      <c r="I114" s="164">
        <f t="shared" si="51"/>
        <v>3.5612082670906098E-2</v>
      </c>
      <c r="J114" s="165">
        <f t="shared" si="48"/>
        <v>4.0107692307692311</v>
      </c>
      <c r="K114" s="163">
        <f t="shared" si="49"/>
        <v>224</v>
      </c>
      <c r="L114" s="163">
        <f t="shared" si="50"/>
        <v>5214</v>
      </c>
      <c r="M114" s="164">
        <f t="shared" si="52"/>
        <v>1.2553945444492346E-3</v>
      </c>
    </row>
    <row r="115" spans="2:16" x14ac:dyDescent="0.25">
      <c r="B115" s="162" t="s">
        <v>119</v>
      </c>
      <c r="C115" s="163">
        <v>3813</v>
      </c>
      <c r="D115" s="163">
        <v>3749</v>
      </c>
      <c r="E115" s="163">
        <v>2838</v>
      </c>
      <c r="F115" s="163">
        <v>4368</v>
      </c>
      <c r="G115" s="163">
        <v>4750</v>
      </c>
      <c r="H115" s="163">
        <v>5340</v>
      </c>
      <c r="I115" s="164">
        <f t="shared" si="51"/>
        <v>0.12421052631578955</v>
      </c>
      <c r="J115" s="165">
        <f t="shared" si="48"/>
        <v>0.88160676532769555</v>
      </c>
      <c r="K115" s="163">
        <f t="shared" si="49"/>
        <v>590</v>
      </c>
      <c r="L115" s="163">
        <f t="shared" si="50"/>
        <v>2502</v>
      </c>
      <c r="M115" s="164">
        <f t="shared" si="52"/>
        <v>1.0291382971076011E-3</v>
      </c>
    </row>
    <row r="116" spans="2:16" x14ac:dyDescent="0.25">
      <c r="B116" s="162" t="s">
        <v>128</v>
      </c>
      <c r="C116" s="163">
        <v>742</v>
      </c>
      <c r="D116" s="163">
        <v>826</v>
      </c>
      <c r="E116" s="163">
        <v>406</v>
      </c>
      <c r="F116" s="163">
        <v>369</v>
      </c>
      <c r="G116" s="163">
        <v>1261</v>
      </c>
      <c r="H116" s="163">
        <v>1457</v>
      </c>
      <c r="I116" s="164">
        <f t="shared" si="51"/>
        <v>0.15543219666930996</v>
      </c>
      <c r="J116" s="165">
        <f t="shared" si="48"/>
        <v>2.5886699507389164</v>
      </c>
      <c r="K116" s="163">
        <f t="shared" si="49"/>
        <v>196</v>
      </c>
      <c r="L116" s="163">
        <f t="shared" si="50"/>
        <v>1051</v>
      </c>
      <c r="M116" s="164">
        <f t="shared" si="52"/>
        <v>2.8079672263778553E-4</v>
      </c>
    </row>
    <row r="117" spans="2:16" x14ac:dyDescent="0.25">
      <c r="B117" s="162" t="s">
        <v>131</v>
      </c>
      <c r="C117" s="163">
        <v>1872</v>
      </c>
      <c r="D117" s="163">
        <v>1664</v>
      </c>
      <c r="E117" s="163">
        <v>932</v>
      </c>
      <c r="F117" s="163">
        <v>521</v>
      </c>
      <c r="G117" s="163">
        <v>980</v>
      </c>
      <c r="H117" s="163">
        <v>944</v>
      </c>
      <c r="I117" s="164">
        <f t="shared" si="51"/>
        <v>-3.6734693877551017E-2</v>
      </c>
      <c r="J117" s="165">
        <f t="shared" si="48"/>
        <v>1.2875536480686733E-2</v>
      </c>
      <c r="K117" s="163">
        <f t="shared" si="49"/>
        <v>-36</v>
      </c>
      <c r="L117" s="163">
        <f t="shared" si="50"/>
        <v>12</v>
      </c>
      <c r="M117" s="164">
        <f t="shared" si="52"/>
        <v>1.8193006600553845E-4</v>
      </c>
    </row>
    <row r="118" spans="2:16" x14ac:dyDescent="0.25">
      <c r="B118" s="168" t="s">
        <v>145</v>
      </c>
      <c r="C118" s="169">
        <f t="shared" ref="C118:H118" si="53">C110-SUM(C111:C117)</f>
        <v>18248</v>
      </c>
      <c r="D118" s="169">
        <f t="shared" si="53"/>
        <v>20589</v>
      </c>
      <c r="E118" s="169">
        <f t="shared" si="53"/>
        <v>9330</v>
      </c>
      <c r="F118" s="169">
        <f t="shared" si="53"/>
        <v>13385</v>
      </c>
      <c r="G118" s="169">
        <f t="shared" si="53"/>
        <v>29384</v>
      </c>
      <c r="H118" s="169">
        <f t="shared" si="53"/>
        <v>32247</v>
      </c>
      <c r="I118" s="170">
        <f t="shared" si="51"/>
        <v>9.7433977674925121E-2</v>
      </c>
      <c r="J118" s="171">
        <f t="shared" si="48"/>
        <v>2.4562700964630224</v>
      </c>
      <c r="K118" s="169">
        <f>H118-G118</f>
        <v>2863</v>
      </c>
      <c r="L118" s="169">
        <f t="shared" si="50"/>
        <v>22917</v>
      </c>
      <c r="M118" s="170">
        <f t="shared" si="52"/>
        <v>6.2147233458480916E-3</v>
      </c>
    </row>
    <row r="119" spans="2:16" x14ac:dyDescent="0.25">
      <c r="B119" s="153" t="s">
        <v>51</v>
      </c>
      <c r="C119" s="151"/>
      <c r="D119" s="151"/>
      <c r="E119" s="151"/>
      <c r="F119" s="151"/>
      <c r="G119" s="151"/>
      <c r="H119" s="152"/>
      <c r="I119" s="152"/>
      <c r="J119" s="152"/>
      <c r="K119" s="152"/>
      <c r="L119" s="151"/>
      <c r="M119" s="151"/>
      <c r="N119" s="125"/>
      <c r="O119" s="125"/>
      <c r="P119" s="125"/>
    </row>
    <row r="120" spans="2:16" x14ac:dyDescent="0.25">
      <c r="B120" s="154" t="s">
        <v>68</v>
      </c>
      <c r="C120" s="155">
        <v>232309</v>
      </c>
      <c r="D120" s="155">
        <v>220415</v>
      </c>
      <c r="E120" s="155">
        <v>103516</v>
      </c>
      <c r="F120" s="155">
        <v>164258</v>
      </c>
      <c r="G120" s="155">
        <v>229131</v>
      </c>
      <c r="H120" s="155">
        <v>239109</v>
      </c>
      <c r="I120" s="156">
        <f>IFERROR(H120/G120-1,"-")</f>
        <v>4.3547141155059865E-2</v>
      </c>
      <c r="J120" s="156">
        <f>IFERROR(H120/E120-1,"-")</f>
        <v>1.3098748019629816</v>
      </c>
      <c r="K120" s="155">
        <f>H120-G120</f>
        <v>9978</v>
      </c>
      <c r="L120" s="155">
        <f>H120-E120</f>
        <v>135593</v>
      </c>
      <c r="M120" s="156">
        <f>H120/H$8</f>
        <v>4.6081690839532091E-2</v>
      </c>
      <c r="N120" s="105"/>
      <c r="O120" s="105"/>
      <c r="P120" s="105"/>
    </row>
    <row r="121" spans="2:16" x14ac:dyDescent="0.25">
      <c r="B121" s="157" t="s">
        <v>97</v>
      </c>
      <c r="C121" s="158">
        <v>135043</v>
      </c>
      <c r="D121" s="158">
        <v>120142</v>
      </c>
      <c r="E121" s="158">
        <v>61571</v>
      </c>
      <c r="F121" s="158">
        <v>104557</v>
      </c>
      <c r="G121" s="158">
        <v>134886</v>
      </c>
      <c r="H121" s="158">
        <v>146430</v>
      </c>
      <c r="I121" s="159">
        <f>IFERROR(H121/G121-1,"-")</f>
        <v>8.5583381522174262E-2</v>
      </c>
      <c r="J121" s="160">
        <f t="shared" ref="J121:J132" si="54">IFERROR(H121/E121-1,"-")</f>
        <v>1.3782300108817465</v>
      </c>
      <c r="K121" s="158">
        <f t="shared" ref="K121:K131" si="55">H121-G121</f>
        <v>11544</v>
      </c>
      <c r="L121" s="158">
        <f t="shared" ref="L121:L132" si="56">H121-E121</f>
        <v>84859</v>
      </c>
      <c r="M121" s="159">
        <f>H121/H$8</f>
        <v>2.8220359708888768E-2</v>
      </c>
    </row>
    <row r="122" spans="2:16" x14ac:dyDescent="0.25">
      <c r="B122" s="162" t="s">
        <v>103</v>
      </c>
      <c r="C122" s="163">
        <v>75241</v>
      </c>
      <c r="D122" s="163">
        <v>61076</v>
      </c>
      <c r="E122" s="163">
        <v>27791</v>
      </c>
      <c r="F122" s="163">
        <v>53247</v>
      </c>
      <c r="G122" s="163">
        <v>69865</v>
      </c>
      <c r="H122" s="163">
        <v>66121</v>
      </c>
      <c r="I122" s="164">
        <f>IFERROR(H122/G122-1,"-")</f>
        <v>-5.3589064624633198E-2</v>
      </c>
      <c r="J122" s="165">
        <f t="shared" si="54"/>
        <v>1.3792234896189415</v>
      </c>
      <c r="K122" s="163">
        <f t="shared" si="55"/>
        <v>-3744</v>
      </c>
      <c r="L122" s="163">
        <f t="shared" si="56"/>
        <v>38330</v>
      </c>
      <c r="M122" s="164">
        <f>H122/H$8</f>
        <v>1.274300624401717E-2</v>
      </c>
    </row>
    <row r="123" spans="2:16" x14ac:dyDescent="0.25">
      <c r="B123" s="162" t="s">
        <v>100</v>
      </c>
      <c r="C123" s="163">
        <v>59802</v>
      </c>
      <c r="D123" s="163">
        <v>59066</v>
      </c>
      <c r="E123" s="163">
        <v>33780</v>
      </c>
      <c r="F123" s="163">
        <v>51310</v>
      </c>
      <c r="G123" s="163">
        <v>65021</v>
      </c>
      <c r="H123" s="163">
        <v>80309</v>
      </c>
      <c r="I123" s="164">
        <f>IFERROR(H123/G123-1,"-")</f>
        <v>0.23512403684963323</v>
      </c>
      <c r="J123" s="165">
        <f t="shared" si="54"/>
        <v>1.3774126702190643</v>
      </c>
      <c r="K123" s="163">
        <f t="shared" si="55"/>
        <v>15288</v>
      </c>
      <c r="L123" s="163">
        <f t="shared" si="56"/>
        <v>46529</v>
      </c>
      <c r="M123" s="164">
        <f>H123/H$8</f>
        <v>1.5477353464871597E-2</v>
      </c>
    </row>
    <row r="124" spans="2:16" x14ac:dyDescent="0.25">
      <c r="B124" s="157" t="s">
        <v>107</v>
      </c>
      <c r="C124" s="158">
        <v>97266</v>
      </c>
      <c r="D124" s="158">
        <v>100273</v>
      </c>
      <c r="E124" s="158">
        <v>41945</v>
      </c>
      <c r="F124" s="158">
        <v>59701</v>
      </c>
      <c r="G124" s="158">
        <v>94245</v>
      </c>
      <c r="H124" s="158">
        <v>92679</v>
      </c>
      <c r="I124" s="159">
        <f>IFERROR(H124/G124-1,"-")</f>
        <v>-1.6616266114913292E-2</v>
      </c>
      <c r="J124" s="160">
        <f t="shared" si="54"/>
        <v>1.209536297532483</v>
      </c>
      <c r="K124" s="158">
        <f t="shared" si="55"/>
        <v>-1566</v>
      </c>
      <c r="L124" s="158">
        <f t="shared" si="56"/>
        <v>50734</v>
      </c>
      <c r="M124" s="159">
        <f>H124/H$8</f>
        <v>1.7861331130643324E-2</v>
      </c>
    </row>
    <row r="125" spans="2:16" x14ac:dyDescent="0.25">
      <c r="B125" s="162" t="s">
        <v>110</v>
      </c>
      <c r="C125" s="163">
        <v>11864</v>
      </c>
      <c r="D125" s="163">
        <v>10460</v>
      </c>
      <c r="E125" s="163">
        <v>3941</v>
      </c>
      <c r="F125" s="163">
        <v>3336</v>
      </c>
      <c r="G125" s="163">
        <v>9917</v>
      </c>
      <c r="H125" s="163">
        <v>11646</v>
      </c>
      <c r="I125" s="164">
        <f t="shared" ref="I125:I132" si="57">IFERROR(H125/G125-1,"-")</f>
        <v>0.17434708077039418</v>
      </c>
      <c r="J125" s="165">
        <f t="shared" si="54"/>
        <v>1.9550875412331896</v>
      </c>
      <c r="K125" s="163">
        <f t="shared" si="55"/>
        <v>1729</v>
      </c>
      <c r="L125" s="163">
        <f t="shared" si="56"/>
        <v>7705</v>
      </c>
      <c r="M125" s="164">
        <f t="shared" ref="M125:M132" si="58">H125/H$8</f>
        <v>2.2444465558268019E-3</v>
      </c>
    </row>
    <row r="126" spans="2:16" x14ac:dyDescent="0.25">
      <c r="B126" s="162" t="s">
        <v>113</v>
      </c>
      <c r="C126" s="163">
        <v>10977</v>
      </c>
      <c r="D126" s="163">
        <v>9550</v>
      </c>
      <c r="E126" s="163">
        <v>4053</v>
      </c>
      <c r="F126" s="163">
        <v>7314</v>
      </c>
      <c r="G126" s="163">
        <v>11261</v>
      </c>
      <c r="H126" s="163">
        <v>13316</v>
      </c>
      <c r="I126" s="164">
        <f t="shared" si="57"/>
        <v>0.18248823372702239</v>
      </c>
      <c r="J126" s="165">
        <f t="shared" si="54"/>
        <v>2.2854675548976067</v>
      </c>
      <c r="K126" s="163">
        <f t="shared" si="55"/>
        <v>2055</v>
      </c>
      <c r="L126" s="163">
        <f t="shared" si="56"/>
        <v>9263</v>
      </c>
      <c r="M126" s="164">
        <f t="shared" si="58"/>
        <v>2.5662931768323624E-3</v>
      </c>
    </row>
    <row r="127" spans="2:16" x14ac:dyDescent="0.25">
      <c r="B127" s="162" t="s">
        <v>116</v>
      </c>
      <c r="C127" s="163">
        <v>6539</v>
      </c>
      <c r="D127" s="163">
        <v>6709</v>
      </c>
      <c r="E127" s="163">
        <v>2906</v>
      </c>
      <c r="F127" s="163">
        <v>7134</v>
      </c>
      <c r="G127" s="163">
        <v>8524</v>
      </c>
      <c r="H127" s="163">
        <v>8756</v>
      </c>
      <c r="I127" s="164">
        <f t="shared" si="57"/>
        <v>2.7217268887846036E-2</v>
      </c>
      <c r="J127" s="165">
        <f t="shared" si="54"/>
        <v>2.0130763936682725</v>
      </c>
      <c r="K127" s="163">
        <f t="shared" si="55"/>
        <v>232</v>
      </c>
      <c r="L127" s="163">
        <f t="shared" si="56"/>
        <v>5850</v>
      </c>
      <c r="M127" s="164">
        <f t="shared" si="58"/>
        <v>1.6874784512123885E-3</v>
      </c>
    </row>
    <row r="128" spans="2:16" x14ac:dyDescent="0.25">
      <c r="B128" s="162" t="s">
        <v>123</v>
      </c>
      <c r="C128" s="163">
        <v>1654</v>
      </c>
      <c r="D128" s="163">
        <v>1866</v>
      </c>
      <c r="E128" s="163">
        <v>784</v>
      </c>
      <c r="F128" s="163">
        <v>1333</v>
      </c>
      <c r="G128" s="163">
        <v>2573</v>
      </c>
      <c r="H128" s="163">
        <v>2637</v>
      </c>
      <c r="I128" s="164">
        <f t="shared" si="57"/>
        <v>2.4873688301593422E-2</v>
      </c>
      <c r="J128" s="165">
        <f t="shared" si="54"/>
        <v>2.3635204081632653</v>
      </c>
      <c r="K128" s="163">
        <f t="shared" si="55"/>
        <v>64</v>
      </c>
      <c r="L128" s="163">
        <f t="shared" si="56"/>
        <v>1853</v>
      </c>
      <c r="M128" s="164">
        <f t="shared" si="58"/>
        <v>5.0820930514470857E-4</v>
      </c>
    </row>
    <row r="129" spans="2:16" x14ac:dyDescent="0.25">
      <c r="B129" s="162" t="s">
        <v>119</v>
      </c>
      <c r="C129" s="163">
        <v>1793</v>
      </c>
      <c r="D129" s="163">
        <v>1484</v>
      </c>
      <c r="E129" s="163">
        <v>812</v>
      </c>
      <c r="F129" s="163">
        <v>1357</v>
      </c>
      <c r="G129" s="163">
        <v>1836</v>
      </c>
      <c r="H129" s="163">
        <v>1934</v>
      </c>
      <c r="I129" s="164">
        <f t="shared" si="57"/>
        <v>5.3376906318082895E-2</v>
      </c>
      <c r="J129" s="165">
        <f t="shared" si="54"/>
        <v>1.3817733990147785</v>
      </c>
      <c r="K129" s="163">
        <f t="shared" si="55"/>
        <v>98</v>
      </c>
      <c r="L129" s="163">
        <f t="shared" si="56"/>
        <v>1122</v>
      </c>
      <c r="M129" s="164">
        <f t="shared" si="58"/>
        <v>3.7272536827829595E-4</v>
      </c>
    </row>
    <row r="130" spans="2:16" x14ac:dyDescent="0.25">
      <c r="B130" s="162" t="s">
        <v>128</v>
      </c>
      <c r="C130" s="163">
        <v>1802</v>
      </c>
      <c r="D130" s="163">
        <v>1623</v>
      </c>
      <c r="E130" s="163">
        <v>678</v>
      </c>
      <c r="F130" s="163">
        <v>555</v>
      </c>
      <c r="G130" s="163">
        <v>1075</v>
      </c>
      <c r="H130" s="163">
        <v>1341</v>
      </c>
      <c r="I130" s="164">
        <f t="shared" si="57"/>
        <v>0.24744186046511629</v>
      </c>
      <c r="J130" s="165">
        <f t="shared" si="54"/>
        <v>0.97787610619469034</v>
      </c>
      <c r="K130" s="163">
        <f t="shared" si="55"/>
        <v>266</v>
      </c>
      <c r="L130" s="163">
        <f t="shared" si="56"/>
        <v>663</v>
      </c>
      <c r="M130" s="164">
        <f t="shared" si="58"/>
        <v>2.5844090944218971E-4</v>
      </c>
    </row>
    <row r="131" spans="2:16" x14ac:dyDescent="0.25">
      <c r="B131" s="162" t="s">
        <v>131</v>
      </c>
      <c r="C131" s="163">
        <v>3139</v>
      </c>
      <c r="D131" s="163">
        <v>2681</v>
      </c>
      <c r="E131" s="163">
        <v>1097</v>
      </c>
      <c r="F131" s="163">
        <v>919</v>
      </c>
      <c r="G131" s="163">
        <v>1885</v>
      </c>
      <c r="H131" s="163">
        <v>2455</v>
      </c>
      <c r="I131" s="164">
        <f t="shared" si="57"/>
        <v>0.3023872679045092</v>
      </c>
      <c r="J131" s="165">
        <f t="shared" si="54"/>
        <v>1.2379216043755696</v>
      </c>
      <c r="K131" s="163">
        <f t="shared" si="55"/>
        <v>570</v>
      </c>
      <c r="L131" s="163">
        <f t="shared" si="56"/>
        <v>1358</v>
      </c>
      <c r="M131" s="164">
        <f t="shared" si="58"/>
        <v>4.7313380513092893E-4</v>
      </c>
    </row>
    <row r="132" spans="2:16" x14ac:dyDescent="0.25">
      <c r="B132" s="168" t="s">
        <v>145</v>
      </c>
      <c r="C132" s="169">
        <f t="shared" ref="C132:H132" si="59">C124-SUM(C125:C131)</f>
        <v>59498</v>
      </c>
      <c r="D132" s="169">
        <f t="shared" si="59"/>
        <v>65900</v>
      </c>
      <c r="E132" s="169">
        <f t="shared" si="59"/>
        <v>27674</v>
      </c>
      <c r="F132" s="169">
        <f t="shared" si="59"/>
        <v>37753</v>
      </c>
      <c r="G132" s="169">
        <f t="shared" si="59"/>
        <v>57174</v>
      </c>
      <c r="H132" s="169">
        <f t="shared" si="59"/>
        <v>50594</v>
      </c>
      <c r="I132" s="170">
        <f t="shared" si="57"/>
        <v>-0.11508727743379854</v>
      </c>
      <c r="J132" s="171">
        <f t="shared" si="54"/>
        <v>0.82821420828214198</v>
      </c>
      <c r="K132" s="169">
        <f>H132-G132</f>
        <v>-6580</v>
      </c>
      <c r="L132" s="169">
        <f t="shared" si="56"/>
        <v>22920</v>
      </c>
      <c r="M132" s="170">
        <f t="shared" si="58"/>
        <v>9.7506035587756491E-3</v>
      </c>
    </row>
    <row r="133" spans="2:16" x14ac:dyDescent="0.25">
      <c r="B133" s="153" t="s">
        <v>52</v>
      </c>
      <c r="C133" s="151"/>
      <c r="D133" s="151"/>
      <c r="E133" s="151"/>
      <c r="F133" s="151"/>
      <c r="G133" s="151"/>
      <c r="H133" s="152"/>
      <c r="I133" s="152"/>
      <c r="J133" s="152"/>
      <c r="K133" s="152"/>
      <c r="L133" s="151"/>
      <c r="M133" s="151"/>
      <c r="N133" s="125"/>
      <c r="O133" s="125"/>
      <c r="P133" s="125"/>
    </row>
    <row r="134" spans="2:16" x14ac:dyDescent="0.25">
      <c r="B134" s="154" t="s">
        <v>68</v>
      </c>
      <c r="C134" s="155">
        <v>272428</v>
      </c>
      <c r="D134" s="155">
        <v>250224</v>
      </c>
      <c r="E134" s="155">
        <v>96681</v>
      </c>
      <c r="F134" s="155">
        <v>140346</v>
      </c>
      <c r="G134" s="155">
        <v>257117</v>
      </c>
      <c r="H134" s="155">
        <v>278594</v>
      </c>
      <c r="I134" s="156">
        <f>IFERROR(H134/G134-1,"-")</f>
        <v>8.3530066078866927E-2</v>
      </c>
      <c r="J134" s="156">
        <f>IFERROR(H134/E134-1,"-")</f>
        <v>1.8815796278482844</v>
      </c>
      <c r="K134" s="155">
        <f>H134-G134</f>
        <v>21477</v>
      </c>
      <c r="L134" s="155">
        <f>H134-E134</f>
        <v>181913</v>
      </c>
      <c r="M134" s="156">
        <f>H134/H$8</f>
        <v>5.3691339839774345E-2</v>
      </c>
      <c r="N134" s="105"/>
      <c r="O134" s="105"/>
      <c r="P134" s="105"/>
    </row>
    <row r="135" spans="2:16" x14ac:dyDescent="0.25">
      <c r="B135" s="157" t="s">
        <v>97</v>
      </c>
      <c r="C135" s="158">
        <v>51968</v>
      </c>
      <c r="D135" s="158">
        <v>45577</v>
      </c>
      <c r="E135" s="158">
        <v>26839</v>
      </c>
      <c r="F135" s="158">
        <v>45216</v>
      </c>
      <c r="G135" s="158">
        <v>29061</v>
      </c>
      <c r="H135" s="158">
        <v>32018</v>
      </c>
      <c r="I135" s="159">
        <f>IFERROR(H135/G135-1,"-")</f>
        <v>0.10175148824885594</v>
      </c>
      <c r="J135" s="160">
        <f t="shared" ref="J135:J146" si="60">IFERROR(H135/E135-1,"-")</f>
        <v>0.19296546071016052</v>
      </c>
      <c r="K135" s="158">
        <f t="shared" ref="K135:K145" si="61">H135-G135</f>
        <v>2957</v>
      </c>
      <c r="L135" s="158">
        <f t="shared" ref="L135:L146" si="62">H135-E135</f>
        <v>5179</v>
      </c>
      <c r="M135" s="159">
        <f>H135/H$8</f>
        <v>6.1705898870395449E-3</v>
      </c>
    </row>
    <row r="136" spans="2:16" x14ac:dyDescent="0.25">
      <c r="B136" s="162" t="s">
        <v>103</v>
      </c>
      <c r="C136" s="163">
        <v>36715</v>
      </c>
      <c r="D136" s="163">
        <v>24890</v>
      </c>
      <c r="E136" s="163">
        <v>20058</v>
      </c>
      <c r="F136" s="163">
        <v>34195</v>
      </c>
      <c r="G136" s="163">
        <v>19943</v>
      </c>
      <c r="H136" s="163">
        <v>20738</v>
      </c>
      <c r="I136" s="164">
        <f>IFERROR(H136/G136-1,"-")</f>
        <v>3.9863611292182632E-2</v>
      </c>
      <c r="J136" s="165">
        <f t="shared" si="60"/>
        <v>3.3901685113171709E-2</v>
      </c>
      <c r="K136" s="163">
        <f t="shared" si="61"/>
        <v>795</v>
      </c>
      <c r="L136" s="163">
        <f t="shared" si="62"/>
        <v>680</v>
      </c>
      <c r="M136" s="164">
        <f>H136/H$8</f>
        <v>3.996679776295399E-3</v>
      </c>
    </row>
    <row r="137" spans="2:16" x14ac:dyDescent="0.25">
      <c r="B137" s="162" t="s">
        <v>100</v>
      </c>
      <c r="C137" s="163">
        <v>15253</v>
      </c>
      <c r="D137" s="163">
        <v>20687</v>
      </c>
      <c r="E137" s="163">
        <v>6781</v>
      </c>
      <c r="F137" s="163">
        <v>11021</v>
      </c>
      <c r="G137" s="163">
        <v>9118</v>
      </c>
      <c r="H137" s="163">
        <v>11280</v>
      </c>
      <c r="I137" s="164">
        <f>IFERROR(H137/G137-1,"-")</f>
        <v>0.23711340206185572</v>
      </c>
      <c r="J137" s="165">
        <f t="shared" si="60"/>
        <v>0.66347146438578375</v>
      </c>
      <c r="K137" s="163">
        <f t="shared" si="61"/>
        <v>2162</v>
      </c>
      <c r="L137" s="163">
        <f t="shared" si="62"/>
        <v>4499</v>
      </c>
      <c r="M137" s="164">
        <f>H137/H$8</f>
        <v>2.1739101107441459E-3</v>
      </c>
    </row>
    <row r="138" spans="2:16" x14ac:dyDescent="0.25">
      <c r="B138" s="157" t="s">
        <v>107</v>
      </c>
      <c r="C138" s="158">
        <v>220460</v>
      </c>
      <c r="D138" s="158">
        <v>204647</v>
      </c>
      <c r="E138" s="158">
        <v>69842</v>
      </c>
      <c r="F138" s="158">
        <v>95130</v>
      </c>
      <c r="G138" s="158">
        <v>228056</v>
      </c>
      <c r="H138" s="158">
        <v>246576</v>
      </c>
      <c r="I138" s="159">
        <f>IFERROR(H138/G138-1,"-")</f>
        <v>8.1208124320342412E-2</v>
      </c>
      <c r="J138" s="160">
        <f t="shared" si="60"/>
        <v>2.5304830904040547</v>
      </c>
      <c r="K138" s="158">
        <f t="shared" si="61"/>
        <v>18520</v>
      </c>
      <c r="L138" s="158">
        <f t="shared" si="62"/>
        <v>176734</v>
      </c>
      <c r="M138" s="159">
        <f>H138/H$8</f>
        <v>4.7520749952734802E-2</v>
      </c>
    </row>
    <row r="139" spans="2:16" x14ac:dyDescent="0.25">
      <c r="B139" s="162" t="s">
        <v>110</v>
      </c>
      <c r="C139" s="163">
        <v>111248</v>
      </c>
      <c r="D139" s="163">
        <v>100583</v>
      </c>
      <c r="E139" s="163">
        <v>26093</v>
      </c>
      <c r="F139" s="163">
        <v>26467</v>
      </c>
      <c r="G139" s="163">
        <v>96562</v>
      </c>
      <c r="H139" s="163">
        <v>105830</v>
      </c>
      <c r="I139" s="164">
        <f t="shared" ref="I139:I146" si="63">IFERROR(H139/G139-1,"-")</f>
        <v>9.5979785008595497E-2</v>
      </c>
      <c r="J139" s="165">
        <f t="shared" si="60"/>
        <v>3.0558770551488905</v>
      </c>
      <c r="K139" s="163">
        <f t="shared" si="61"/>
        <v>9268</v>
      </c>
      <c r="L139" s="163">
        <f t="shared" si="62"/>
        <v>79737</v>
      </c>
      <c r="M139" s="164">
        <f t="shared" ref="M139:M146" si="64">H139/H$8</f>
        <v>2.0395825090430229E-2</v>
      </c>
    </row>
    <row r="140" spans="2:16" x14ac:dyDescent="0.25">
      <c r="B140" s="162" t="s">
        <v>113</v>
      </c>
      <c r="C140" s="163">
        <v>15410</v>
      </c>
      <c r="D140" s="163">
        <v>15093</v>
      </c>
      <c r="E140" s="163">
        <v>6042</v>
      </c>
      <c r="F140" s="163">
        <v>9298</v>
      </c>
      <c r="G140" s="163">
        <v>16587</v>
      </c>
      <c r="H140" s="163">
        <v>20785</v>
      </c>
      <c r="I140" s="164">
        <f t="shared" si="63"/>
        <v>0.25308976909628011</v>
      </c>
      <c r="J140" s="165">
        <f t="shared" si="60"/>
        <v>2.4400860642171467</v>
      </c>
      <c r="K140" s="163">
        <f t="shared" si="61"/>
        <v>4198</v>
      </c>
      <c r="L140" s="163">
        <f t="shared" si="62"/>
        <v>14743</v>
      </c>
      <c r="M140" s="164">
        <f t="shared" si="64"/>
        <v>4.0057377350901664E-3</v>
      </c>
    </row>
    <row r="141" spans="2:16" x14ac:dyDescent="0.25">
      <c r="B141" s="162" t="s">
        <v>116</v>
      </c>
      <c r="C141" s="163">
        <v>24474</v>
      </c>
      <c r="D141" s="163">
        <v>19622</v>
      </c>
      <c r="E141" s="163">
        <v>6586</v>
      </c>
      <c r="F141" s="163">
        <v>15246</v>
      </c>
      <c r="G141" s="163">
        <v>26940</v>
      </c>
      <c r="H141" s="163">
        <v>25089</v>
      </c>
      <c r="I141" s="164">
        <f t="shared" si="63"/>
        <v>-6.8708240534521181E-2</v>
      </c>
      <c r="J141" s="165">
        <f t="shared" si="60"/>
        <v>2.8094442757364106</v>
      </c>
      <c r="K141" s="163">
        <f t="shared" si="61"/>
        <v>-1851</v>
      </c>
      <c r="L141" s="163">
        <f t="shared" si="62"/>
        <v>18503</v>
      </c>
      <c r="M141" s="164">
        <f t="shared" si="64"/>
        <v>4.8352154936577903E-3</v>
      </c>
    </row>
    <row r="142" spans="2:16" x14ac:dyDescent="0.25">
      <c r="B142" s="162" t="s">
        <v>123</v>
      </c>
      <c r="C142" s="163">
        <v>4413</v>
      </c>
      <c r="D142" s="163">
        <v>3955</v>
      </c>
      <c r="E142" s="163">
        <v>1273</v>
      </c>
      <c r="F142" s="163">
        <v>4366</v>
      </c>
      <c r="G142" s="163">
        <v>9965</v>
      </c>
      <c r="H142" s="163">
        <v>8878</v>
      </c>
      <c r="I142" s="164">
        <f t="shared" si="63"/>
        <v>-0.10908178625188159</v>
      </c>
      <c r="J142" s="165">
        <f t="shared" si="60"/>
        <v>5.9740769835035348</v>
      </c>
      <c r="K142" s="163">
        <f t="shared" si="61"/>
        <v>-1087</v>
      </c>
      <c r="L142" s="163">
        <f t="shared" si="62"/>
        <v>7605</v>
      </c>
      <c r="M142" s="164">
        <f t="shared" si="64"/>
        <v>1.7109905995732737E-3</v>
      </c>
    </row>
    <row r="143" spans="2:16" x14ac:dyDescent="0.25">
      <c r="B143" s="162" t="s">
        <v>119</v>
      </c>
      <c r="C143" s="163">
        <v>4348</v>
      </c>
      <c r="D143" s="163">
        <v>4225</v>
      </c>
      <c r="E143" s="163">
        <v>1935</v>
      </c>
      <c r="F143" s="163">
        <v>3344</v>
      </c>
      <c r="G143" s="163">
        <v>4569</v>
      </c>
      <c r="H143" s="163">
        <v>5490</v>
      </c>
      <c r="I143" s="164">
        <f t="shared" si="63"/>
        <v>0.20157583716349303</v>
      </c>
      <c r="J143" s="165">
        <f t="shared" si="60"/>
        <v>1.8372093023255816</v>
      </c>
      <c r="K143" s="163">
        <f t="shared" si="61"/>
        <v>921</v>
      </c>
      <c r="L143" s="163">
        <f t="shared" si="62"/>
        <v>3555</v>
      </c>
      <c r="M143" s="164">
        <f t="shared" si="64"/>
        <v>1.0580466762398371E-3</v>
      </c>
    </row>
    <row r="144" spans="2:16" x14ac:dyDescent="0.25">
      <c r="B144" s="162" t="s">
        <v>128</v>
      </c>
      <c r="C144" s="163">
        <v>2096</v>
      </c>
      <c r="D144" s="163">
        <v>2428</v>
      </c>
      <c r="E144" s="163">
        <v>1979</v>
      </c>
      <c r="F144" s="163">
        <v>1422</v>
      </c>
      <c r="G144" s="163">
        <v>3324</v>
      </c>
      <c r="H144" s="163">
        <v>3691</v>
      </c>
      <c r="I144" s="164">
        <f t="shared" si="63"/>
        <v>0.11040914560770165</v>
      </c>
      <c r="J144" s="165">
        <f t="shared" si="60"/>
        <v>0.86508337544214253</v>
      </c>
      <c r="K144" s="163">
        <f t="shared" si="61"/>
        <v>367</v>
      </c>
      <c r="L144" s="163">
        <f t="shared" si="62"/>
        <v>1712</v>
      </c>
      <c r="M144" s="164">
        <f t="shared" si="64"/>
        <v>7.113388491805534E-4</v>
      </c>
    </row>
    <row r="145" spans="2:16" x14ac:dyDescent="0.25">
      <c r="B145" s="162" t="s">
        <v>131</v>
      </c>
      <c r="C145" s="163">
        <v>10395</v>
      </c>
      <c r="D145" s="163">
        <v>6221</v>
      </c>
      <c r="E145" s="163">
        <v>4050</v>
      </c>
      <c r="F145" s="163">
        <v>947</v>
      </c>
      <c r="G145" s="163">
        <v>2079</v>
      </c>
      <c r="H145" s="163">
        <v>2885</v>
      </c>
      <c r="I145" s="164">
        <f t="shared" si="63"/>
        <v>0.38768638768638763</v>
      </c>
      <c r="J145" s="165">
        <f t="shared" si="60"/>
        <v>-0.28765432098765431</v>
      </c>
      <c r="K145" s="163">
        <f t="shared" si="61"/>
        <v>806</v>
      </c>
      <c r="L145" s="163">
        <f t="shared" si="62"/>
        <v>-1165</v>
      </c>
      <c r="M145" s="164">
        <f t="shared" si="64"/>
        <v>5.560044919766721E-4</v>
      </c>
    </row>
    <row r="146" spans="2:16" x14ac:dyDescent="0.25">
      <c r="B146" s="168" t="s">
        <v>145</v>
      </c>
      <c r="C146" s="169">
        <f t="shared" ref="C146:H146" si="65">C138-SUM(C139:C145)</f>
        <v>48076</v>
      </c>
      <c r="D146" s="169">
        <f t="shared" si="65"/>
        <v>52520</v>
      </c>
      <c r="E146" s="169">
        <f t="shared" si="65"/>
        <v>21884</v>
      </c>
      <c r="F146" s="169">
        <f t="shared" si="65"/>
        <v>34040</v>
      </c>
      <c r="G146" s="169">
        <f t="shared" si="65"/>
        <v>68030</v>
      </c>
      <c r="H146" s="169">
        <f t="shared" si="65"/>
        <v>73928</v>
      </c>
      <c r="I146" s="170">
        <f t="shared" si="63"/>
        <v>8.6697045421137764E-2</v>
      </c>
      <c r="J146" s="171">
        <f t="shared" si="60"/>
        <v>2.3781758362273808</v>
      </c>
      <c r="K146" s="169">
        <f>H146-G146</f>
        <v>5898</v>
      </c>
      <c r="L146" s="169">
        <f t="shared" si="62"/>
        <v>52044</v>
      </c>
      <c r="M146" s="170">
        <f t="shared" si="64"/>
        <v>1.424759101658628E-2</v>
      </c>
    </row>
    <row r="147" spans="2:16" x14ac:dyDescent="0.25">
      <c r="B147" s="153" t="s">
        <v>53</v>
      </c>
      <c r="C147" s="151"/>
      <c r="D147" s="151"/>
      <c r="E147" s="151"/>
      <c r="F147" s="151"/>
      <c r="G147" s="151"/>
      <c r="H147" s="152"/>
      <c r="I147" s="152"/>
      <c r="J147" s="152"/>
      <c r="K147" s="152"/>
      <c r="L147" s="151"/>
      <c r="M147" s="151"/>
      <c r="N147" s="125"/>
      <c r="O147" s="125"/>
      <c r="P147" s="125"/>
    </row>
    <row r="148" spans="2:16" x14ac:dyDescent="0.25">
      <c r="B148" s="154" t="s">
        <v>68</v>
      </c>
      <c r="C148" s="155">
        <v>128565</v>
      </c>
      <c r="D148" s="155">
        <v>126097</v>
      </c>
      <c r="E148" s="155">
        <v>43425</v>
      </c>
      <c r="F148" s="155">
        <v>71959</v>
      </c>
      <c r="G148" s="155">
        <v>111437</v>
      </c>
      <c r="H148" s="155">
        <v>123198</v>
      </c>
      <c r="I148" s="156">
        <f>IFERROR(H148/G148-1,"-")</f>
        <v>0.10553945278498156</v>
      </c>
      <c r="J148" s="156">
        <f>IFERROR(H148/E148-1,"-")</f>
        <v>1.8370293609671848</v>
      </c>
      <c r="K148" s="155">
        <f>H148-G148</f>
        <v>11761</v>
      </c>
      <c r="L148" s="155">
        <f>H148-E148</f>
        <v>79773</v>
      </c>
      <c r="M148" s="156">
        <f>H148/H$8</f>
        <v>2.3743029948888057E-2</v>
      </c>
      <c r="N148" s="105"/>
      <c r="O148" s="105"/>
      <c r="P148" s="105"/>
    </row>
    <row r="149" spans="2:16" x14ac:dyDescent="0.25">
      <c r="B149" s="157" t="s">
        <v>97</v>
      </c>
      <c r="C149" s="158">
        <v>52082</v>
      </c>
      <c r="D149" s="158">
        <v>54208</v>
      </c>
      <c r="E149" s="158">
        <v>22164</v>
      </c>
      <c r="F149" s="158">
        <v>40392</v>
      </c>
      <c r="G149" s="158">
        <v>57756</v>
      </c>
      <c r="H149" s="158">
        <v>59696</v>
      </c>
      <c r="I149" s="159">
        <f>IFERROR(H149/G149-1,"-")</f>
        <v>3.3589583766188813E-2</v>
      </c>
      <c r="J149" s="160">
        <f t="shared" ref="J149:J160" si="66">IFERROR(H149/E149-1,"-")</f>
        <v>1.6933766468146545</v>
      </c>
      <c r="K149" s="158">
        <f t="shared" ref="K149:K159" si="67">H149-G149</f>
        <v>1940</v>
      </c>
      <c r="L149" s="158">
        <f t="shared" ref="L149:L160" si="68">H149-E149</f>
        <v>37532</v>
      </c>
      <c r="M149" s="159">
        <f>H149/H$8</f>
        <v>1.1504764004519729E-2</v>
      </c>
    </row>
    <row r="150" spans="2:16" x14ac:dyDescent="0.25">
      <c r="B150" s="162" t="s">
        <v>103</v>
      </c>
      <c r="C150" s="163">
        <v>31773</v>
      </c>
      <c r="D150" s="163">
        <v>32990</v>
      </c>
      <c r="E150" s="163">
        <v>14597</v>
      </c>
      <c r="F150" s="163">
        <v>32366</v>
      </c>
      <c r="G150" s="163">
        <v>41603</v>
      </c>
      <c r="H150" s="163">
        <v>44199</v>
      </c>
      <c r="I150" s="164">
        <f>IFERROR(H150/G150-1,"-")</f>
        <v>6.2399346200995076E-2</v>
      </c>
      <c r="J150" s="165">
        <f t="shared" si="66"/>
        <v>2.0279509488251009</v>
      </c>
      <c r="K150" s="163">
        <f t="shared" si="67"/>
        <v>2596</v>
      </c>
      <c r="L150" s="163">
        <f t="shared" si="68"/>
        <v>29602</v>
      </c>
      <c r="M150" s="164">
        <f>H150/H$8</f>
        <v>8.5181429951046543E-3</v>
      </c>
    </row>
    <row r="151" spans="2:16" x14ac:dyDescent="0.25">
      <c r="B151" s="162" t="s">
        <v>100</v>
      </c>
      <c r="C151" s="163">
        <v>20309</v>
      </c>
      <c r="D151" s="163">
        <v>21218</v>
      </c>
      <c r="E151" s="163">
        <v>7567</v>
      </c>
      <c r="F151" s="163">
        <v>8026</v>
      </c>
      <c r="G151" s="163">
        <v>16153</v>
      </c>
      <c r="H151" s="163">
        <v>15497</v>
      </c>
      <c r="I151" s="164">
        <f>IFERROR(H151/G151-1,"-")</f>
        <v>-4.0611651086485456E-2</v>
      </c>
      <c r="J151" s="165">
        <f t="shared" si="66"/>
        <v>1.0479714550019823</v>
      </c>
      <c r="K151" s="163">
        <f t="shared" si="67"/>
        <v>-656</v>
      </c>
      <c r="L151" s="163">
        <f t="shared" si="68"/>
        <v>7930</v>
      </c>
      <c r="M151" s="164">
        <f>H151/H$8</f>
        <v>2.9866210094150738E-3</v>
      </c>
    </row>
    <row r="152" spans="2:16" x14ac:dyDescent="0.25">
      <c r="B152" s="157" t="s">
        <v>107</v>
      </c>
      <c r="C152" s="158">
        <v>76483</v>
      </c>
      <c r="D152" s="158">
        <v>71889</v>
      </c>
      <c r="E152" s="158">
        <v>21261</v>
      </c>
      <c r="F152" s="158">
        <v>31567</v>
      </c>
      <c r="G152" s="158">
        <v>53681</v>
      </c>
      <c r="H152" s="158">
        <v>63502</v>
      </c>
      <c r="I152" s="159">
        <f>IFERROR(H152/G152-1,"-")</f>
        <v>0.18295113727389589</v>
      </c>
      <c r="J152" s="160">
        <f t="shared" si="66"/>
        <v>1.9867833121678191</v>
      </c>
      <c r="K152" s="158">
        <f t="shared" si="67"/>
        <v>9821</v>
      </c>
      <c r="L152" s="158">
        <f t="shared" si="68"/>
        <v>42241</v>
      </c>
      <c r="M152" s="159">
        <f>H152/H$8</f>
        <v>1.223826594436833E-2</v>
      </c>
    </row>
    <row r="153" spans="2:16" x14ac:dyDescent="0.25">
      <c r="B153" s="162" t="s">
        <v>110</v>
      </c>
      <c r="C153" s="163">
        <v>22776</v>
      </c>
      <c r="D153" s="163">
        <v>21798</v>
      </c>
      <c r="E153" s="163">
        <v>5789</v>
      </c>
      <c r="F153" s="163">
        <v>5609</v>
      </c>
      <c r="G153" s="163">
        <v>19238</v>
      </c>
      <c r="H153" s="163">
        <v>18996</v>
      </c>
      <c r="I153" s="164">
        <f t="shared" ref="I153:I160" si="69">IFERROR(H153/G153-1,"-")</f>
        <v>-1.2579270194406855E-2</v>
      </c>
      <c r="J153" s="165">
        <f t="shared" si="66"/>
        <v>2.2813957505614098</v>
      </c>
      <c r="K153" s="163">
        <f t="shared" si="67"/>
        <v>-242</v>
      </c>
      <c r="L153" s="163">
        <f t="shared" si="68"/>
        <v>13207</v>
      </c>
      <c r="M153" s="164">
        <f t="shared" ref="M153:M160" si="70">H153/H$8</f>
        <v>3.6609571333063649E-3</v>
      </c>
    </row>
    <row r="154" spans="2:16" x14ac:dyDescent="0.25">
      <c r="B154" s="162" t="s">
        <v>113</v>
      </c>
      <c r="C154" s="163">
        <v>22752</v>
      </c>
      <c r="D154" s="163">
        <v>18523</v>
      </c>
      <c r="E154" s="163">
        <v>5079</v>
      </c>
      <c r="F154" s="163">
        <v>8623</v>
      </c>
      <c r="G154" s="163">
        <v>11385</v>
      </c>
      <c r="H154" s="163">
        <v>12605</v>
      </c>
      <c r="I154" s="164">
        <f t="shared" si="69"/>
        <v>0.10715854194115071</v>
      </c>
      <c r="J154" s="165">
        <f t="shared" si="66"/>
        <v>1.4817877534947823</v>
      </c>
      <c r="K154" s="163">
        <f t="shared" si="67"/>
        <v>1220</v>
      </c>
      <c r="L154" s="163">
        <f t="shared" si="68"/>
        <v>7526</v>
      </c>
      <c r="M154" s="164">
        <f t="shared" si="70"/>
        <v>2.4292674597455638E-3</v>
      </c>
    </row>
    <row r="155" spans="2:16" x14ac:dyDescent="0.25">
      <c r="B155" s="162" t="s">
        <v>116</v>
      </c>
      <c r="C155" s="163">
        <v>11086</v>
      </c>
      <c r="D155" s="163">
        <v>9905</v>
      </c>
      <c r="E155" s="163">
        <v>2317</v>
      </c>
      <c r="F155" s="163">
        <v>5206</v>
      </c>
      <c r="G155" s="163">
        <v>6579</v>
      </c>
      <c r="H155" s="163">
        <v>10130</v>
      </c>
      <c r="I155" s="164">
        <f t="shared" si="69"/>
        <v>0.53974768201854384</v>
      </c>
      <c r="J155" s="165">
        <f t="shared" si="66"/>
        <v>3.3720328010358225</v>
      </c>
      <c r="K155" s="163">
        <f t="shared" si="67"/>
        <v>3551</v>
      </c>
      <c r="L155" s="163">
        <f t="shared" si="68"/>
        <v>7813</v>
      </c>
      <c r="M155" s="164">
        <f t="shared" si="70"/>
        <v>1.9522792040636702E-3</v>
      </c>
    </row>
    <row r="156" spans="2:16" x14ac:dyDescent="0.25">
      <c r="B156" s="162" t="s">
        <v>123</v>
      </c>
      <c r="C156" s="163">
        <v>1463</v>
      </c>
      <c r="D156" s="163">
        <v>1673</v>
      </c>
      <c r="E156" s="163">
        <v>600</v>
      </c>
      <c r="F156" s="163">
        <v>927</v>
      </c>
      <c r="G156" s="163">
        <v>1690</v>
      </c>
      <c r="H156" s="163">
        <v>2031</v>
      </c>
      <c r="I156" s="164">
        <f t="shared" si="69"/>
        <v>0.20177514792899398</v>
      </c>
      <c r="J156" s="165">
        <f t="shared" si="66"/>
        <v>2.3849999999999998</v>
      </c>
      <c r="K156" s="163">
        <f t="shared" si="67"/>
        <v>341</v>
      </c>
      <c r="L156" s="163">
        <f t="shared" si="68"/>
        <v>1431</v>
      </c>
      <c r="M156" s="164">
        <f t="shared" si="70"/>
        <v>3.9141945345047525E-4</v>
      </c>
    </row>
    <row r="157" spans="2:16" x14ac:dyDescent="0.25">
      <c r="B157" s="162" t="s">
        <v>119</v>
      </c>
      <c r="C157" s="163">
        <v>2483</v>
      </c>
      <c r="D157" s="163">
        <v>3007</v>
      </c>
      <c r="E157" s="163">
        <v>1505</v>
      </c>
      <c r="F157" s="163">
        <v>1749</v>
      </c>
      <c r="G157" s="163">
        <v>2959</v>
      </c>
      <c r="H157" s="163">
        <v>3062</v>
      </c>
      <c r="I157" s="164">
        <f t="shared" si="69"/>
        <v>3.480905711388993E-2</v>
      </c>
      <c r="J157" s="165">
        <f t="shared" si="66"/>
        <v>1.0345514950166113</v>
      </c>
      <c r="K157" s="163">
        <f t="shared" si="67"/>
        <v>103</v>
      </c>
      <c r="L157" s="163">
        <f t="shared" si="68"/>
        <v>1557</v>
      </c>
      <c r="M157" s="164">
        <f t="shared" si="70"/>
        <v>5.9011637935271061E-4</v>
      </c>
    </row>
    <row r="158" spans="2:16" x14ac:dyDescent="0.25">
      <c r="B158" s="162" t="s">
        <v>128</v>
      </c>
      <c r="C158" s="163">
        <v>443</v>
      </c>
      <c r="D158" s="163">
        <v>472</v>
      </c>
      <c r="E158" s="163">
        <v>354</v>
      </c>
      <c r="F158" s="163">
        <v>292</v>
      </c>
      <c r="G158" s="163">
        <v>497</v>
      </c>
      <c r="H158" s="163">
        <v>676</v>
      </c>
      <c r="I158" s="164">
        <f t="shared" si="69"/>
        <v>0.36016096579476864</v>
      </c>
      <c r="J158" s="165">
        <f t="shared" si="66"/>
        <v>0.90960451977401124</v>
      </c>
      <c r="K158" s="163">
        <f t="shared" si="67"/>
        <v>179</v>
      </c>
      <c r="L158" s="163">
        <f t="shared" si="68"/>
        <v>322</v>
      </c>
      <c r="M158" s="164">
        <f t="shared" si="70"/>
        <v>1.3028042862261018E-4</v>
      </c>
    </row>
    <row r="159" spans="2:16" x14ac:dyDescent="0.25">
      <c r="B159" s="162" t="s">
        <v>131</v>
      </c>
      <c r="C159" s="163">
        <v>1135</v>
      </c>
      <c r="D159" s="163">
        <v>1062</v>
      </c>
      <c r="E159" s="163">
        <v>441</v>
      </c>
      <c r="F159" s="163">
        <v>454</v>
      </c>
      <c r="G159" s="163">
        <v>656</v>
      </c>
      <c r="H159" s="163">
        <v>941</v>
      </c>
      <c r="I159" s="164">
        <f t="shared" si="69"/>
        <v>0.43445121951219523</v>
      </c>
      <c r="J159" s="165">
        <f t="shared" si="66"/>
        <v>1.1337868480725621</v>
      </c>
      <c r="K159" s="163">
        <f t="shared" si="67"/>
        <v>285</v>
      </c>
      <c r="L159" s="163">
        <f t="shared" si="68"/>
        <v>500</v>
      </c>
      <c r="M159" s="164">
        <f t="shared" si="70"/>
        <v>1.8135189842289373E-4</v>
      </c>
    </row>
    <row r="160" spans="2:16" x14ac:dyDescent="0.25">
      <c r="B160" s="168" t="s">
        <v>145</v>
      </c>
      <c r="C160" s="169">
        <f t="shared" ref="C160:H160" si="71">C152-SUM(C153:C159)</f>
        <v>14345</v>
      </c>
      <c r="D160" s="169">
        <f t="shared" si="71"/>
        <v>15449</v>
      </c>
      <c r="E160" s="169">
        <f t="shared" si="71"/>
        <v>5176</v>
      </c>
      <c r="F160" s="169">
        <f t="shared" si="71"/>
        <v>8707</v>
      </c>
      <c r="G160" s="169">
        <f t="shared" si="71"/>
        <v>10677</v>
      </c>
      <c r="H160" s="169">
        <f t="shared" si="71"/>
        <v>15061</v>
      </c>
      <c r="I160" s="170">
        <f t="shared" si="69"/>
        <v>0.41060222909056843</v>
      </c>
      <c r="J160" s="171">
        <f t="shared" si="66"/>
        <v>1.9097758887171561</v>
      </c>
      <c r="K160" s="169">
        <f>H160-G160</f>
        <v>4384</v>
      </c>
      <c r="L160" s="169">
        <f t="shared" si="68"/>
        <v>9885</v>
      </c>
      <c r="M160" s="170">
        <f t="shared" si="70"/>
        <v>2.9025939874040411E-3</v>
      </c>
    </row>
    <row r="161" spans="2:13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</row>
    <row r="162" spans="2:13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</row>
  </sheetData>
  <mergeCells count="2">
    <mergeCell ref="C5:M5"/>
    <mergeCell ref="Q5:AA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B60A3-A266-4B8D-B668-B18163391C97}">
  <sheetPr>
    <tabColor theme="7" tint="0.79998168889431442"/>
  </sheetPr>
  <dimension ref="A1:V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1" width="13.7109375" customWidth="1"/>
    <col min="14" max="22" width="11.42578125" hidden="1" customWidth="1"/>
  </cols>
  <sheetData>
    <row r="1" spans="1:22" ht="42.75" customHeight="1" x14ac:dyDescent="0.25"/>
    <row r="2" spans="1:22" ht="18" customHeight="1" x14ac:dyDescent="0.25"/>
    <row r="3" spans="1:22" x14ac:dyDescent="0.25">
      <c r="B3" s="56"/>
    </row>
    <row r="6" spans="1:22" ht="42" customHeight="1" thickBot="1" x14ac:dyDescent="0.3">
      <c r="B6" s="269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69"/>
      <c r="D6" s="269"/>
      <c r="E6" s="269"/>
      <c r="F6" s="269"/>
      <c r="G6" s="269"/>
      <c r="H6" s="269"/>
      <c r="I6" s="269"/>
      <c r="J6" s="269"/>
      <c r="K6" s="269"/>
      <c r="N6" s="269" t="s">
        <v>257</v>
      </c>
      <c r="O6" s="269"/>
      <c r="P6" s="269"/>
      <c r="Q6" s="269"/>
      <c r="R6" s="269"/>
      <c r="S6" s="269"/>
      <c r="T6" s="269"/>
      <c r="U6" s="269"/>
      <c r="V6" s="269"/>
    </row>
    <row r="7" spans="1:22" ht="6" customHeight="1" x14ac:dyDescent="0.25"/>
    <row r="8" spans="1:22" ht="15.75" x14ac:dyDescent="0.25">
      <c r="B8" s="143"/>
      <c r="C8" s="301" t="s">
        <v>43</v>
      </c>
      <c r="D8" s="302"/>
      <c r="E8" s="302"/>
      <c r="F8" s="302"/>
      <c r="G8" s="302"/>
      <c r="H8" s="302"/>
      <c r="I8" s="302"/>
      <c r="J8" s="302"/>
      <c r="K8" s="302"/>
    </row>
    <row r="9" spans="1:22" s="144" customFormat="1" ht="72" customHeight="1" x14ac:dyDescent="0.25">
      <c r="A9"/>
      <c r="B9" s="145"/>
      <c r="C9" s="172" t="s">
        <v>222</v>
      </c>
      <c r="D9" s="172" t="s">
        <v>233</v>
      </c>
      <c r="E9" s="172" t="s">
        <v>223</v>
      </c>
      <c r="F9" s="172" t="s">
        <v>224</v>
      </c>
      <c r="G9" s="172" t="s">
        <v>225</v>
      </c>
      <c r="H9" s="172" t="s">
        <v>226</v>
      </c>
      <c r="I9" s="173" t="str">
        <f>CONCATENATE("var. ",RIGHT(H9,2),"/",RIGHT(G9,2))</f>
        <v>var. 24/23</v>
      </c>
      <c r="J9" s="173" t="str">
        <f>CONCATENATE("var. ",RIGHT(H9,2),"/",RIGHT(C9,2))</f>
        <v>var. 24/19</v>
      </c>
      <c r="K9" s="173" t="str">
        <f>CONCATENATE("Cuota s/ total lugares de residencia ",RIGHT(H9,4))</f>
        <v>Cuota s/ total lugares de residencia 2024</v>
      </c>
      <c r="N9" s="145"/>
      <c r="O9" s="172" t="s">
        <v>222</v>
      </c>
      <c r="P9" s="172" t="s">
        <v>223</v>
      </c>
      <c r="Q9" s="172" t="s">
        <v>224</v>
      </c>
      <c r="R9" s="172" t="s">
        <v>225</v>
      </c>
      <c r="S9" s="172" t="s">
        <v>226</v>
      </c>
      <c r="T9" s="173" t="str">
        <f>CONCATENATE("var. ",RIGHT(S9,2),"/",RIGHT(R9,2))</f>
        <v>var. 24/23</v>
      </c>
      <c r="U9" s="173" t="str">
        <f>CONCATENATE("var. ",RIGHT(S9,2),"/",RIGHT(O9,2))</f>
        <v>var. 24/19</v>
      </c>
      <c r="V9" s="173" t="str">
        <f>CONCATENATE("Cuota s/ total lugares de residencia ",RIGHT(S9,4))</f>
        <v>Cuota s/ total lugares de residencia 2024</v>
      </c>
    </row>
    <row r="10" spans="1:22" x14ac:dyDescent="0.25">
      <c r="B10" s="150" t="s">
        <v>43</v>
      </c>
      <c r="C10" s="151"/>
      <c r="D10" s="151"/>
      <c r="E10" s="151"/>
      <c r="F10" s="151"/>
      <c r="G10" s="151"/>
      <c r="H10" s="151"/>
      <c r="I10" s="152"/>
      <c r="J10" s="152"/>
      <c r="K10" s="152"/>
      <c r="N10" s="153" t="s">
        <v>49</v>
      </c>
      <c r="O10" s="174"/>
      <c r="P10" s="174"/>
      <c r="Q10" s="174"/>
      <c r="R10" s="174"/>
      <c r="S10" s="174"/>
      <c r="T10" s="175"/>
      <c r="U10" s="175"/>
      <c r="V10" s="175"/>
    </row>
    <row r="11" spans="1:22" x14ac:dyDescent="0.25">
      <c r="B11" s="154" t="s">
        <v>68</v>
      </c>
      <c r="C11" s="176">
        <v>468289</v>
      </c>
      <c r="D11" s="176">
        <v>94228</v>
      </c>
      <c r="E11" s="176">
        <v>370663</v>
      </c>
      <c r="F11" s="176">
        <v>494720</v>
      </c>
      <c r="G11" s="176">
        <v>510044</v>
      </c>
      <c r="H11" s="176">
        <v>517738</v>
      </c>
      <c r="I11" s="177">
        <f t="shared" ref="I11:I23" si="0">IFERROR(H11/G11-1,"-")</f>
        <v>1.5084973061147755E-2</v>
      </c>
      <c r="J11" s="177">
        <f t="shared" ref="J11:J23" si="1">IFERROR(H11/C11-1,"-")</f>
        <v>0.10559504921106422</v>
      </c>
      <c r="K11" s="177">
        <f>H11/H11</f>
        <v>1</v>
      </c>
      <c r="L11" s="79"/>
      <c r="M11" s="79"/>
      <c r="N11" s="154" t="s">
        <v>68</v>
      </c>
      <c r="O11" s="176">
        <v>5920</v>
      </c>
      <c r="P11" s="176">
        <v>4794</v>
      </c>
      <c r="Q11" s="176">
        <v>5361</v>
      </c>
      <c r="R11" s="176">
        <v>4792</v>
      </c>
      <c r="S11" s="176">
        <v>5436</v>
      </c>
      <c r="T11" s="177">
        <f t="shared" ref="T11:T23" si="2">IFERROR(S11/R11-1,"-")</f>
        <v>0.13439065108514181</v>
      </c>
      <c r="U11" s="177">
        <f t="shared" ref="U11:U23" si="3">IFERROR(S11/O11-1,"-")</f>
        <v>-8.1756756756756754E-2</v>
      </c>
      <c r="V11" s="177">
        <f>S11/S11</f>
        <v>1</v>
      </c>
    </row>
    <row r="12" spans="1:22" x14ac:dyDescent="0.25">
      <c r="B12" s="157" t="s">
        <v>97</v>
      </c>
      <c r="C12" s="158">
        <v>76737</v>
      </c>
      <c r="D12" s="158">
        <v>26611</v>
      </c>
      <c r="E12" s="158">
        <v>63685</v>
      </c>
      <c r="F12" s="158">
        <v>74177</v>
      </c>
      <c r="G12" s="158">
        <v>71872</v>
      </c>
      <c r="H12" s="158">
        <v>73314</v>
      </c>
      <c r="I12" s="159">
        <f t="shared" si="0"/>
        <v>2.006344612644706E-2</v>
      </c>
      <c r="J12" s="160">
        <f t="shared" si="1"/>
        <v>-4.4606904101020417E-2</v>
      </c>
      <c r="K12" s="159">
        <f>H12/H11</f>
        <v>0.14160444085618595</v>
      </c>
      <c r="L12" s="79"/>
      <c r="M12" s="79"/>
      <c r="N12" s="157" t="s">
        <v>97</v>
      </c>
      <c r="O12" s="158">
        <v>4037</v>
      </c>
      <c r="P12" s="158">
        <v>3022</v>
      </c>
      <c r="Q12" s="158">
        <v>3424</v>
      </c>
      <c r="R12" s="158">
        <v>2617</v>
      </c>
      <c r="S12" s="158">
        <v>3274</v>
      </c>
      <c r="T12" s="159">
        <f t="shared" si="2"/>
        <v>0.25105082155139469</v>
      </c>
      <c r="U12" s="160">
        <f t="shared" si="3"/>
        <v>-0.18900173396086206</v>
      </c>
      <c r="V12" s="159">
        <f>S12/S11</f>
        <v>0.60228108903605593</v>
      </c>
    </row>
    <row r="13" spans="1:22" x14ac:dyDescent="0.25">
      <c r="B13" s="162" t="s">
        <v>103</v>
      </c>
      <c r="C13" s="163">
        <v>28670</v>
      </c>
      <c r="D13" s="163">
        <v>15869</v>
      </c>
      <c r="E13" s="163">
        <v>28042</v>
      </c>
      <c r="F13" s="163">
        <v>26909</v>
      </c>
      <c r="G13" s="163">
        <v>27496</v>
      </c>
      <c r="H13" s="163">
        <v>27000</v>
      </c>
      <c r="I13" s="164">
        <f t="shared" si="0"/>
        <v>-1.8038987489089275E-2</v>
      </c>
      <c r="J13" s="165">
        <f t="shared" si="1"/>
        <v>-5.824904080920823E-2</v>
      </c>
      <c r="K13" s="164">
        <f>H13/H11</f>
        <v>5.2149929114725983E-2</v>
      </c>
      <c r="L13" s="79"/>
      <c r="M13" s="79"/>
      <c r="N13" s="162" t="s">
        <v>103</v>
      </c>
      <c r="O13" s="163">
        <v>2610</v>
      </c>
      <c r="P13" s="163">
        <v>1498</v>
      </c>
      <c r="Q13" s="163">
        <v>1825</v>
      </c>
      <c r="R13" s="163">
        <v>1173</v>
      </c>
      <c r="S13" s="163">
        <v>1487</v>
      </c>
      <c r="T13" s="164">
        <f t="shared" si="2"/>
        <v>0.26768968456948006</v>
      </c>
      <c r="U13" s="165">
        <f t="shared" si="3"/>
        <v>-0.43026819923371651</v>
      </c>
      <c r="V13" s="164">
        <f>S13/S11</f>
        <v>0.27354672553348053</v>
      </c>
    </row>
    <row r="14" spans="1:22" x14ac:dyDescent="0.25">
      <c r="B14" s="162" t="s">
        <v>100</v>
      </c>
      <c r="C14" s="163">
        <v>48067</v>
      </c>
      <c r="D14" s="163">
        <v>10742</v>
      </c>
      <c r="E14" s="163">
        <v>35643</v>
      </c>
      <c r="F14" s="163">
        <v>47268</v>
      </c>
      <c r="G14" s="163">
        <v>44376</v>
      </c>
      <c r="H14" s="163">
        <v>46314</v>
      </c>
      <c r="I14" s="164">
        <f t="shared" si="0"/>
        <v>4.3672255273120575E-2</v>
      </c>
      <c r="J14" s="165">
        <f t="shared" si="1"/>
        <v>-3.6469927393013912E-2</v>
      </c>
      <c r="K14" s="164">
        <f>H14/H11</f>
        <v>8.9454511741459963E-2</v>
      </c>
      <c r="L14" s="79"/>
      <c r="M14" s="79"/>
      <c r="N14" s="162" t="s">
        <v>100</v>
      </c>
      <c r="O14" s="163">
        <v>1427</v>
      </c>
      <c r="P14" s="163">
        <v>1524</v>
      </c>
      <c r="Q14" s="163">
        <v>1599</v>
      </c>
      <c r="R14" s="163">
        <v>1444</v>
      </c>
      <c r="S14" s="163">
        <v>1787</v>
      </c>
      <c r="T14" s="164">
        <f t="shared" si="2"/>
        <v>0.23753462603878117</v>
      </c>
      <c r="U14" s="165">
        <f t="shared" si="3"/>
        <v>0.2522775052557813</v>
      </c>
      <c r="V14" s="164">
        <f>S14/S11</f>
        <v>0.3287343635025754</v>
      </c>
    </row>
    <row r="15" spans="1:22" x14ac:dyDescent="0.25">
      <c r="B15" s="157" t="s">
        <v>107</v>
      </c>
      <c r="C15" s="158">
        <v>391552</v>
      </c>
      <c r="D15" s="158">
        <v>67617</v>
      </c>
      <c r="E15" s="158">
        <v>306978</v>
      </c>
      <c r="F15" s="158">
        <v>420543</v>
      </c>
      <c r="G15" s="158">
        <v>438172</v>
      </c>
      <c r="H15" s="158">
        <v>444424</v>
      </c>
      <c r="I15" s="159">
        <f t="shared" si="0"/>
        <v>1.4268369498735556E-2</v>
      </c>
      <c r="J15" s="160">
        <f t="shared" si="1"/>
        <v>0.13503187316116372</v>
      </c>
      <c r="K15" s="159">
        <f>H15/H11</f>
        <v>0.85839555914381405</v>
      </c>
      <c r="L15" s="79"/>
      <c r="M15" s="79"/>
      <c r="N15" s="157" t="s">
        <v>107</v>
      </c>
      <c r="O15" s="158">
        <v>1883</v>
      </c>
      <c r="P15" s="158">
        <v>1772</v>
      </c>
      <c r="Q15" s="158">
        <v>1937</v>
      </c>
      <c r="R15" s="158">
        <v>2175</v>
      </c>
      <c r="S15" s="158">
        <v>2162</v>
      </c>
      <c r="T15" s="159">
        <f t="shared" si="2"/>
        <v>-5.9770114942528929E-3</v>
      </c>
      <c r="U15" s="160">
        <f t="shared" si="3"/>
        <v>0.14816781731279871</v>
      </c>
      <c r="V15" s="159">
        <f>S15/S11</f>
        <v>0.39771891096394407</v>
      </c>
    </row>
    <row r="16" spans="1:22" x14ac:dyDescent="0.25">
      <c r="B16" s="162" t="s">
        <v>110</v>
      </c>
      <c r="C16" s="163">
        <v>159417</v>
      </c>
      <c r="D16" s="163">
        <v>30669</v>
      </c>
      <c r="E16" s="163">
        <v>98582</v>
      </c>
      <c r="F16" s="163">
        <v>176212</v>
      </c>
      <c r="G16" s="163">
        <v>183489</v>
      </c>
      <c r="H16" s="163">
        <v>188380</v>
      </c>
      <c r="I16" s="164">
        <f t="shared" si="0"/>
        <v>2.6655548833990128E-2</v>
      </c>
      <c r="J16" s="165">
        <f t="shared" si="1"/>
        <v>0.18168074923000677</v>
      </c>
      <c r="K16" s="164">
        <f>H16/H11</f>
        <v>0.36385198691229925</v>
      </c>
      <c r="L16" s="79"/>
      <c r="M16" s="79"/>
      <c r="N16" s="162" t="s">
        <v>110</v>
      </c>
      <c r="O16" s="163">
        <v>232</v>
      </c>
      <c r="P16" s="163">
        <v>197</v>
      </c>
      <c r="Q16" s="163">
        <v>318</v>
      </c>
      <c r="R16" s="163">
        <v>352</v>
      </c>
      <c r="S16" s="163">
        <v>296</v>
      </c>
      <c r="T16" s="164">
        <f t="shared" si="2"/>
        <v>-0.15909090909090906</v>
      </c>
      <c r="U16" s="165">
        <f t="shared" si="3"/>
        <v>0.27586206896551735</v>
      </c>
      <c r="V16" s="164">
        <f>S16/S11</f>
        <v>5.4451802796173655E-2</v>
      </c>
    </row>
    <row r="17" spans="1:22" x14ac:dyDescent="0.25">
      <c r="B17" s="162" t="s">
        <v>113</v>
      </c>
      <c r="C17" s="163">
        <v>51611</v>
      </c>
      <c r="D17" s="163">
        <v>8512</v>
      </c>
      <c r="E17" s="163">
        <v>44325</v>
      </c>
      <c r="F17" s="163">
        <v>49706</v>
      </c>
      <c r="G17" s="163">
        <v>53926</v>
      </c>
      <c r="H17" s="163">
        <v>53434</v>
      </c>
      <c r="I17" s="164">
        <f t="shared" si="0"/>
        <v>-9.1236138411897594E-3</v>
      </c>
      <c r="J17" s="165">
        <f t="shared" si="1"/>
        <v>3.5321927496076322E-2</v>
      </c>
      <c r="K17" s="164">
        <f>H17/H11</f>
        <v>0.10320664119689882</v>
      </c>
      <c r="L17" s="79"/>
      <c r="M17" s="79"/>
      <c r="N17" s="162" t="s">
        <v>113</v>
      </c>
      <c r="O17" s="163">
        <v>439</v>
      </c>
      <c r="P17" s="163">
        <v>406</v>
      </c>
      <c r="Q17" s="163">
        <v>412</v>
      </c>
      <c r="R17" s="163">
        <v>481</v>
      </c>
      <c r="S17" s="163">
        <v>512</v>
      </c>
      <c r="T17" s="164">
        <f t="shared" si="2"/>
        <v>6.4449064449064508E-2</v>
      </c>
      <c r="U17" s="165">
        <f t="shared" si="3"/>
        <v>0.16628701594533024</v>
      </c>
      <c r="V17" s="164">
        <f>S17/S11</f>
        <v>9.4186902133922001E-2</v>
      </c>
    </row>
    <row r="18" spans="1:22" x14ac:dyDescent="0.25">
      <c r="B18" s="162" t="s">
        <v>116</v>
      </c>
      <c r="C18" s="163">
        <v>13307</v>
      </c>
      <c r="D18" s="163">
        <v>4980</v>
      </c>
      <c r="E18" s="163">
        <v>17014</v>
      </c>
      <c r="F18" s="163">
        <v>21044</v>
      </c>
      <c r="G18" s="163">
        <v>18453</v>
      </c>
      <c r="H18" s="163">
        <v>18497</v>
      </c>
      <c r="I18" s="164">
        <f t="shared" si="0"/>
        <v>2.3844361350457977E-3</v>
      </c>
      <c r="J18" s="165">
        <f t="shared" si="1"/>
        <v>0.39002029007289396</v>
      </c>
      <c r="K18" s="164">
        <f>H18/H11</f>
        <v>3.5726564401299496E-2</v>
      </c>
      <c r="L18" s="79"/>
      <c r="M18" s="79"/>
      <c r="N18" s="162" t="s">
        <v>116</v>
      </c>
      <c r="O18" s="163">
        <v>339</v>
      </c>
      <c r="P18" s="163">
        <v>371</v>
      </c>
      <c r="Q18" s="163">
        <v>358</v>
      </c>
      <c r="R18" s="163">
        <v>313</v>
      </c>
      <c r="S18" s="163">
        <v>299</v>
      </c>
      <c r="T18" s="164">
        <f t="shared" si="2"/>
        <v>-4.4728434504792358E-2</v>
      </c>
      <c r="U18" s="165">
        <f t="shared" si="3"/>
        <v>-0.11799410029498525</v>
      </c>
      <c r="V18" s="164">
        <f>S18/S11</f>
        <v>5.5003679175864607E-2</v>
      </c>
    </row>
    <row r="19" spans="1:22" x14ac:dyDescent="0.25">
      <c r="B19" s="162" t="s">
        <v>123</v>
      </c>
      <c r="C19" s="163">
        <v>12625</v>
      </c>
      <c r="D19" s="163">
        <v>1843</v>
      </c>
      <c r="E19" s="163">
        <v>16793</v>
      </c>
      <c r="F19" s="163">
        <v>14051</v>
      </c>
      <c r="G19" s="163">
        <v>16422</v>
      </c>
      <c r="H19" s="163">
        <v>15950</v>
      </c>
      <c r="I19" s="164">
        <f t="shared" si="0"/>
        <v>-2.8741931555230749E-2</v>
      </c>
      <c r="J19" s="165">
        <f t="shared" si="1"/>
        <v>0.26336633663366338</v>
      </c>
      <c r="K19" s="164">
        <f>H19/H11</f>
        <v>3.0807087754810347E-2</v>
      </c>
      <c r="L19" s="79"/>
      <c r="M19" s="79"/>
      <c r="N19" s="162" t="s">
        <v>123</v>
      </c>
      <c r="O19" s="163">
        <v>81</v>
      </c>
      <c r="P19" s="163">
        <v>111</v>
      </c>
      <c r="Q19" s="163">
        <v>126</v>
      </c>
      <c r="R19" s="163">
        <v>117</v>
      </c>
      <c r="S19" s="163">
        <v>83</v>
      </c>
      <c r="T19" s="164">
        <f t="shared" si="2"/>
        <v>-0.29059829059829057</v>
      </c>
      <c r="U19" s="165">
        <f t="shared" si="3"/>
        <v>2.4691358024691468E-2</v>
      </c>
      <c r="V19" s="164">
        <f>S19/S11</f>
        <v>1.5268579838116261E-2</v>
      </c>
    </row>
    <row r="20" spans="1:22" x14ac:dyDescent="0.25">
      <c r="B20" s="162" t="s">
        <v>119</v>
      </c>
      <c r="C20" s="163">
        <v>15482</v>
      </c>
      <c r="D20" s="163">
        <v>3093</v>
      </c>
      <c r="E20" s="163">
        <v>18106</v>
      </c>
      <c r="F20" s="163">
        <v>16505</v>
      </c>
      <c r="G20" s="163">
        <v>17446</v>
      </c>
      <c r="H20" s="163">
        <v>17683</v>
      </c>
      <c r="I20" s="164">
        <f t="shared" si="0"/>
        <v>1.3584775879857958E-2</v>
      </c>
      <c r="J20" s="165">
        <f t="shared" si="1"/>
        <v>0.142165094948973</v>
      </c>
      <c r="K20" s="164">
        <f>H20/H11</f>
        <v>3.4154340612433318E-2</v>
      </c>
      <c r="L20" s="79"/>
      <c r="M20" s="79"/>
      <c r="N20" s="162" t="s">
        <v>119</v>
      </c>
      <c r="O20" s="163">
        <v>40</v>
      </c>
      <c r="P20" s="163">
        <v>75</v>
      </c>
      <c r="Q20" s="163">
        <v>53</v>
      </c>
      <c r="R20" s="163">
        <v>82</v>
      </c>
      <c r="S20" s="163">
        <v>143</v>
      </c>
      <c r="T20" s="164">
        <f t="shared" si="2"/>
        <v>0.74390243902439024</v>
      </c>
      <c r="U20" s="165">
        <f t="shared" si="3"/>
        <v>2.5750000000000002</v>
      </c>
      <c r="V20" s="164">
        <f>S20/S11</f>
        <v>2.6306107431935247E-2</v>
      </c>
    </row>
    <row r="21" spans="1:22" x14ac:dyDescent="0.25">
      <c r="B21" s="162" t="s">
        <v>128</v>
      </c>
      <c r="C21" s="163">
        <v>10370</v>
      </c>
      <c r="D21" s="163">
        <v>125</v>
      </c>
      <c r="E21" s="163">
        <v>8711</v>
      </c>
      <c r="F21" s="163">
        <v>10052</v>
      </c>
      <c r="G21" s="163">
        <v>9909</v>
      </c>
      <c r="H21" s="163">
        <v>9178</v>
      </c>
      <c r="I21" s="164">
        <f t="shared" si="0"/>
        <v>-7.3771319002926661E-2</v>
      </c>
      <c r="J21" s="165">
        <f t="shared" si="1"/>
        <v>-0.11494696239151403</v>
      </c>
      <c r="K21" s="164">
        <f>H21/H11</f>
        <v>1.7727112941294632E-2</v>
      </c>
      <c r="L21" s="79"/>
      <c r="M21" s="79"/>
      <c r="N21" s="162" t="s">
        <v>128</v>
      </c>
      <c r="O21" s="163">
        <v>20</v>
      </c>
      <c r="P21" s="163">
        <v>33</v>
      </c>
      <c r="Q21" s="163">
        <v>24</v>
      </c>
      <c r="R21" s="163">
        <v>18</v>
      </c>
      <c r="S21" s="163">
        <v>4</v>
      </c>
      <c r="T21" s="164">
        <f t="shared" si="2"/>
        <v>-0.77777777777777779</v>
      </c>
      <c r="U21" s="165">
        <f t="shared" si="3"/>
        <v>-0.8</v>
      </c>
      <c r="V21" s="164">
        <f>S21/S11</f>
        <v>7.3583517292126564E-4</v>
      </c>
    </row>
    <row r="22" spans="1:22" x14ac:dyDescent="0.25">
      <c r="A22" s="167"/>
      <c r="B22" s="162" t="s">
        <v>131</v>
      </c>
      <c r="C22" s="163">
        <v>20674</v>
      </c>
      <c r="D22" s="163">
        <v>767</v>
      </c>
      <c r="E22" s="163">
        <v>9345</v>
      </c>
      <c r="F22" s="163">
        <v>13825</v>
      </c>
      <c r="G22" s="163">
        <v>15442</v>
      </c>
      <c r="H22" s="163">
        <v>13034</v>
      </c>
      <c r="I22" s="164">
        <f t="shared" si="0"/>
        <v>-0.15593834995466904</v>
      </c>
      <c r="J22" s="165">
        <f t="shared" si="1"/>
        <v>-0.36954629002611972</v>
      </c>
      <c r="K22" s="164">
        <f>H22/H11</f>
        <v>2.5174895410419944E-2</v>
      </c>
      <c r="L22" s="79"/>
      <c r="M22" s="79"/>
      <c r="N22" s="162" t="s">
        <v>131</v>
      </c>
      <c r="O22" s="163">
        <v>43</v>
      </c>
      <c r="P22" s="163">
        <v>17</v>
      </c>
      <c r="Q22" s="163">
        <v>35</v>
      </c>
      <c r="R22" s="163">
        <v>36</v>
      </c>
      <c r="S22" s="163">
        <v>42</v>
      </c>
      <c r="T22" s="164">
        <f t="shared" si="2"/>
        <v>0.16666666666666674</v>
      </c>
      <c r="U22" s="165">
        <f t="shared" si="3"/>
        <v>-2.3255813953488413E-2</v>
      </c>
      <c r="V22" s="164">
        <f>S22/S11</f>
        <v>7.7262693156732896E-3</v>
      </c>
    </row>
    <row r="23" spans="1:22" x14ac:dyDescent="0.25">
      <c r="B23" s="168" t="s">
        <v>145</v>
      </c>
      <c r="C23" s="169">
        <f t="shared" ref="C23:H23" si="4">C15-SUM(C16:C22)</f>
        <v>108066</v>
      </c>
      <c r="D23" s="169">
        <f t="shared" si="4"/>
        <v>17628</v>
      </c>
      <c r="E23" s="169">
        <f t="shared" si="4"/>
        <v>94102</v>
      </c>
      <c r="F23" s="169">
        <f t="shared" si="4"/>
        <v>119148</v>
      </c>
      <c r="G23" s="169">
        <f t="shared" si="4"/>
        <v>123085</v>
      </c>
      <c r="H23" s="169">
        <f t="shared" si="4"/>
        <v>128268</v>
      </c>
      <c r="I23" s="170">
        <f t="shared" si="0"/>
        <v>4.2109111589551995E-2</v>
      </c>
      <c r="J23" s="171">
        <f t="shared" si="1"/>
        <v>0.18694131364166333</v>
      </c>
      <c r="K23" s="170">
        <f>H23/H11</f>
        <v>0.24774692991435823</v>
      </c>
      <c r="L23" s="125"/>
      <c r="M23" s="125"/>
      <c r="N23" s="168" t="s">
        <v>145</v>
      </c>
      <c r="O23" s="169">
        <f>O15-SUM(O16:O22)</f>
        <v>689</v>
      </c>
      <c r="P23" s="169">
        <f>P15-SUM(P16:P22)</f>
        <v>562</v>
      </c>
      <c r="Q23" s="169">
        <f>Q15-SUM(Q16:Q22)</f>
        <v>611</v>
      </c>
      <c r="R23" s="169">
        <f>R15-SUM(R16:R22)</f>
        <v>776</v>
      </c>
      <c r="S23" s="169">
        <f>S15-SUM(S16:S22)</f>
        <v>783</v>
      </c>
      <c r="T23" s="170">
        <f t="shared" si="2"/>
        <v>9.0206185567009989E-3</v>
      </c>
      <c r="U23" s="171">
        <f t="shared" si="3"/>
        <v>0.13642960812772142</v>
      </c>
      <c r="V23" s="170">
        <f>S23/S11</f>
        <v>0.14403973509933773</v>
      </c>
    </row>
    <row r="24" spans="1:22" x14ac:dyDescent="0.25">
      <c r="B24" s="153" t="s">
        <v>44</v>
      </c>
      <c r="C24" s="174"/>
      <c r="D24" s="174"/>
      <c r="E24" s="174"/>
      <c r="F24" s="174"/>
      <c r="G24" s="174"/>
      <c r="H24" s="174"/>
      <c r="I24" s="175"/>
      <c r="J24" s="175"/>
      <c r="K24" s="175"/>
      <c r="L24" s="105"/>
      <c r="M24" s="105"/>
      <c r="N24" s="105"/>
      <c r="O24" s="105"/>
      <c r="P24" s="105"/>
      <c r="Q24" s="105"/>
      <c r="R24" s="105"/>
      <c r="S24" s="105"/>
      <c r="T24" s="105"/>
      <c r="U24" s="105"/>
    </row>
    <row r="25" spans="1:22" x14ac:dyDescent="0.25">
      <c r="B25" s="154" t="s">
        <v>68</v>
      </c>
      <c r="C25" s="176">
        <v>168680</v>
      </c>
      <c r="D25" s="176">
        <v>30931</v>
      </c>
      <c r="E25" s="176">
        <v>138324</v>
      </c>
      <c r="F25" s="176">
        <v>183582</v>
      </c>
      <c r="G25" s="176">
        <v>191226</v>
      </c>
      <c r="H25" s="176">
        <v>188893</v>
      </c>
      <c r="I25" s="177">
        <f t="shared" ref="I25:I37" si="5">IFERROR(H25/G25-1,"-")</f>
        <v>-1.2200223818936706E-2</v>
      </c>
      <c r="J25" s="177">
        <f t="shared" ref="J25:J37" si="6">IFERROR(H25/C25-1,"-")</f>
        <v>0.11983044818591426</v>
      </c>
      <c r="K25" s="177">
        <f>H25/H25</f>
        <v>1</v>
      </c>
    </row>
    <row r="26" spans="1:22" x14ac:dyDescent="0.25">
      <c r="B26" s="157" t="s">
        <v>97</v>
      </c>
      <c r="C26" s="158">
        <v>13494</v>
      </c>
      <c r="D26" s="158">
        <v>6470</v>
      </c>
      <c r="E26" s="158">
        <v>14724</v>
      </c>
      <c r="F26" s="158">
        <v>13898</v>
      </c>
      <c r="G26" s="158">
        <v>12676</v>
      </c>
      <c r="H26" s="158">
        <v>11833</v>
      </c>
      <c r="I26" s="159">
        <f t="shared" si="5"/>
        <v>-6.6503628905017376E-2</v>
      </c>
      <c r="J26" s="160">
        <f t="shared" si="6"/>
        <v>-0.12309174447902771</v>
      </c>
      <c r="K26" s="159">
        <f>H26/H25</f>
        <v>6.2643930690920252E-2</v>
      </c>
    </row>
    <row r="27" spans="1:22" x14ac:dyDescent="0.25">
      <c r="B27" s="162" t="s">
        <v>103</v>
      </c>
      <c r="C27" s="163">
        <v>6129</v>
      </c>
      <c r="D27" s="163">
        <v>3579</v>
      </c>
      <c r="E27" s="163">
        <v>5642</v>
      </c>
      <c r="F27" s="163">
        <v>4802</v>
      </c>
      <c r="G27" s="163">
        <v>4381</v>
      </c>
      <c r="H27" s="163">
        <v>3470</v>
      </c>
      <c r="I27" s="164">
        <f t="shared" si="5"/>
        <v>-0.20794339191965305</v>
      </c>
      <c r="J27" s="165">
        <f t="shared" si="6"/>
        <v>-0.43383912546908143</v>
      </c>
      <c r="K27" s="164">
        <f>H27/H25</f>
        <v>1.8370188413546294E-2</v>
      </c>
    </row>
    <row r="28" spans="1:22" x14ac:dyDescent="0.25">
      <c r="B28" s="162" t="s">
        <v>100</v>
      </c>
      <c r="C28" s="163">
        <v>7365</v>
      </c>
      <c r="D28" s="163">
        <v>2891</v>
      </c>
      <c r="E28" s="163">
        <v>9082</v>
      </c>
      <c r="F28" s="163">
        <v>9096</v>
      </c>
      <c r="G28" s="163">
        <v>8295</v>
      </c>
      <c r="H28" s="163">
        <v>8363</v>
      </c>
      <c r="I28" s="164">
        <f t="shared" si="5"/>
        <v>8.1977094635321546E-3</v>
      </c>
      <c r="J28" s="165">
        <f t="shared" si="6"/>
        <v>0.13550577053632051</v>
      </c>
      <c r="K28" s="164">
        <f>H28/H25</f>
        <v>4.4273742277373962E-2</v>
      </c>
    </row>
    <row r="29" spans="1:22" x14ac:dyDescent="0.25">
      <c r="B29" s="157" t="s">
        <v>107</v>
      </c>
      <c r="C29" s="158">
        <v>155186</v>
      </c>
      <c r="D29" s="158">
        <v>24461</v>
      </c>
      <c r="E29" s="158">
        <v>123600</v>
      </c>
      <c r="F29" s="158">
        <v>169684</v>
      </c>
      <c r="G29" s="158">
        <v>178550</v>
      </c>
      <c r="H29" s="158">
        <v>177060</v>
      </c>
      <c r="I29" s="159">
        <f t="shared" si="5"/>
        <v>-8.3450014001680284E-3</v>
      </c>
      <c r="J29" s="160">
        <f t="shared" si="6"/>
        <v>0.14095343652133563</v>
      </c>
      <c r="K29" s="159">
        <f>H29/H25</f>
        <v>0.93735606930907978</v>
      </c>
    </row>
    <row r="30" spans="1:22" x14ac:dyDescent="0.25">
      <c r="B30" s="162" t="s">
        <v>110</v>
      </c>
      <c r="C30" s="163">
        <v>68914</v>
      </c>
      <c r="D30" s="163">
        <v>10937</v>
      </c>
      <c r="E30" s="163">
        <v>46456</v>
      </c>
      <c r="F30" s="163">
        <v>81345</v>
      </c>
      <c r="G30" s="163">
        <v>84217</v>
      </c>
      <c r="H30" s="163">
        <v>87505</v>
      </c>
      <c r="I30" s="164">
        <f t="shared" si="5"/>
        <v>3.9041998646354159E-2</v>
      </c>
      <c r="J30" s="165">
        <f t="shared" si="6"/>
        <v>0.2697710189511564</v>
      </c>
      <c r="K30" s="164">
        <f>H30/H25</f>
        <v>0.46325168216927043</v>
      </c>
    </row>
    <row r="31" spans="1:22" x14ac:dyDescent="0.25">
      <c r="B31" s="162" t="s">
        <v>113</v>
      </c>
      <c r="C31" s="163">
        <v>19696</v>
      </c>
      <c r="D31" s="163">
        <v>3824</v>
      </c>
      <c r="E31" s="163">
        <v>17963</v>
      </c>
      <c r="F31" s="163">
        <v>19026</v>
      </c>
      <c r="G31" s="163">
        <v>20673</v>
      </c>
      <c r="H31" s="163">
        <v>19549</v>
      </c>
      <c r="I31" s="164">
        <f t="shared" si="5"/>
        <v>-5.4370434866734429E-2</v>
      </c>
      <c r="J31" s="165">
        <f t="shared" si="6"/>
        <v>-7.4634443541835571E-3</v>
      </c>
      <c r="K31" s="164">
        <f>H31/H25</f>
        <v>0.10349245339954366</v>
      </c>
    </row>
    <row r="32" spans="1:22" x14ac:dyDescent="0.25">
      <c r="B32" s="162" t="s">
        <v>116</v>
      </c>
      <c r="C32" s="163">
        <v>4667</v>
      </c>
      <c r="D32" s="163">
        <v>1636</v>
      </c>
      <c r="E32" s="163">
        <v>6058</v>
      </c>
      <c r="F32" s="163">
        <v>6680</v>
      </c>
      <c r="G32" s="163">
        <v>5621</v>
      </c>
      <c r="H32" s="163">
        <v>4990</v>
      </c>
      <c r="I32" s="164">
        <f t="shared" si="5"/>
        <v>-0.11225760540829033</v>
      </c>
      <c r="J32" s="165">
        <f t="shared" si="6"/>
        <v>6.9209342189843648E-2</v>
      </c>
      <c r="K32" s="164">
        <f>H32/H25</f>
        <v>2.6417072099019022E-2</v>
      </c>
    </row>
    <row r="33" spans="2:11" x14ac:dyDescent="0.25">
      <c r="B33" s="162" t="s">
        <v>123</v>
      </c>
      <c r="C33" s="163">
        <v>5693</v>
      </c>
      <c r="D33" s="163">
        <v>507</v>
      </c>
      <c r="E33" s="163">
        <v>6762</v>
      </c>
      <c r="F33" s="163">
        <v>5674</v>
      </c>
      <c r="G33" s="163">
        <v>6281</v>
      </c>
      <c r="H33" s="163">
        <v>6190</v>
      </c>
      <c r="I33" s="164">
        <f t="shared" si="5"/>
        <v>-1.4488138831396324E-2</v>
      </c>
      <c r="J33" s="165">
        <f t="shared" si="6"/>
        <v>8.7300193219743472E-2</v>
      </c>
      <c r="K33" s="164">
        <f>H33/H25</f>
        <v>3.2769875008602754E-2</v>
      </c>
    </row>
    <row r="34" spans="2:11" x14ac:dyDescent="0.25">
      <c r="B34" s="162" t="s">
        <v>119</v>
      </c>
      <c r="C34" s="163">
        <v>7912</v>
      </c>
      <c r="D34" s="163">
        <v>1693</v>
      </c>
      <c r="E34" s="163">
        <v>10255</v>
      </c>
      <c r="F34" s="163">
        <v>8814</v>
      </c>
      <c r="G34" s="163">
        <v>9304</v>
      </c>
      <c r="H34" s="163">
        <v>9184</v>
      </c>
      <c r="I34" s="164">
        <f t="shared" si="5"/>
        <v>-1.2897678417884806E-2</v>
      </c>
      <c r="J34" s="165">
        <f t="shared" si="6"/>
        <v>0.16076845298281084</v>
      </c>
      <c r="K34" s="164">
        <f>H34/H25</f>
        <v>4.8620118268014163E-2</v>
      </c>
    </row>
    <row r="35" spans="2:11" x14ac:dyDescent="0.25">
      <c r="B35" s="162" t="s">
        <v>128</v>
      </c>
      <c r="C35" s="163">
        <v>3841</v>
      </c>
      <c r="D35" s="163">
        <v>27</v>
      </c>
      <c r="E35" s="163">
        <v>2682</v>
      </c>
      <c r="F35" s="163">
        <v>3144</v>
      </c>
      <c r="G35" s="163">
        <v>3168</v>
      </c>
      <c r="H35" s="163">
        <v>2938</v>
      </c>
      <c r="I35" s="164">
        <f t="shared" si="5"/>
        <v>-7.2601010101010055E-2</v>
      </c>
      <c r="J35" s="165">
        <f t="shared" si="6"/>
        <v>-0.23509502733663112</v>
      </c>
      <c r="K35" s="164">
        <f>H35/H25</f>
        <v>1.5553779123630838E-2</v>
      </c>
    </row>
    <row r="36" spans="2:11" x14ac:dyDescent="0.25">
      <c r="B36" s="162" t="s">
        <v>131</v>
      </c>
      <c r="C36" s="163">
        <v>7100</v>
      </c>
      <c r="D36" s="163">
        <v>78</v>
      </c>
      <c r="E36" s="163">
        <v>2364</v>
      </c>
      <c r="F36" s="163">
        <v>4911</v>
      </c>
      <c r="G36" s="163">
        <v>5778</v>
      </c>
      <c r="H36" s="163">
        <v>4099</v>
      </c>
      <c r="I36" s="164">
        <f t="shared" si="5"/>
        <v>-0.29058497750086532</v>
      </c>
      <c r="J36" s="165">
        <f t="shared" si="6"/>
        <v>-0.42267605633802818</v>
      </c>
      <c r="K36" s="164">
        <f>H36/H25</f>
        <v>2.1700115938653099E-2</v>
      </c>
    </row>
    <row r="37" spans="2:11" x14ac:dyDescent="0.25">
      <c r="B37" s="168" t="s">
        <v>145</v>
      </c>
      <c r="C37" s="169">
        <f t="shared" ref="C37:H37" si="7">C29-SUM(C30:C36)</f>
        <v>37363</v>
      </c>
      <c r="D37" s="169">
        <f t="shared" si="7"/>
        <v>5759</v>
      </c>
      <c r="E37" s="169">
        <f t="shared" si="7"/>
        <v>31060</v>
      </c>
      <c r="F37" s="169">
        <f t="shared" si="7"/>
        <v>40090</v>
      </c>
      <c r="G37" s="169">
        <f t="shared" si="7"/>
        <v>43508</v>
      </c>
      <c r="H37" s="169">
        <f t="shared" si="7"/>
        <v>42605</v>
      </c>
      <c r="I37" s="170">
        <f t="shared" si="5"/>
        <v>-2.0754803714259418E-2</v>
      </c>
      <c r="J37" s="171">
        <f t="shared" si="6"/>
        <v>0.14029922650750737</v>
      </c>
      <c r="K37" s="170">
        <f>H37/H25</f>
        <v>0.22555097330234578</v>
      </c>
    </row>
    <row r="38" spans="2:11" x14ac:dyDescent="0.25">
      <c r="B38" s="153" t="s">
        <v>45</v>
      </c>
      <c r="C38" s="174"/>
      <c r="D38" s="174"/>
      <c r="E38" s="174"/>
      <c r="F38" s="174"/>
      <c r="G38" s="174"/>
      <c r="H38" s="174"/>
      <c r="I38" s="175"/>
      <c r="J38" s="175"/>
      <c r="K38" s="175"/>
    </row>
    <row r="39" spans="2:11" x14ac:dyDescent="0.25">
      <c r="B39" s="154" t="s">
        <v>68</v>
      </c>
      <c r="C39" s="176">
        <v>130095</v>
      </c>
      <c r="D39" s="176">
        <v>19121</v>
      </c>
      <c r="E39" s="176">
        <v>95019</v>
      </c>
      <c r="F39" s="176">
        <v>129320</v>
      </c>
      <c r="G39" s="176">
        <v>133580</v>
      </c>
      <c r="H39" s="176">
        <v>136620</v>
      </c>
      <c r="I39" s="177">
        <f t="shared" ref="I39:I51" si="8">IFERROR(H39/G39-1,"-")</f>
        <v>2.2757897888905587E-2</v>
      </c>
      <c r="J39" s="177">
        <f t="shared" ref="J39:J51" si="9">IFERROR(H39/C39-1,"-")</f>
        <v>5.015565548253198E-2</v>
      </c>
      <c r="K39" s="177">
        <f>H39/H39</f>
        <v>1</v>
      </c>
    </row>
    <row r="40" spans="2:11" x14ac:dyDescent="0.25">
      <c r="B40" s="157" t="s">
        <v>97</v>
      </c>
      <c r="C40" s="158">
        <v>9228</v>
      </c>
      <c r="D40" s="158">
        <v>2476</v>
      </c>
      <c r="E40" s="158">
        <v>8040</v>
      </c>
      <c r="F40" s="158">
        <v>8569</v>
      </c>
      <c r="G40" s="158">
        <v>8464</v>
      </c>
      <c r="H40" s="158">
        <v>8382</v>
      </c>
      <c r="I40" s="159">
        <f t="shared" si="8"/>
        <v>-9.6880907372400848E-3</v>
      </c>
      <c r="J40" s="160">
        <f t="shared" si="9"/>
        <v>-9.1677503250975345E-2</v>
      </c>
      <c r="K40" s="159">
        <f>H40/H39</f>
        <v>6.1352657004830918E-2</v>
      </c>
    </row>
    <row r="41" spans="2:11" x14ac:dyDescent="0.25">
      <c r="B41" s="162" t="s">
        <v>103</v>
      </c>
      <c r="C41" s="163">
        <v>3242</v>
      </c>
      <c r="D41" s="163">
        <v>1357</v>
      </c>
      <c r="E41" s="163">
        <v>2767</v>
      </c>
      <c r="F41" s="163">
        <v>2051</v>
      </c>
      <c r="G41" s="163">
        <v>3093</v>
      </c>
      <c r="H41" s="163">
        <v>3103</v>
      </c>
      <c r="I41" s="164">
        <f t="shared" si="8"/>
        <v>3.2331070158422293E-3</v>
      </c>
      <c r="J41" s="165">
        <f t="shared" si="9"/>
        <v>-4.2874768661320117E-2</v>
      </c>
      <c r="K41" s="164">
        <f>H41/H39</f>
        <v>2.2712633582198799E-2</v>
      </c>
    </row>
    <row r="42" spans="2:11" x14ac:dyDescent="0.25">
      <c r="B42" s="162" t="s">
        <v>100</v>
      </c>
      <c r="C42" s="163">
        <v>5986</v>
      </c>
      <c r="D42" s="163">
        <v>1119</v>
      </c>
      <c r="E42" s="163">
        <v>5273</v>
      </c>
      <c r="F42" s="163">
        <v>6518</v>
      </c>
      <c r="G42" s="163">
        <v>5371</v>
      </c>
      <c r="H42" s="163">
        <v>5279</v>
      </c>
      <c r="I42" s="164">
        <f t="shared" si="8"/>
        <v>-1.7129026252094559E-2</v>
      </c>
      <c r="J42" s="165">
        <f t="shared" si="9"/>
        <v>-0.1181089208152355</v>
      </c>
      <c r="K42" s="164">
        <f>H42/H39</f>
        <v>3.8640023422632119E-2</v>
      </c>
    </row>
    <row r="43" spans="2:11" x14ac:dyDescent="0.25">
      <c r="B43" s="157" t="s">
        <v>107</v>
      </c>
      <c r="C43" s="158">
        <v>120867</v>
      </c>
      <c r="D43" s="158">
        <v>16645</v>
      </c>
      <c r="E43" s="158">
        <v>86979</v>
      </c>
      <c r="F43" s="158">
        <v>120751</v>
      </c>
      <c r="G43" s="158">
        <v>125116</v>
      </c>
      <c r="H43" s="158">
        <v>128238</v>
      </c>
      <c r="I43" s="159">
        <f t="shared" si="8"/>
        <v>2.4952843760989829E-2</v>
      </c>
      <c r="J43" s="160">
        <f t="shared" si="9"/>
        <v>6.0984387798158401E-2</v>
      </c>
      <c r="K43" s="159">
        <f>H43/H39</f>
        <v>0.93864734299516905</v>
      </c>
    </row>
    <row r="44" spans="2:11" x14ac:dyDescent="0.25">
      <c r="B44" s="162" t="s">
        <v>110</v>
      </c>
      <c r="C44" s="163">
        <v>56612</v>
      </c>
      <c r="D44" s="163">
        <v>8612</v>
      </c>
      <c r="E44" s="163">
        <v>30640</v>
      </c>
      <c r="F44" s="163">
        <v>56865</v>
      </c>
      <c r="G44" s="163">
        <v>58084</v>
      </c>
      <c r="H44" s="163">
        <v>59353</v>
      </c>
      <c r="I44" s="164">
        <f t="shared" si="8"/>
        <v>2.1847668893326899E-2</v>
      </c>
      <c r="J44" s="165">
        <f t="shared" si="9"/>
        <v>4.8417296686214861E-2</v>
      </c>
      <c r="K44" s="164">
        <f>H44/H39</f>
        <v>0.43443858878641489</v>
      </c>
    </row>
    <row r="45" spans="2:11" x14ac:dyDescent="0.25">
      <c r="B45" s="162" t="s">
        <v>113</v>
      </c>
      <c r="C45" s="163">
        <v>5327</v>
      </c>
      <c r="D45" s="163">
        <v>1008</v>
      </c>
      <c r="E45" s="163">
        <v>4886</v>
      </c>
      <c r="F45" s="163">
        <v>5775</v>
      </c>
      <c r="G45" s="163">
        <v>6051</v>
      </c>
      <c r="H45" s="163">
        <v>6345</v>
      </c>
      <c r="I45" s="164">
        <f t="shared" si="8"/>
        <v>4.8587010411502263E-2</v>
      </c>
      <c r="J45" s="165">
        <f t="shared" si="9"/>
        <v>0.19110193354608596</v>
      </c>
      <c r="K45" s="164">
        <f>H45/H39</f>
        <v>4.6442687747035576E-2</v>
      </c>
    </row>
    <row r="46" spans="2:11" x14ac:dyDescent="0.25">
      <c r="B46" s="162" t="s">
        <v>116</v>
      </c>
      <c r="C46" s="163">
        <v>2072</v>
      </c>
      <c r="D46" s="163">
        <v>755</v>
      </c>
      <c r="E46" s="163">
        <v>2691</v>
      </c>
      <c r="F46" s="163">
        <v>3147</v>
      </c>
      <c r="G46" s="163">
        <v>2579</v>
      </c>
      <c r="H46" s="163">
        <v>2748</v>
      </c>
      <c r="I46" s="164">
        <f t="shared" si="8"/>
        <v>6.5529274912756952E-2</v>
      </c>
      <c r="J46" s="165">
        <f t="shared" si="9"/>
        <v>0.32625482625482616</v>
      </c>
      <c r="K46" s="164">
        <f>H46/H39</f>
        <v>2.0114185331576637E-2</v>
      </c>
    </row>
    <row r="47" spans="2:11" x14ac:dyDescent="0.25">
      <c r="B47" s="162" t="s">
        <v>123</v>
      </c>
      <c r="C47" s="163">
        <v>4677</v>
      </c>
      <c r="D47" s="163">
        <v>691</v>
      </c>
      <c r="E47" s="163">
        <v>5438</v>
      </c>
      <c r="F47" s="163">
        <v>4711</v>
      </c>
      <c r="G47" s="163">
        <v>5766</v>
      </c>
      <c r="H47" s="163">
        <v>5340</v>
      </c>
      <c r="I47" s="164">
        <f t="shared" si="8"/>
        <v>-7.3881373569198772E-2</v>
      </c>
      <c r="J47" s="165">
        <f t="shared" si="9"/>
        <v>0.14175753688261716</v>
      </c>
      <c r="K47" s="164">
        <f>H47/H39</f>
        <v>3.9086517347386912E-2</v>
      </c>
    </row>
    <row r="48" spans="2:11" x14ac:dyDescent="0.25">
      <c r="B48" s="162" t="s">
        <v>119</v>
      </c>
      <c r="C48" s="163">
        <v>5244</v>
      </c>
      <c r="D48" s="163">
        <v>636</v>
      </c>
      <c r="E48" s="163">
        <v>4793</v>
      </c>
      <c r="F48" s="163">
        <v>5091</v>
      </c>
      <c r="G48" s="163">
        <v>5487</v>
      </c>
      <c r="H48" s="163">
        <v>5338</v>
      </c>
      <c r="I48" s="164">
        <f t="shared" si="8"/>
        <v>-2.7155093858210355E-2</v>
      </c>
      <c r="J48" s="165">
        <f t="shared" si="9"/>
        <v>1.7925247902364605E-2</v>
      </c>
      <c r="K48" s="164">
        <f>H48/H39</f>
        <v>3.9071878202312983E-2</v>
      </c>
    </row>
    <row r="49" spans="2:11" x14ac:dyDescent="0.25">
      <c r="B49" s="162" t="s">
        <v>128</v>
      </c>
      <c r="C49" s="163">
        <v>4142</v>
      </c>
      <c r="D49" s="163">
        <v>47</v>
      </c>
      <c r="E49" s="163">
        <v>3427</v>
      </c>
      <c r="F49" s="163">
        <v>3447</v>
      </c>
      <c r="G49" s="163">
        <v>3646</v>
      </c>
      <c r="H49" s="163">
        <v>3640</v>
      </c>
      <c r="I49" s="164">
        <f t="shared" si="8"/>
        <v>-1.645639056500281E-3</v>
      </c>
      <c r="J49" s="165">
        <f t="shared" si="9"/>
        <v>-0.12119748913568329</v>
      </c>
      <c r="K49" s="164">
        <f>H49/H39</f>
        <v>2.6643244034548381E-2</v>
      </c>
    </row>
    <row r="50" spans="2:11" x14ac:dyDescent="0.25">
      <c r="B50" s="162" t="s">
        <v>131</v>
      </c>
      <c r="C50" s="163">
        <v>8370</v>
      </c>
      <c r="D50" s="163">
        <v>542</v>
      </c>
      <c r="E50" s="163">
        <v>4433</v>
      </c>
      <c r="F50" s="163">
        <v>5080</v>
      </c>
      <c r="G50" s="163">
        <v>5831</v>
      </c>
      <c r="H50" s="163">
        <v>4809</v>
      </c>
      <c r="I50" s="164">
        <f t="shared" si="8"/>
        <v>-0.1752701080432173</v>
      </c>
      <c r="J50" s="165">
        <f t="shared" si="9"/>
        <v>-0.42544802867383513</v>
      </c>
      <c r="K50" s="164">
        <f>H50/H39</f>
        <v>3.5199824330259116E-2</v>
      </c>
    </row>
    <row r="51" spans="2:11" x14ac:dyDescent="0.25">
      <c r="B51" s="168" t="s">
        <v>145</v>
      </c>
      <c r="C51" s="169">
        <f t="shared" ref="C51:H51" si="10">C43-SUM(C44:C50)</f>
        <v>34423</v>
      </c>
      <c r="D51" s="169">
        <f t="shared" si="10"/>
        <v>4354</v>
      </c>
      <c r="E51" s="169">
        <f t="shared" si="10"/>
        <v>30671</v>
      </c>
      <c r="F51" s="169">
        <f t="shared" si="10"/>
        <v>36635</v>
      </c>
      <c r="G51" s="169">
        <f t="shared" si="10"/>
        <v>37672</v>
      </c>
      <c r="H51" s="169">
        <f t="shared" si="10"/>
        <v>40665</v>
      </c>
      <c r="I51" s="170">
        <f t="shared" si="8"/>
        <v>7.9448927585474616E-2</v>
      </c>
      <c r="J51" s="171">
        <f t="shared" si="9"/>
        <v>0.18133224878714804</v>
      </c>
      <c r="K51" s="170">
        <f>H51/H39</f>
        <v>0.29765041721563462</v>
      </c>
    </row>
    <row r="52" spans="2:11" x14ac:dyDescent="0.25">
      <c r="B52" s="153" t="s">
        <v>46</v>
      </c>
      <c r="C52" s="174"/>
      <c r="D52" s="174"/>
      <c r="E52" s="174"/>
      <c r="F52" s="174"/>
      <c r="G52" s="174"/>
      <c r="H52" s="174"/>
      <c r="I52" s="175"/>
      <c r="J52" s="175"/>
      <c r="K52" s="175"/>
    </row>
    <row r="53" spans="2:11" x14ac:dyDescent="0.25">
      <c r="B53" s="154" t="s">
        <v>68</v>
      </c>
      <c r="C53" s="176">
        <v>4174</v>
      </c>
      <c r="D53" s="176">
        <v>563</v>
      </c>
      <c r="E53" s="176">
        <v>2907</v>
      </c>
      <c r="F53" s="176">
        <v>5119</v>
      </c>
      <c r="G53" s="176">
        <v>5933</v>
      </c>
      <c r="H53" s="176">
        <v>4890</v>
      </c>
      <c r="I53" s="177">
        <f t="shared" ref="I53:I65" si="11">IFERROR(H53/G53-1,"-")</f>
        <v>-0.17579639305578965</v>
      </c>
      <c r="J53" s="177">
        <f t="shared" ref="J53:J65" si="12">IFERROR(H53/C53-1,"-")</f>
        <v>0.17153809295639677</v>
      </c>
      <c r="K53" s="177">
        <f>H53/H53</f>
        <v>1</v>
      </c>
    </row>
    <row r="54" spans="2:11" x14ac:dyDescent="0.25">
      <c r="B54" s="157" t="s">
        <v>97</v>
      </c>
      <c r="C54" s="158">
        <v>512</v>
      </c>
      <c r="D54" s="158">
        <v>3</v>
      </c>
      <c r="E54" s="158">
        <v>224</v>
      </c>
      <c r="F54" s="158">
        <v>1277</v>
      </c>
      <c r="G54" s="158">
        <v>2069</v>
      </c>
      <c r="H54" s="158">
        <v>1022</v>
      </c>
      <c r="I54" s="159">
        <f t="shared" si="11"/>
        <v>-0.50604156597390038</v>
      </c>
      <c r="J54" s="160">
        <f t="shared" si="12"/>
        <v>0.99609375</v>
      </c>
      <c r="K54" s="159">
        <f>H54/H53</f>
        <v>0.20899795501022495</v>
      </c>
    </row>
    <row r="55" spans="2:11" x14ac:dyDescent="0.25">
      <c r="B55" s="162" t="s">
        <v>103</v>
      </c>
      <c r="C55" s="163">
        <v>298</v>
      </c>
      <c r="D55" s="163">
        <v>0</v>
      </c>
      <c r="E55" s="163">
        <v>67</v>
      </c>
      <c r="F55" s="163">
        <v>779</v>
      </c>
      <c r="G55" s="163">
        <v>1543</v>
      </c>
      <c r="H55" s="163">
        <v>559</v>
      </c>
      <c r="I55" s="164">
        <f t="shared" si="11"/>
        <v>-0.63771872974724564</v>
      </c>
      <c r="J55" s="165">
        <f t="shared" si="12"/>
        <v>0.87583892617449655</v>
      </c>
      <c r="K55" s="164">
        <f>H55/H53</f>
        <v>0.11431492842535787</v>
      </c>
    </row>
    <row r="56" spans="2:11" x14ac:dyDescent="0.25">
      <c r="B56" s="162" t="s">
        <v>100</v>
      </c>
      <c r="C56" s="163">
        <v>214</v>
      </c>
      <c r="D56" s="163">
        <v>3</v>
      </c>
      <c r="E56" s="163">
        <v>157</v>
      </c>
      <c r="F56" s="163">
        <v>498</v>
      </c>
      <c r="G56" s="163">
        <v>526</v>
      </c>
      <c r="H56" s="163">
        <v>463</v>
      </c>
      <c r="I56" s="164">
        <f t="shared" si="11"/>
        <v>-0.11977186311787069</v>
      </c>
      <c r="J56" s="165">
        <f t="shared" si="12"/>
        <v>1.1635514018691588</v>
      </c>
      <c r="K56" s="164">
        <f>H56/H53</f>
        <v>9.4683026584867075E-2</v>
      </c>
    </row>
    <row r="57" spans="2:11" x14ac:dyDescent="0.25">
      <c r="B57" s="157" t="s">
        <v>107</v>
      </c>
      <c r="C57" s="158">
        <v>3662</v>
      </c>
      <c r="D57" s="158">
        <v>560</v>
      </c>
      <c r="E57" s="158">
        <v>2683</v>
      </c>
      <c r="F57" s="158">
        <v>3842</v>
      </c>
      <c r="G57" s="158">
        <v>3864</v>
      </c>
      <c r="H57" s="158">
        <v>3868</v>
      </c>
      <c r="I57" s="159">
        <f t="shared" si="11"/>
        <v>1.0351966873705098E-3</v>
      </c>
      <c r="J57" s="160">
        <f t="shared" si="12"/>
        <v>5.625341343528123E-2</v>
      </c>
      <c r="K57" s="159">
        <f>H57/H53</f>
        <v>0.791002044989775</v>
      </c>
    </row>
    <row r="58" spans="2:11" x14ac:dyDescent="0.25">
      <c r="B58" s="162" t="s">
        <v>110</v>
      </c>
      <c r="C58" s="163">
        <v>927</v>
      </c>
      <c r="D58" s="163">
        <v>58</v>
      </c>
      <c r="E58" s="163">
        <v>607</v>
      </c>
      <c r="F58" s="163">
        <v>1055</v>
      </c>
      <c r="G58" s="163">
        <v>993</v>
      </c>
      <c r="H58" s="163">
        <v>1063</v>
      </c>
      <c r="I58" s="164">
        <f t="shared" si="11"/>
        <v>7.0493454179254789E-2</v>
      </c>
      <c r="J58" s="165">
        <f t="shared" si="12"/>
        <v>0.14670981661272919</v>
      </c>
      <c r="K58" s="164">
        <f>H58/H53</f>
        <v>0.21738241308793457</v>
      </c>
    </row>
    <row r="59" spans="2:11" x14ac:dyDescent="0.25">
      <c r="B59" s="162" t="s">
        <v>113</v>
      </c>
      <c r="C59" s="163">
        <v>1370</v>
      </c>
      <c r="D59" s="163">
        <v>330</v>
      </c>
      <c r="E59" s="163">
        <v>1096</v>
      </c>
      <c r="F59" s="163">
        <v>910</v>
      </c>
      <c r="G59" s="163">
        <v>1013</v>
      </c>
      <c r="H59" s="163">
        <v>884</v>
      </c>
      <c r="I59" s="164">
        <f t="shared" si="11"/>
        <v>-0.1273445212240869</v>
      </c>
      <c r="J59" s="165">
        <f t="shared" si="12"/>
        <v>-0.35474452554744529</v>
      </c>
      <c r="K59" s="164">
        <f>H59/H53</f>
        <v>0.18077709611451942</v>
      </c>
    </row>
    <row r="60" spans="2:11" x14ac:dyDescent="0.25">
      <c r="B60" s="162" t="s">
        <v>116</v>
      </c>
      <c r="C60" s="163">
        <v>141</v>
      </c>
      <c r="D60" s="163">
        <v>13</v>
      </c>
      <c r="E60" s="163">
        <v>110</v>
      </c>
      <c r="F60" s="163">
        <v>374</v>
      </c>
      <c r="G60" s="163">
        <v>313</v>
      </c>
      <c r="H60" s="163">
        <v>170</v>
      </c>
      <c r="I60" s="164">
        <f t="shared" si="11"/>
        <v>-0.45686900958466459</v>
      </c>
      <c r="J60" s="165">
        <f t="shared" si="12"/>
        <v>0.20567375886524819</v>
      </c>
      <c r="K60" s="164">
        <f>H60/H53</f>
        <v>3.4764826175869123E-2</v>
      </c>
    </row>
    <row r="61" spans="2:11" x14ac:dyDescent="0.25">
      <c r="B61" s="162" t="s">
        <v>123</v>
      </c>
      <c r="C61" s="163">
        <v>51</v>
      </c>
      <c r="D61" s="163">
        <v>23</v>
      </c>
      <c r="E61" s="163">
        <v>73</v>
      </c>
      <c r="F61" s="163">
        <v>69</v>
      </c>
      <c r="G61" s="163">
        <v>95</v>
      </c>
      <c r="H61" s="163">
        <v>123</v>
      </c>
      <c r="I61" s="164">
        <f t="shared" si="11"/>
        <v>0.29473684210526319</v>
      </c>
      <c r="J61" s="165">
        <f t="shared" si="12"/>
        <v>1.4117647058823528</v>
      </c>
      <c r="K61" s="164">
        <f>H61/H53</f>
        <v>2.5153374233128835E-2</v>
      </c>
    </row>
    <row r="62" spans="2:11" x14ac:dyDescent="0.25">
      <c r="B62" s="162" t="s">
        <v>119</v>
      </c>
      <c r="C62" s="163">
        <v>35</v>
      </c>
      <c r="D62" s="163">
        <v>13</v>
      </c>
      <c r="E62" s="163">
        <v>62</v>
      </c>
      <c r="F62" s="163">
        <v>75</v>
      </c>
      <c r="G62" s="163">
        <v>92</v>
      </c>
      <c r="H62" s="163">
        <v>127</v>
      </c>
      <c r="I62" s="164">
        <f t="shared" si="11"/>
        <v>0.38043478260869557</v>
      </c>
      <c r="J62" s="165">
        <f t="shared" si="12"/>
        <v>2.6285714285714286</v>
      </c>
      <c r="K62" s="164">
        <f>H62/H53</f>
        <v>2.5971370143149285E-2</v>
      </c>
    </row>
    <row r="63" spans="2:11" x14ac:dyDescent="0.25">
      <c r="B63" s="162" t="s">
        <v>128</v>
      </c>
      <c r="C63" s="163">
        <v>43</v>
      </c>
      <c r="D63" s="163">
        <v>0</v>
      </c>
      <c r="E63" s="163">
        <v>23</v>
      </c>
      <c r="F63" s="163">
        <v>47</v>
      </c>
      <c r="G63" s="163">
        <v>46</v>
      </c>
      <c r="H63" s="163">
        <v>36</v>
      </c>
      <c r="I63" s="164">
        <f t="shared" si="11"/>
        <v>-0.21739130434782605</v>
      </c>
      <c r="J63" s="165">
        <f t="shared" si="12"/>
        <v>-0.16279069767441856</v>
      </c>
      <c r="K63" s="164">
        <f>H63/H53</f>
        <v>7.3619631901840491E-3</v>
      </c>
    </row>
    <row r="64" spans="2:11" x14ac:dyDescent="0.25">
      <c r="B64" s="162" t="s">
        <v>131</v>
      </c>
      <c r="C64" s="163">
        <v>179</v>
      </c>
      <c r="D64" s="163">
        <v>6</v>
      </c>
      <c r="E64" s="163">
        <v>28</v>
      </c>
      <c r="F64" s="163">
        <v>43</v>
      </c>
      <c r="G64" s="163">
        <v>28</v>
      </c>
      <c r="H64" s="163">
        <v>45</v>
      </c>
      <c r="I64" s="164">
        <f t="shared" si="11"/>
        <v>0.60714285714285721</v>
      </c>
      <c r="J64" s="165">
        <f t="shared" si="12"/>
        <v>-0.74860335195530725</v>
      </c>
      <c r="K64" s="164">
        <f>H64/H53</f>
        <v>9.202453987730062E-3</v>
      </c>
    </row>
    <row r="65" spans="2:11" x14ac:dyDescent="0.25">
      <c r="B65" s="168" t="s">
        <v>145</v>
      </c>
      <c r="C65" s="169">
        <f t="shared" ref="C65:H65" si="13">C57-SUM(C58:C64)</f>
        <v>916</v>
      </c>
      <c r="D65" s="169">
        <f t="shared" si="13"/>
        <v>117</v>
      </c>
      <c r="E65" s="169">
        <f t="shared" si="13"/>
        <v>684</v>
      </c>
      <c r="F65" s="169">
        <f t="shared" si="13"/>
        <v>1269</v>
      </c>
      <c r="G65" s="169">
        <f t="shared" si="13"/>
        <v>1284</v>
      </c>
      <c r="H65" s="169">
        <f t="shared" si="13"/>
        <v>1420</v>
      </c>
      <c r="I65" s="170">
        <f t="shared" si="11"/>
        <v>0.10591900311526481</v>
      </c>
      <c r="J65" s="171">
        <f t="shared" si="12"/>
        <v>0.55021834061135366</v>
      </c>
      <c r="K65" s="170">
        <f>H65/H53</f>
        <v>0.29038854805725972</v>
      </c>
    </row>
    <row r="66" spans="2:11" x14ac:dyDescent="0.25">
      <c r="B66" s="153" t="s">
        <v>47</v>
      </c>
      <c r="C66" s="174"/>
      <c r="D66" s="174"/>
      <c r="E66" s="174"/>
      <c r="F66" s="174"/>
      <c r="G66" s="174"/>
      <c r="H66" s="174"/>
      <c r="I66" s="175"/>
      <c r="J66" s="175"/>
      <c r="K66" s="175"/>
    </row>
    <row r="67" spans="2:11" x14ac:dyDescent="0.25">
      <c r="B67" s="154" t="s">
        <v>68</v>
      </c>
      <c r="C67" s="176">
        <v>12078</v>
      </c>
      <c r="D67" s="176">
        <v>8876</v>
      </c>
      <c r="E67" s="176">
        <v>10801</v>
      </c>
      <c r="F67" s="176">
        <v>15987</v>
      </c>
      <c r="G67" s="176">
        <v>14525</v>
      </c>
      <c r="H67" s="176">
        <v>17482</v>
      </c>
      <c r="I67" s="177">
        <f t="shared" ref="I67:I79" si="14">IFERROR(H67/G67-1,"-")</f>
        <v>0.203580034423408</v>
      </c>
      <c r="J67" s="177">
        <f t="shared" ref="J67:J79" si="15">IFERROR(H67/C67-1,"-")</f>
        <v>0.44742507037588997</v>
      </c>
      <c r="K67" s="177">
        <f>H67/H67</f>
        <v>1</v>
      </c>
    </row>
    <row r="68" spans="2:11" x14ac:dyDescent="0.25">
      <c r="B68" s="157" t="s">
        <v>97</v>
      </c>
      <c r="C68" s="158">
        <v>2542</v>
      </c>
      <c r="D68" s="158">
        <v>889</v>
      </c>
      <c r="E68" s="158">
        <v>901</v>
      </c>
      <c r="F68" s="158">
        <v>913</v>
      </c>
      <c r="G68" s="158">
        <v>3913</v>
      </c>
      <c r="H68" s="158">
        <v>4285</v>
      </c>
      <c r="I68" s="159">
        <f t="shared" si="14"/>
        <v>9.5067722974699675E-2</v>
      </c>
      <c r="J68" s="160">
        <f t="shared" si="15"/>
        <v>0.68568056648308429</v>
      </c>
      <c r="K68" s="159">
        <f>H68/H67</f>
        <v>0.24510925523395494</v>
      </c>
    </row>
    <row r="69" spans="2:11" x14ac:dyDescent="0.25">
      <c r="B69" s="162" t="s">
        <v>103</v>
      </c>
      <c r="C69" s="163">
        <v>941</v>
      </c>
      <c r="D69" s="163">
        <v>349</v>
      </c>
      <c r="E69" s="163">
        <v>186</v>
      </c>
      <c r="F69" s="163">
        <v>154</v>
      </c>
      <c r="G69" s="163">
        <v>1878</v>
      </c>
      <c r="H69" s="163">
        <v>1587</v>
      </c>
      <c r="I69" s="164">
        <f t="shared" si="14"/>
        <v>-0.15495207667731625</v>
      </c>
      <c r="J69" s="165">
        <f t="shared" si="15"/>
        <v>0.68650371944739641</v>
      </c>
      <c r="K69" s="164">
        <f>H69/H67</f>
        <v>9.077908706097701E-2</v>
      </c>
    </row>
    <row r="70" spans="2:11" x14ac:dyDescent="0.25">
      <c r="B70" s="162" t="s">
        <v>100</v>
      </c>
      <c r="C70" s="163">
        <v>1601</v>
      </c>
      <c r="D70" s="163">
        <v>540</v>
      </c>
      <c r="E70" s="163">
        <v>715</v>
      </c>
      <c r="F70" s="163">
        <v>759</v>
      </c>
      <c r="G70" s="163">
        <v>2035</v>
      </c>
      <c r="H70" s="163">
        <v>2698</v>
      </c>
      <c r="I70" s="164">
        <f t="shared" si="14"/>
        <v>0.32579852579852586</v>
      </c>
      <c r="J70" s="165">
        <f t="shared" si="15"/>
        <v>0.68519675202998132</v>
      </c>
      <c r="K70" s="164">
        <f>H70/H67</f>
        <v>0.15433016817297793</v>
      </c>
    </row>
    <row r="71" spans="2:11" x14ac:dyDescent="0.25">
      <c r="B71" s="157" t="s">
        <v>107</v>
      </c>
      <c r="C71" s="158">
        <v>9536</v>
      </c>
      <c r="D71" s="158">
        <v>7987</v>
      </c>
      <c r="E71" s="158">
        <v>9900</v>
      </c>
      <c r="F71" s="158">
        <v>15074</v>
      </c>
      <c r="G71" s="158">
        <v>10612</v>
      </c>
      <c r="H71" s="158">
        <v>13197</v>
      </c>
      <c r="I71" s="159">
        <f t="shared" si="14"/>
        <v>0.24359215981907267</v>
      </c>
      <c r="J71" s="160">
        <f t="shared" si="15"/>
        <v>0.38391359060402674</v>
      </c>
      <c r="K71" s="159">
        <f>H71/H67</f>
        <v>0.75489074476604512</v>
      </c>
    </row>
    <row r="72" spans="2:11" x14ac:dyDescent="0.25">
      <c r="B72" s="162" t="s">
        <v>110</v>
      </c>
      <c r="C72" s="163">
        <v>4228</v>
      </c>
      <c r="D72" s="163">
        <v>5090</v>
      </c>
      <c r="E72" s="163">
        <v>2011</v>
      </c>
      <c r="F72" s="163">
        <v>5041</v>
      </c>
      <c r="G72" s="163">
        <v>4805</v>
      </c>
      <c r="H72" s="163">
        <v>5370</v>
      </c>
      <c r="I72" s="164">
        <f t="shared" si="14"/>
        <v>0.11758584807492189</v>
      </c>
      <c r="J72" s="165">
        <f t="shared" si="15"/>
        <v>0.27010406811731325</v>
      </c>
      <c r="K72" s="164">
        <f>H72/H67</f>
        <v>0.30717309232353279</v>
      </c>
    </row>
    <row r="73" spans="2:11" x14ac:dyDescent="0.25">
      <c r="B73" s="162" t="s">
        <v>113</v>
      </c>
      <c r="C73" s="163">
        <v>1006</v>
      </c>
      <c r="D73" s="163">
        <v>454</v>
      </c>
      <c r="E73" s="163">
        <v>466</v>
      </c>
      <c r="F73" s="163">
        <v>667</v>
      </c>
      <c r="G73" s="163">
        <v>1561</v>
      </c>
      <c r="H73" s="163">
        <v>1331</v>
      </c>
      <c r="I73" s="164">
        <f t="shared" si="14"/>
        <v>-0.14734144778987823</v>
      </c>
      <c r="J73" s="165">
        <f t="shared" si="15"/>
        <v>0.32306163021868795</v>
      </c>
      <c r="K73" s="164">
        <f>H73/H67</f>
        <v>7.6135453609426834E-2</v>
      </c>
    </row>
    <row r="74" spans="2:11" x14ac:dyDescent="0.25">
      <c r="B74" s="162" t="s">
        <v>116</v>
      </c>
      <c r="C74" s="163">
        <v>857</v>
      </c>
      <c r="D74" s="163">
        <v>546</v>
      </c>
      <c r="E74" s="163">
        <v>1207</v>
      </c>
      <c r="F74" s="163">
        <v>2185</v>
      </c>
      <c r="G74" s="163">
        <v>582</v>
      </c>
      <c r="H74" s="163">
        <v>764</v>
      </c>
      <c r="I74" s="164">
        <f t="shared" si="14"/>
        <v>0.3127147766323024</v>
      </c>
      <c r="J74" s="165">
        <f t="shared" si="15"/>
        <v>-0.10851808634772464</v>
      </c>
      <c r="K74" s="164">
        <f>H74/H67</f>
        <v>4.3702093581970025E-2</v>
      </c>
    </row>
    <row r="75" spans="2:11" x14ac:dyDescent="0.25">
      <c r="B75" s="162" t="s">
        <v>123</v>
      </c>
      <c r="C75" s="163">
        <v>212</v>
      </c>
      <c r="D75" s="163">
        <v>299</v>
      </c>
      <c r="E75" s="163">
        <v>1120</v>
      </c>
      <c r="F75" s="163">
        <v>379</v>
      </c>
      <c r="G75" s="163">
        <v>391</v>
      </c>
      <c r="H75" s="163">
        <v>532</v>
      </c>
      <c r="I75" s="164">
        <f t="shared" si="14"/>
        <v>0.36061381074168808</v>
      </c>
      <c r="J75" s="165">
        <f t="shared" si="15"/>
        <v>1.5094339622641511</v>
      </c>
      <c r="K75" s="164">
        <f>H75/H67</f>
        <v>3.0431300766502689E-2</v>
      </c>
    </row>
    <row r="76" spans="2:11" x14ac:dyDescent="0.25">
      <c r="B76" s="162" t="s">
        <v>119</v>
      </c>
      <c r="C76" s="163">
        <v>400</v>
      </c>
      <c r="D76" s="163">
        <v>291</v>
      </c>
      <c r="E76" s="163">
        <v>350</v>
      </c>
      <c r="F76" s="163">
        <v>267</v>
      </c>
      <c r="G76" s="163">
        <v>122</v>
      </c>
      <c r="H76" s="163">
        <v>318</v>
      </c>
      <c r="I76" s="164">
        <f t="shared" si="14"/>
        <v>1.6065573770491803</v>
      </c>
      <c r="J76" s="165">
        <f t="shared" si="15"/>
        <v>-0.20499999999999996</v>
      </c>
      <c r="K76" s="164">
        <f>H76/H67</f>
        <v>1.8190138428097472E-2</v>
      </c>
    </row>
    <row r="77" spans="2:11" x14ac:dyDescent="0.25">
      <c r="B77" s="162" t="s">
        <v>128</v>
      </c>
      <c r="C77" s="163">
        <v>350</v>
      </c>
      <c r="D77" s="163">
        <v>14</v>
      </c>
      <c r="E77" s="163">
        <v>714</v>
      </c>
      <c r="F77" s="163">
        <v>896</v>
      </c>
      <c r="G77" s="163">
        <v>180</v>
      </c>
      <c r="H77" s="163">
        <v>384</v>
      </c>
      <c r="I77" s="164">
        <f t="shared" si="14"/>
        <v>1.1333333333333333</v>
      </c>
      <c r="J77" s="165">
        <f t="shared" si="15"/>
        <v>9.7142857142857197E-2</v>
      </c>
      <c r="K77" s="164">
        <f>H77/H67</f>
        <v>2.1965450177325249E-2</v>
      </c>
    </row>
    <row r="78" spans="2:11" x14ac:dyDescent="0.25">
      <c r="B78" s="162" t="s">
        <v>131</v>
      </c>
      <c r="C78" s="163">
        <v>383</v>
      </c>
      <c r="D78" s="163">
        <v>29</v>
      </c>
      <c r="E78" s="163">
        <v>175</v>
      </c>
      <c r="F78" s="163">
        <v>367</v>
      </c>
      <c r="G78" s="163">
        <v>50</v>
      </c>
      <c r="H78" s="163">
        <v>869</v>
      </c>
      <c r="I78" s="164">
        <f t="shared" si="14"/>
        <v>16.38</v>
      </c>
      <c r="J78" s="165">
        <f t="shared" si="15"/>
        <v>1.268929503916449</v>
      </c>
      <c r="K78" s="164">
        <f>H78/H67</f>
        <v>4.9708271364832399E-2</v>
      </c>
    </row>
    <row r="79" spans="2:11" x14ac:dyDescent="0.25">
      <c r="B79" s="168" t="s">
        <v>145</v>
      </c>
      <c r="C79" s="169">
        <f t="shared" ref="C79:H79" si="16">C71-SUM(C72:C78)</f>
        <v>2100</v>
      </c>
      <c r="D79" s="169">
        <f t="shared" si="16"/>
        <v>1264</v>
      </c>
      <c r="E79" s="169">
        <f t="shared" si="16"/>
        <v>3857</v>
      </c>
      <c r="F79" s="169">
        <f t="shared" si="16"/>
        <v>5272</v>
      </c>
      <c r="G79" s="169">
        <f t="shared" si="16"/>
        <v>2921</v>
      </c>
      <c r="H79" s="169">
        <f t="shared" si="16"/>
        <v>3629</v>
      </c>
      <c r="I79" s="170">
        <f t="shared" si="14"/>
        <v>0.24238274563505646</v>
      </c>
      <c r="J79" s="171">
        <f t="shared" si="15"/>
        <v>0.72809523809523813</v>
      </c>
      <c r="K79" s="170">
        <f>H79/H67</f>
        <v>0.20758494451435763</v>
      </c>
    </row>
    <row r="80" spans="2:11" x14ac:dyDescent="0.25">
      <c r="B80" s="153" t="s">
        <v>48</v>
      </c>
      <c r="C80" s="174"/>
      <c r="D80" s="174"/>
      <c r="E80" s="174"/>
      <c r="F80" s="174"/>
      <c r="G80" s="174"/>
      <c r="H80" s="174"/>
      <c r="I80" s="175"/>
      <c r="J80" s="175"/>
      <c r="K80" s="175"/>
    </row>
    <row r="81" spans="2:11" x14ac:dyDescent="0.25">
      <c r="B81" s="154" t="s">
        <v>68</v>
      </c>
      <c r="C81" s="176">
        <v>74343</v>
      </c>
      <c r="D81" s="176">
        <v>9664</v>
      </c>
      <c r="E81" s="176">
        <v>51089</v>
      </c>
      <c r="F81" s="176">
        <v>71326</v>
      </c>
      <c r="G81" s="176">
        <v>74452</v>
      </c>
      <c r="H81" s="176">
        <v>79840</v>
      </c>
      <c r="I81" s="177">
        <f t="shared" ref="I81:I93" si="17">IFERROR(H81/G81-1,"-")</f>
        <v>7.2368774512437506E-2</v>
      </c>
      <c r="J81" s="177">
        <f t="shared" ref="J81:J93" si="18">IFERROR(H81/C81-1,"-")</f>
        <v>7.3941056992588461E-2</v>
      </c>
      <c r="K81" s="177">
        <f>H81/H81</f>
        <v>1</v>
      </c>
    </row>
    <row r="82" spans="2:11" x14ac:dyDescent="0.25">
      <c r="B82" s="157" t="s">
        <v>97</v>
      </c>
      <c r="C82" s="158">
        <v>26033</v>
      </c>
      <c r="D82" s="158">
        <v>5166</v>
      </c>
      <c r="E82" s="158">
        <v>17161</v>
      </c>
      <c r="F82" s="158">
        <v>24742</v>
      </c>
      <c r="G82" s="158">
        <v>20881</v>
      </c>
      <c r="H82" s="158">
        <v>22516</v>
      </c>
      <c r="I82" s="159">
        <f t="shared" si="17"/>
        <v>7.8300847660552675E-2</v>
      </c>
      <c r="J82" s="160">
        <f t="shared" si="18"/>
        <v>-0.1350977605347059</v>
      </c>
      <c r="K82" s="159">
        <f>H82/H81</f>
        <v>0.2820140280561122</v>
      </c>
    </row>
    <row r="83" spans="2:11" x14ac:dyDescent="0.25">
      <c r="B83" s="162" t="s">
        <v>103</v>
      </c>
      <c r="C83" s="163">
        <v>4393</v>
      </c>
      <c r="D83" s="163">
        <v>3076</v>
      </c>
      <c r="E83" s="163">
        <v>6495</v>
      </c>
      <c r="F83" s="163">
        <v>5994</v>
      </c>
      <c r="G83" s="163">
        <v>5109</v>
      </c>
      <c r="H83" s="163">
        <v>5683</v>
      </c>
      <c r="I83" s="164">
        <f t="shared" si="17"/>
        <v>0.11235075357212754</v>
      </c>
      <c r="J83" s="165">
        <f t="shared" si="18"/>
        <v>0.29364898702481224</v>
      </c>
      <c r="K83" s="164">
        <f>H83/H81</f>
        <v>7.1179859719438882E-2</v>
      </c>
    </row>
    <row r="84" spans="2:11" x14ac:dyDescent="0.25">
      <c r="B84" s="162" t="s">
        <v>100</v>
      </c>
      <c r="C84" s="163">
        <v>21640</v>
      </c>
      <c r="D84" s="163">
        <v>2090</v>
      </c>
      <c r="E84" s="163">
        <v>10666</v>
      </c>
      <c r="F84" s="163">
        <v>18748</v>
      </c>
      <c r="G84" s="163">
        <v>15772</v>
      </c>
      <c r="H84" s="163">
        <v>16833</v>
      </c>
      <c r="I84" s="164">
        <f t="shared" si="17"/>
        <v>6.7271113365457769E-2</v>
      </c>
      <c r="J84" s="165">
        <f t="shared" si="18"/>
        <v>-0.22213493530499073</v>
      </c>
      <c r="K84" s="164">
        <f>H84/H81</f>
        <v>0.21083416833667334</v>
      </c>
    </row>
    <row r="85" spans="2:11" x14ac:dyDescent="0.25">
      <c r="B85" s="157" t="s">
        <v>107</v>
      </c>
      <c r="C85" s="158">
        <v>48310</v>
      </c>
      <c r="D85" s="158">
        <v>4498</v>
      </c>
      <c r="E85" s="158">
        <v>33928</v>
      </c>
      <c r="F85" s="158">
        <v>46584</v>
      </c>
      <c r="G85" s="158">
        <v>53571</v>
      </c>
      <c r="H85" s="158">
        <v>57324</v>
      </c>
      <c r="I85" s="159">
        <f t="shared" si="17"/>
        <v>7.0056560452483652E-2</v>
      </c>
      <c r="J85" s="160">
        <f t="shared" si="18"/>
        <v>0.18658662802732362</v>
      </c>
      <c r="K85" s="159">
        <f>H85/H81</f>
        <v>0.7179859719438878</v>
      </c>
    </row>
    <row r="86" spans="2:11" x14ac:dyDescent="0.25">
      <c r="B86" s="162" t="s">
        <v>110</v>
      </c>
      <c r="C86" s="163">
        <v>8152</v>
      </c>
      <c r="D86" s="163">
        <v>759</v>
      </c>
      <c r="E86" s="163">
        <v>3274</v>
      </c>
      <c r="F86" s="163">
        <v>7693</v>
      </c>
      <c r="G86" s="163">
        <v>10029</v>
      </c>
      <c r="H86" s="163">
        <v>10687</v>
      </c>
      <c r="I86" s="164">
        <f t="shared" si="17"/>
        <v>6.5609731777844349E-2</v>
      </c>
      <c r="J86" s="165">
        <f t="shared" si="18"/>
        <v>0.3109666339548578</v>
      </c>
      <c r="K86" s="164">
        <f>H86/H81</f>
        <v>0.1338552104208417</v>
      </c>
    </row>
    <row r="87" spans="2:11" x14ac:dyDescent="0.25">
      <c r="B87" s="162" t="s">
        <v>113</v>
      </c>
      <c r="C87" s="163">
        <v>17728</v>
      </c>
      <c r="D87" s="163">
        <v>1403</v>
      </c>
      <c r="E87" s="163">
        <v>13019</v>
      </c>
      <c r="F87" s="163">
        <v>16107</v>
      </c>
      <c r="G87" s="163">
        <v>16817</v>
      </c>
      <c r="H87" s="163">
        <v>18023</v>
      </c>
      <c r="I87" s="164">
        <f t="shared" si="17"/>
        <v>7.1713147410358502E-2</v>
      </c>
      <c r="J87" s="165">
        <f t="shared" si="18"/>
        <v>1.6640342960288823E-2</v>
      </c>
      <c r="K87" s="164">
        <f>H87/H81</f>
        <v>0.22573897795591183</v>
      </c>
    </row>
    <row r="88" spans="2:11" x14ac:dyDescent="0.25">
      <c r="B88" s="162" t="s">
        <v>116</v>
      </c>
      <c r="C88" s="163">
        <v>2012</v>
      </c>
      <c r="D88" s="163">
        <v>497</v>
      </c>
      <c r="E88" s="163">
        <v>2303</v>
      </c>
      <c r="F88" s="163">
        <v>3074</v>
      </c>
      <c r="G88" s="163">
        <v>4120</v>
      </c>
      <c r="H88" s="163">
        <v>4353</v>
      </c>
      <c r="I88" s="164">
        <f t="shared" si="17"/>
        <v>5.6553398058252435E-2</v>
      </c>
      <c r="J88" s="165">
        <f t="shared" si="18"/>
        <v>1.1635188866799204</v>
      </c>
      <c r="K88" s="164">
        <f>H88/H81</f>
        <v>5.4521543086172346E-2</v>
      </c>
    </row>
    <row r="89" spans="2:11" x14ac:dyDescent="0.25">
      <c r="B89" s="162" t="s">
        <v>123</v>
      </c>
      <c r="C89" s="163">
        <v>696</v>
      </c>
      <c r="D89" s="163">
        <v>79</v>
      </c>
      <c r="E89" s="163">
        <v>1264</v>
      </c>
      <c r="F89" s="163">
        <v>1183</v>
      </c>
      <c r="G89" s="163">
        <v>1526</v>
      </c>
      <c r="H89" s="163">
        <v>2010</v>
      </c>
      <c r="I89" s="164">
        <f t="shared" si="17"/>
        <v>0.31716906946264745</v>
      </c>
      <c r="J89" s="165">
        <f t="shared" si="18"/>
        <v>1.8879310344827585</v>
      </c>
      <c r="K89" s="164">
        <f>H89/H81</f>
        <v>2.5175350701402806E-2</v>
      </c>
    </row>
    <row r="90" spans="2:11" x14ac:dyDescent="0.25">
      <c r="B90" s="162" t="s">
        <v>119</v>
      </c>
      <c r="C90" s="163">
        <v>503</v>
      </c>
      <c r="D90" s="163">
        <v>114</v>
      </c>
      <c r="E90" s="163">
        <v>754</v>
      </c>
      <c r="F90" s="163">
        <v>761</v>
      </c>
      <c r="G90" s="163">
        <v>700</v>
      </c>
      <c r="H90" s="163">
        <v>943</v>
      </c>
      <c r="I90" s="164">
        <f t="shared" si="17"/>
        <v>0.3471428571428572</v>
      </c>
      <c r="J90" s="165">
        <f t="shared" si="18"/>
        <v>0.874751491053678</v>
      </c>
      <c r="K90" s="164">
        <f>H90/H81</f>
        <v>1.1811122244488978E-2</v>
      </c>
    </row>
    <row r="91" spans="2:11" x14ac:dyDescent="0.25">
      <c r="B91" s="162" t="s">
        <v>128</v>
      </c>
      <c r="C91" s="163">
        <v>1231</v>
      </c>
      <c r="D91" s="163">
        <v>12</v>
      </c>
      <c r="E91" s="163">
        <v>839</v>
      </c>
      <c r="F91" s="163">
        <v>1387</v>
      </c>
      <c r="G91" s="163">
        <v>1516</v>
      </c>
      <c r="H91" s="163">
        <v>1023</v>
      </c>
      <c r="I91" s="164">
        <f t="shared" si="17"/>
        <v>-0.32519788918205805</v>
      </c>
      <c r="J91" s="165">
        <f t="shared" si="18"/>
        <v>-0.16896831844029248</v>
      </c>
      <c r="K91" s="164">
        <f>H91/H81</f>
        <v>1.2813126252505009E-2</v>
      </c>
    </row>
    <row r="92" spans="2:11" x14ac:dyDescent="0.25">
      <c r="B92" s="162" t="s">
        <v>131</v>
      </c>
      <c r="C92" s="163">
        <v>2686</v>
      </c>
      <c r="D92" s="163">
        <v>62</v>
      </c>
      <c r="E92" s="163">
        <v>1182</v>
      </c>
      <c r="F92" s="163">
        <v>2067</v>
      </c>
      <c r="G92" s="163">
        <v>2178</v>
      </c>
      <c r="H92" s="163">
        <v>1721</v>
      </c>
      <c r="I92" s="164">
        <f t="shared" si="17"/>
        <v>-0.20982552800734622</v>
      </c>
      <c r="J92" s="165">
        <f t="shared" si="18"/>
        <v>-0.35927029039463887</v>
      </c>
      <c r="K92" s="164">
        <f>H92/H81</f>
        <v>2.1555611222444891E-2</v>
      </c>
    </row>
    <row r="93" spans="2:11" x14ac:dyDescent="0.25">
      <c r="B93" s="168" t="s">
        <v>145</v>
      </c>
      <c r="C93" s="169">
        <f t="shared" ref="C93:H93" si="19">C85-SUM(C86:C92)</f>
        <v>15302</v>
      </c>
      <c r="D93" s="169">
        <f t="shared" si="19"/>
        <v>1572</v>
      </c>
      <c r="E93" s="169">
        <f t="shared" si="19"/>
        <v>11293</v>
      </c>
      <c r="F93" s="169">
        <f t="shared" si="19"/>
        <v>14312</v>
      </c>
      <c r="G93" s="169">
        <f t="shared" si="19"/>
        <v>16685</v>
      </c>
      <c r="H93" s="169">
        <f t="shared" si="19"/>
        <v>18564</v>
      </c>
      <c r="I93" s="170">
        <f t="shared" si="17"/>
        <v>0.11261612226550799</v>
      </c>
      <c r="J93" s="171">
        <f t="shared" si="18"/>
        <v>0.21317474839890216</v>
      </c>
      <c r="K93" s="170">
        <f>H93/H81</f>
        <v>0.23251503006012025</v>
      </c>
    </row>
    <row r="94" spans="2:11" x14ac:dyDescent="0.25">
      <c r="B94" s="153" t="s">
        <v>49</v>
      </c>
      <c r="C94" s="174"/>
      <c r="D94" s="174"/>
      <c r="E94" s="174"/>
      <c r="F94" s="174"/>
      <c r="G94" s="174"/>
      <c r="H94" s="174"/>
      <c r="I94" s="175"/>
      <c r="J94" s="175"/>
      <c r="K94" s="175"/>
    </row>
    <row r="95" spans="2:11" x14ac:dyDescent="0.25">
      <c r="B95" s="154" t="s">
        <v>68</v>
      </c>
      <c r="C95" s="176">
        <v>5920</v>
      </c>
      <c r="D95" s="176">
        <v>1842</v>
      </c>
      <c r="E95" s="176">
        <v>4794</v>
      </c>
      <c r="F95" s="176">
        <v>5361</v>
      </c>
      <c r="G95" s="176">
        <v>4792</v>
      </c>
      <c r="H95" s="176">
        <v>5436</v>
      </c>
      <c r="I95" s="177">
        <f t="shared" ref="I95:I107" si="20">IFERROR(H95/G95-1,"-")</f>
        <v>0.13439065108514181</v>
      </c>
      <c r="J95" s="177">
        <f t="shared" ref="J95:J107" si="21">IFERROR(H95/C95-1,"-")</f>
        <v>-8.1756756756756754E-2</v>
      </c>
      <c r="K95" s="177">
        <f>H95/H95</f>
        <v>1</v>
      </c>
    </row>
    <row r="96" spans="2:11" x14ac:dyDescent="0.25">
      <c r="B96" s="157" t="s">
        <v>97</v>
      </c>
      <c r="C96" s="158">
        <v>4037</v>
      </c>
      <c r="D96" s="158">
        <v>1185</v>
      </c>
      <c r="E96" s="158">
        <v>3022</v>
      </c>
      <c r="F96" s="158">
        <v>3424</v>
      </c>
      <c r="G96" s="158">
        <v>2617</v>
      </c>
      <c r="H96" s="158">
        <v>3274</v>
      </c>
      <c r="I96" s="159">
        <f t="shared" si="20"/>
        <v>0.25105082155139469</v>
      </c>
      <c r="J96" s="160">
        <f t="shared" si="21"/>
        <v>-0.18900173396086206</v>
      </c>
      <c r="K96" s="159">
        <f>H96/H95</f>
        <v>0.60228108903605593</v>
      </c>
    </row>
    <row r="97" spans="2:11" x14ac:dyDescent="0.25">
      <c r="B97" s="162" t="s">
        <v>103</v>
      </c>
      <c r="C97" s="163">
        <v>2610</v>
      </c>
      <c r="D97" s="163">
        <v>797</v>
      </c>
      <c r="E97" s="163">
        <v>1498</v>
      </c>
      <c r="F97" s="163">
        <v>1825</v>
      </c>
      <c r="G97" s="163">
        <v>1173</v>
      </c>
      <c r="H97" s="163">
        <v>1487</v>
      </c>
      <c r="I97" s="164">
        <f t="shared" si="20"/>
        <v>0.26768968456948006</v>
      </c>
      <c r="J97" s="165">
        <f t="shared" si="21"/>
        <v>-0.43026819923371651</v>
      </c>
      <c r="K97" s="164">
        <f>H97/H95</f>
        <v>0.27354672553348053</v>
      </c>
    </row>
    <row r="98" spans="2:11" x14ac:dyDescent="0.25">
      <c r="B98" s="162" t="s">
        <v>100</v>
      </c>
      <c r="C98" s="163">
        <v>1427</v>
      </c>
      <c r="D98" s="163">
        <v>388</v>
      </c>
      <c r="E98" s="163">
        <v>1524</v>
      </c>
      <c r="F98" s="163">
        <v>1599</v>
      </c>
      <c r="G98" s="163">
        <v>1444</v>
      </c>
      <c r="H98" s="163">
        <v>1787</v>
      </c>
      <c r="I98" s="164">
        <f t="shared" si="20"/>
        <v>0.23753462603878117</v>
      </c>
      <c r="J98" s="165">
        <f t="shared" si="21"/>
        <v>0.2522775052557813</v>
      </c>
      <c r="K98" s="164">
        <f>H98/H95</f>
        <v>0.3287343635025754</v>
      </c>
    </row>
    <row r="99" spans="2:11" x14ac:dyDescent="0.25">
      <c r="B99" s="157" t="s">
        <v>107</v>
      </c>
      <c r="C99" s="158">
        <v>1883</v>
      </c>
      <c r="D99" s="158">
        <v>657</v>
      </c>
      <c r="E99" s="158">
        <v>1772</v>
      </c>
      <c r="F99" s="158">
        <v>1937</v>
      </c>
      <c r="G99" s="158">
        <v>2175</v>
      </c>
      <c r="H99" s="158">
        <v>2162</v>
      </c>
      <c r="I99" s="159">
        <f t="shared" si="20"/>
        <v>-5.9770114942528929E-3</v>
      </c>
      <c r="J99" s="160">
        <f t="shared" si="21"/>
        <v>0.14816781731279871</v>
      </c>
      <c r="K99" s="159">
        <f>H99/H95</f>
        <v>0.39771891096394407</v>
      </c>
    </row>
    <row r="100" spans="2:11" x14ac:dyDescent="0.25">
      <c r="B100" s="162" t="s">
        <v>110</v>
      </c>
      <c r="C100" s="163">
        <v>232</v>
      </c>
      <c r="D100" s="163">
        <v>74</v>
      </c>
      <c r="E100" s="163">
        <v>197</v>
      </c>
      <c r="F100" s="163">
        <v>318</v>
      </c>
      <c r="G100" s="163">
        <v>352</v>
      </c>
      <c r="H100" s="163">
        <v>296</v>
      </c>
      <c r="I100" s="164">
        <f t="shared" si="20"/>
        <v>-0.15909090909090906</v>
      </c>
      <c r="J100" s="165">
        <f t="shared" si="21"/>
        <v>0.27586206896551735</v>
      </c>
      <c r="K100" s="164">
        <f>H100/H95</f>
        <v>5.4451802796173655E-2</v>
      </c>
    </row>
    <row r="101" spans="2:11" x14ac:dyDescent="0.25">
      <c r="B101" s="162" t="s">
        <v>113</v>
      </c>
      <c r="C101" s="163">
        <v>439</v>
      </c>
      <c r="D101" s="163">
        <v>87</v>
      </c>
      <c r="E101" s="163">
        <v>406</v>
      </c>
      <c r="F101" s="163">
        <v>412</v>
      </c>
      <c r="G101" s="163">
        <v>481</v>
      </c>
      <c r="H101" s="163">
        <v>512</v>
      </c>
      <c r="I101" s="164">
        <f t="shared" si="20"/>
        <v>6.4449064449064508E-2</v>
      </c>
      <c r="J101" s="165">
        <f t="shared" si="21"/>
        <v>0.16628701594533024</v>
      </c>
      <c r="K101" s="164">
        <f>H101/H95</f>
        <v>9.4186902133922001E-2</v>
      </c>
    </row>
    <row r="102" spans="2:11" x14ac:dyDescent="0.25">
      <c r="B102" s="162" t="s">
        <v>116</v>
      </c>
      <c r="C102" s="163">
        <v>339</v>
      </c>
      <c r="D102" s="163">
        <v>202</v>
      </c>
      <c r="E102" s="163">
        <v>371</v>
      </c>
      <c r="F102" s="163">
        <v>358</v>
      </c>
      <c r="G102" s="163">
        <v>313</v>
      </c>
      <c r="H102" s="163">
        <v>299</v>
      </c>
      <c r="I102" s="164">
        <f t="shared" si="20"/>
        <v>-4.4728434504792358E-2</v>
      </c>
      <c r="J102" s="165">
        <f t="shared" si="21"/>
        <v>-0.11799410029498525</v>
      </c>
      <c r="K102" s="164">
        <f>H102/H95</f>
        <v>5.5003679175864607E-2</v>
      </c>
    </row>
    <row r="103" spans="2:11" x14ac:dyDescent="0.25">
      <c r="B103" s="162" t="s">
        <v>123</v>
      </c>
      <c r="C103" s="163">
        <v>81</v>
      </c>
      <c r="D103" s="163">
        <v>14</v>
      </c>
      <c r="E103" s="163">
        <v>111</v>
      </c>
      <c r="F103" s="163">
        <v>126</v>
      </c>
      <c r="G103" s="163">
        <v>117</v>
      </c>
      <c r="H103" s="163">
        <v>83</v>
      </c>
      <c r="I103" s="164">
        <f t="shared" si="20"/>
        <v>-0.29059829059829057</v>
      </c>
      <c r="J103" s="165">
        <f t="shared" si="21"/>
        <v>2.4691358024691468E-2</v>
      </c>
      <c r="K103" s="164">
        <f>H103/H95</f>
        <v>1.5268579838116261E-2</v>
      </c>
    </row>
    <row r="104" spans="2:11" x14ac:dyDescent="0.25">
      <c r="B104" s="162" t="s">
        <v>119</v>
      </c>
      <c r="C104" s="163">
        <v>40</v>
      </c>
      <c r="D104" s="163">
        <v>20</v>
      </c>
      <c r="E104" s="163">
        <v>75</v>
      </c>
      <c r="F104" s="163">
        <v>53</v>
      </c>
      <c r="G104" s="163">
        <v>82</v>
      </c>
      <c r="H104" s="163">
        <v>143</v>
      </c>
      <c r="I104" s="164">
        <f t="shared" si="20"/>
        <v>0.74390243902439024</v>
      </c>
      <c r="J104" s="165">
        <f t="shared" si="21"/>
        <v>2.5750000000000002</v>
      </c>
      <c r="K104" s="164">
        <f>H104/H95</f>
        <v>2.6306107431935247E-2</v>
      </c>
    </row>
    <row r="105" spans="2:11" x14ac:dyDescent="0.25">
      <c r="B105" s="162" t="s">
        <v>128</v>
      </c>
      <c r="C105" s="163">
        <v>20</v>
      </c>
      <c r="D105" s="163">
        <v>2</v>
      </c>
      <c r="E105" s="163">
        <v>33</v>
      </c>
      <c r="F105" s="163">
        <v>24</v>
      </c>
      <c r="G105" s="163">
        <v>18</v>
      </c>
      <c r="H105" s="163">
        <v>4</v>
      </c>
      <c r="I105" s="164">
        <f t="shared" si="20"/>
        <v>-0.77777777777777779</v>
      </c>
      <c r="J105" s="165">
        <f t="shared" si="21"/>
        <v>-0.8</v>
      </c>
      <c r="K105" s="164">
        <f>H105/H95</f>
        <v>7.3583517292126564E-4</v>
      </c>
    </row>
    <row r="106" spans="2:11" x14ac:dyDescent="0.25">
      <c r="B106" s="162" t="s">
        <v>131</v>
      </c>
      <c r="C106" s="163">
        <v>43</v>
      </c>
      <c r="D106" s="163">
        <v>5</v>
      </c>
      <c r="E106" s="163">
        <v>17</v>
      </c>
      <c r="F106" s="163">
        <v>35</v>
      </c>
      <c r="G106" s="163">
        <v>36</v>
      </c>
      <c r="H106" s="163">
        <v>42</v>
      </c>
      <c r="I106" s="164">
        <f t="shared" si="20"/>
        <v>0.16666666666666674</v>
      </c>
      <c r="J106" s="165">
        <f t="shared" si="21"/>
        <v>-2.3255813953488413E-2</v>
      </c>
      <c r="K106" s="164">
        <f>H106/H95</f>
        <v>7.7262693156732896E-3</v>
      </c>
    </row>
    <row r="107" spans="2:11" x14ac:dyDescent="0.25">
      <c r="B107" s="168" t="s">
        <v>145</v>
      </c>
      <c r="C107" s="169">
        <f t="shared" ref="C107:H107" si="22">C99-SUM(C100:C106)</f>
        <v>689</v>
      </c>
      <c r="D107" s="169">
        <f t="shared" si="22"/>
        <v>253</v>
      </c>
      <c r="E107" s="169">
        <f t="shared" si="22"/>
        <v>562</v>
      </c>
      <c r="F107" s="169">
        <f t="shared" si="22"/>
        <v>611</v>
      </c>
      <c r="G107" s="169">
        <f t="shared" si="22"/>
        <v>776</v>
      </c>
      <c r="H107" s="169">
        <f t="shared" si="22"/>
        <v>783</v>
      </c>
      <c r="I107" s="170">
        <f t="shared" si="20"/>
        <v>9.0206185567009989E-3</v>
      </c>
      <c r="J107" s="171">
        <f t="shared" si="21"/>
        <v>0.13642960812772142</v>
      </c>
      <c r="K107" s="170">
        <f>H107/H95</f>
        <v>0.14403973509933773</v>
      </c>
    </row>
    <row r="108" spans="2:11" x14ac:dyDescent="0.25">
      <c r="B108" s="153" t="s">
        <v>50</v>
      </c>
      <c r="C108" s="174"/>
      <c r="D108" s="174"/>
      <c r="E108" s="174"/>
      <c r="F108" s="174"/>
      <c r="G108" s="174"/>
      <c r="H108" s="174"/>
      <c r="I108" s="175"/>
      <c r="J108" s="175"/>
      <c r="K108" s="175"/>
    </row>
    <row r="109" spans="2:11" x14ac:dyDescent="0.25">
      <c r="B109" s="154" t="s">
        <v>68</v>
      </c>
      <c r="C109" s="176">
        <v>14016</v>
      </c>
      <c r="D109" s="176">
        <v>6700</v>
      </c>
      <c r="E109" s="176">
        <v>15768</v>
      </c>
      <c r="F109" s="176">
        <v>20517</v>
      </c>
      <c r="G109" s="176">
        <v>23002</v>
      </c>
      <c r="H109" s="176">
        <v>20336</v>
      </c>
      <c r="I109" s="177">
        <f t="shared" ref="I109:I121" si="23">IFERROR(H109/G109-1,"-")</f>
        <v>-0.11590296495956875</v>
      </c>
      <c r="J109" s="177">
        <f t="shared" ref="J109:J121" si="24">IFERROR(H109/C109-1,"-")</f>
        <v>0.45091324200913241</v>
      </c>
      <c r="K109" s="177">
        <f>H109/H109</f>
        <v>1</v>
      </c>
    </row>
    <row r="110" spans="2:11" x14ac:dyDescent="0.25">
      <c r="B110" s="157" t="s">
        <v>97</v>
      </c>
      <c r="C110" s="158">
        <v>2578</v>
      </c>
      <c r="D110" s="158">
        <v>2362</v>
      </c>
      <c r="E110" s="158">
        <v>3394</v>
      </c>
      <c r="F110" s="158">
        <v>3573</v>
      </c>
      <c r="G110" s="158">
        <v>3901</v>
      </c>
      <c r="H110" s="158">
        <v>3242</v>
      </c>
      <c r="I110" s="159">
        <f t="shared" si="23"/>
        <v>-0.16893104332222508</v>
      </c>
      <c r="J110" s="160">
        <f t="shared" si="24"/>
        <v>0.25756400310318073</v>
      </c>
      <c r="K110" s="159">
        <f>H110/H109</f>
        <v>0.15942171518489379</v>
      </c>
    </row>
    <row r="111" spans="2:11" x14ac:dyDescent="0.25">
      <c r="B111" s="162" t="s">
        <v>103</v>
      </c>
      <c r="C111" s="163">
        <v>667</v>
      </c>
      <c r="D111" s="163">
        <v>1468</v>
      </c>
      <c r="E111" s="163">
        <v>1391</v>
      </c>
      <c r="F111" s="163">
        <v>1018</v>
      </c>
      <c r="G111" s="163">
        <v>680</v>
      </c>
      <c r="H111" s="163">
        <v>747</v>
      </c>
      <c r="I111" s="164">
        <f t="shared" si="23"/>
        <v>9.8529411764705976E-2</v>
      </c>
      <c r="J111" s="165">
        <f t="shared" si="24"/>
        <v>0.11994002998500752</v>
      </c>
      <c r="K111" s="164">
        <f>H111/H109</f>
        <v>3.6732887490165227E-2</v>
      </c>
    </row>
    <row r="112" spans="2:11" x14ac:dyDescent="0.25">
      <c r="B112" s="162" t="s">
        <v>100</v>
      </c>
      <c r="C112" s="163">
        <v>1911</v>
      </c>
      <c r="D112" s="163">
        <v>894</v>
      </c>
      <c r="E112" s="163">
        <v>2003</v>
      </c>
      <c r="F112" s="163">
        <v>2555</v>
      </c>
      <c r="G112" s="163">
        <v>3221</v>
      </c>
      <c r="H112" s="163">
        <v>2495</v>
      </c>
      <c r="I112" s="164">
        <f t="shared" si="23"/>
        <v>-0.22539583980130395</v>
      </c>
      <c r="J112" s="165">
        <f t="shared" si="24"/>
        <v>0.30559916274201981</v>
      </c>
      <c r="K112" s="164">
        <f>H112/H109</f>
        <v>0.12268882769472857</v>
      </c>
    </row>
    <row r="113" spans="2:11" x14ac:dyDescent="0.25">
      <c r="B113" s="157" t="s">
        <v>107</v>
      </c>
      <c r="C113" s="158">
        <v>11438</v>
      </c>
      <c r="D113" s="158">
        <v>4338</v>
      </c>
      <c r="E113" s="158">
        <v>12374</v>
      </c>
      <c r="F113" s="158">
        <v>16944</v>
      </c>
      <c r="G113" s="158">
        <v>19101</v>
      </c>
      <c r="H113" s="158">
        <v>17094</v>
      </c>
      <c r="I113" s="159">
        <f t="shared" si="23"/>
        <v>-0.10507303282550651</v>
      </c>
      <c r="J113" s="160">
        <f t="shared" si="24"/>
        <v>0.49449204406364755</v>
      </c>
      <c r="K113" s="159">
        <f>H113/H109</f>
        <v>0.84057828481510621</v>
      </c>
    </row>
    <row r="114" spans="2:11" x14ac:dyDescent="0.25">
      <c r="B114" s="162" t="s">
        <v>110</v>
      </c>
      <c r="C114" s="163">
        <v>6007</v>
      </c>
      <c r="D114" s="163">
        <v>3374</v>
      </c>
      <c r="E114" s="163">
        <v>6174</v>
      </c>
      <c r="F114" s="163">
        <v>10334</v>
      </c>
      <c r="G114" s="163">
        <v>11424</v>
      </c>
      <c r="H114" s="163">
        <v>10129</v>
      </c>
      <c r="I114" s="164">
        <f t="shared" si="23"/>
        <v>-0.11335784313725494</v>
      </c>
      <c r="J114" s="165">
        <f t="shared" si="24"/>
        <v>0.68619943399367411</v>
      </c>
      <c r="K114" s="164">
        <f>H114/H109</f>
        <v>0.49808221872541308</v>
      </c>
    </row>
    <row r="115" spans="2:11" x14ac:dyDescent="0.25">
      <c r="B115" s="162" t="s">
        <v>113</v>
      </c>
      <c r="C115" s="163">
        <v>1113</v>
      </c>
      <c r="D115" s="163">
        <v>339</v>
      </c>
      <c r="E115" s="163">
        <v>895</v>
      </c>
      <c r="F115" s="163">
        <v>940</v>
      </c>
      <c r="G115" s="163">
        <v>1248</v>
      </c>
      <c r="H115" s="163">
        <v>928</v>
      </c>
      <c r="I115" s="164">
        <f t="shared" si="23"/>
        <v>-0.25641025641025639</v>
      </c>
      <c r="J115" s="165">
        <f t="shared" si="24"/>
        <v>-0.16621743036837378</v>
      </c>
      <c r="K115" s="164">
        <f>H115/H109</f>
        <v>4.5633359559402044E-2</v>
      </c>
    </row>
    <row r="116" spans="2:11" x14ac:dyDescent="0.25">
      <c r="B116" s="162" t="s">
        <v>116</v>
      </c>
      <c r="C116" s="163">
        <v>454</v>
      </c>
      <c r="D116" s="163">
        <v>137</v>
      </c>
      <c r="E116" s="163">
        <v>790</v>
      </c>
      <c r="F116" s="163">
        <v>1062</v>
      </c>
      <c r="G116" s="163">
        <v>920</v>
      </c>
      <c r="H116" s="163">
        <v>1168</v>
      </c>
      <c r="I116" s="164">
        <f t="shared" si="23"/>
        <v>0.26956521739130435</v>
      </c>
      <c r="J116" s="165">
        <f t="shared" si="24"/>
        <v>1.5726872246696035</v>
      </c>
      <c r="K116" s="164">
        <f>H116/H109</f>
        <v>5.7435090479937057E-2</v>
      </c>
    </row>
    <row r="117" spans="2:11" x14ac:dyDescent="0.25">
      <c r="B117" s="162" t="s">
        <v>123</v>
      </c>
      <c r="C117" s="163">
        <v>235</v>
      </c>
      <c r="D117" s="163">
        <v>75</v>
      </c>
      <c r="E117" s="163">
        <v>631</v>
      </c>
      <c r="F117" s="163">
        <v>648</v>
      </c>
      <c r="G117" s="163">
        <v>769</v>
      </c>
      <c r="H117" s="163">
        <v>565</v>
      </c>
      <c r="I117" s="164">
        <f t="shared" si="23"/>
        <v>-0.26527958387516259</v>
      </c>
      <c r="J117" s="165">
        <f t="shared" si="24"/>
        <v>1.4042553191489362</v>
      </c>
      <c r="K117" s="164">
        <f>H117/H109</f>
        <v>2.778324154209284E-2</v>
      </c>
    </row>
    <row r="118" spans="2:11" x14ac:dyDescent="0.25">
      <c r="B118" s="162" t="s">
        <v>119</v>
      </c>
      <c r="C118" s="163">
        <v>334</v>
      </c>
      <c r="D118" s="163">
        <v>77</v>
      </c>
      <c r="E118" s="163">
        <v>679</v>
      </c>
      <c r="F118" s="163">
        <v>400</v>
      </c>
      <c r="G118" s="163">
        <v>553</v>
      </c>
      <c r="H118" s="163">
        <v>436</v>
      </c>
      <c r="I118" s="164">
        <f t="shared" si="23"/>
        <v>-0.21157323688969254</v>
      </c>
      <c r="J118" s="165">
        <f t="shared" si="24"/>
        <v>0.3053892215568863</v>
      </c>
      <c r="K118" s="164">
        <f>H118/H109</f>
        <v>2.143981117230527E-2</v>
      </c>
    </row>
    <row r="119" spans="2:11" x14ac:dyDescent="0.25">
      <c r="B119" s="162" t="s">
        <v>128</v>
      </c>
      <c r="C119" s="163">
        <v>106</v>
      </c>
      <c r="D119" s="163">
        <v>3</v>
      </c>
      <c r="E119" s="163">
        <v>134</v>
      </c>
      <c r="F119" s="163">
        <v>164</v>
      </c>
      <c r="G119" s="163">
        <v>249</v>
      </c>
      <c r="H119" s="163">
        <v>155</v>
      </c>
      <c r="I119" s="164">
        <f t="shared" si="23"/>
        <v>-0.3775100401606426</v>
      </c>
      <c r="J119" s="165">
        <f t="shared" si="24"/>
        <v>0.46226415094339623</v>
      </c>
      <c r="K119" s="164">
        <f>H119/H109</f>
        <v>7.621951219512195E-3</v>
      </c>
    </row>
    <row r="120" spans="2:11" x14ac:dyDescent="0.25">
      <c r="B120" s="162" t="s">
        <v>131</v>
      </c>
      <c r="C120" s="163">
        <v>358</v>
      </c>
      <c r="D120" s="163">
        <v>7</v>
      </c>
      <c r="E120" s="163">
        <v>223</v>
      </c>
      <c r="F120" s="163">
        <v>149</v>
      </c>
      <c r="G120" s="163">
        <v>250</v>
      </c>
      <c r="H120" s="163">
        <v>220</v>
      </c>
      <c r="I120" s="164">
        <f t="shared" si="23"/>
        <v>-0.12</v>
      </c>
      <c r="J120" s="165">
        <f t="shared" si="24"/>
        <v>-0.38547486033519551</v>
      </c>
      <c r="K120" s="164">
        <f>H120/H109</f>
        <v>1.0818253343823761E-2</v>
      </c>
    </row>
    <row r="121" spans="2:11" x14ac:dyDescent="0.25">
      <c r="B121" s="168" t="s">
        <v>145</v>
      </c>
      <c r="C121" s="169">
        <f t="shared" ref="C121:H121" si="25">C113-SUM(C114:C120)</f>
        <v>2831</v>
      </c>
      <c r="D121" s="169">
        <f t="shared" si="25"/>
        <v>326</v>
      </c>
      <c r="E121" s="169">
        <f t="shared" si="25"/>
        <v>2848</v>
      </c>
      <c r="F121" s="169">
        <f t="shared" si="25"/>
        <v>3247</v>
      </c>
      <c r="G121" s="169">
        <f t="shared" si="25"/>
        <v>3688</v>
      </c>
      <c r="H121" s="169">
        <f t="shared" si="25"/>
        <v>3493</v>
      </c>
      <c r="I121" s="170">
        <f t="shared" si="23"/>
        <v>-5.2874186550976088E-2</v>
      </c>
      <c r="J121" s="171">
        <f t="shared" si="24"/>
        <v>0.2338396326386436</v>
      </c>
      <c r="K121" s="170">
        <f>H121/H109</f>
        <v>0.17176435877261997</v>
      </c>
    </row>
    <row r="122" spans="2:11" x14ac:dyDescent="0.25">
      <c r="B122" s="153" t="s">
        <v>51</v>
      </c>
      <c r="C122" s="174"/>
      <c r="D122" s="174"/>
      <c r="E122" s="174"/>
      <c r="F122" s="174"/>
      <c r="G122" s="174"/>
      <c r="H122" s="174"/>
      <c r="I122" s="175"/>
      <c r="J122" s="175"/>
      <c r="K122" s="175"/>
    </row>
    <row r="123" spans="2:11" x14ac:dyDescent="0.25">
      <c r="B123" s="154" t="s">
        <v>68</v>
      </c>
      <c r="C123" s="176">
        <v>21585</v>
      </c>
      <c r="D123" s="176">
        <v>7232</v>
      </c>
      <c r="E123" s="176">
        <v>19039</v>
      </c>
      <c r="F123" s="176">
        <v>24713</v>
      </c>
      <c r="G123" s="176">
        <v>21639</v>
      </c>
      <c r="H123" s="176">
        <v>25345</v>
      </c>
      <c r="I123" s="177">
        <f t="shared" ref="I123:I135" si="26">IFERROR(H123/G123-1,"-")</f>
        <v>0.17126484588012381</v>
      </c>
      <c r="J123" s="177">
        <f t="shared" ref="J123:J135" si="27">IFERROR(H123/C123-1,"-")</f>
        <v>0.17419504285383369</v>
      </c>
      <c r="K123" s="177">
        <f>H123/H123</f>
        <v>1</v>
      </c>
    </row>
    <row r="124" spans="2:11" x14ac:dyDescent="0.25">
      <c r="B124" s="157" t="s">
        <v>97</v>
      </c>
      <c r="C124" s="158">
        <v>10546</v>
      </c>
      <c r="D124" s="158">
        <v>4539</v>
      </c>
      <c r="E124" s="158">
        <v>10127</v>
      </c>
      <c r="F124" s="158">
        <v>11037</v>
      </c>
      <c r="G124" s="158">
        <v>10903</v>
      </c>
      <c r="H124" s="158">
        <v>13443</v>
      </c>
      <c r="I124" s="159">
        <f t="shared" si="26"/>
        <v>0.23296340456755016</v>
      </c>
      <c r="J124" s="160">
        <f t="shared" si="27"/>
        <v>0.2747013085530059</v>
      </c>
      <c r="K124" s="159">
        <f>H124/H123</f>
        <v>0.53040047346616692</v>
      </c>
    </row>
    <row r="125" spans="2:11" x14ac:dyDescent="0.25">
      <c r="B125" s="162" t="s">
        <v>103</v>
      </c>
      <c r="C125" s="163">
        <v>6071</v>
      </c>
      <c r="D125" s="163">
        <v>2272</v>
      </c>
      <c r="E125" s="163">
        <v>5476</v>
      </c>
      <c r="F125" s="163">
        <v>5871</v>
      </c>
      <c r="G125" s="163">
        <v>5317</v>
      </c>
      <c r="H125" s="163">
        <v>7289</v>
      </c>
      <c r="I125" s="164">
        <f t="shared" si="26"/>
        <v>0.37088583787850293</v>
      </c>
      <c r="J125" s="165">
        <f t="shared" si="27"/>
        <v>0.20062592653599087</v>
      </c>
      <c r="K125" s="164">
        <f>H125/H123</f>
        <v>0.28759124087591242</v>
      </c>
    </row>
    <row r="126" spans="2:11" x14ac:dyDescent="0.25">
      <c r="B126" s="162" t="s">
        <v>100</v>
      </c>
      <c r="C126" s="163">
        <v>4475</v>
      </c>
      <c r="D126" s="163">
        <v>2267</v>
      </c>
      <c r="E126" s="163">
        <v>4651</v>
      </c>
      <c r="F126" s="163">
        <v>5166</v>
      </c>
      <c r="G126" s="163">
        <v>5586</v>
      </c>
      <c r="H126" s="163">
        <v>6154</v>
      </c>
      <c r="I126" s="164">
        <f t="shared" si="26"/>
        <v>0.10168277837450779</v>
      </c>
      <c r="J126" s="165">
        <f t="shared" si="27"/>
        <v>0.37519553072625689</v>
      </c>
      <c r="K126" s="164">
        <f>H126/H123</f>
        <v>0.2428092325902545</v>
      </c>
    </row>
    <row r="127" spans="2:11" x14ac:dyDescent="0.25">
      <c r="B127" s="157" t="s">
        <v>107</v>
      </c>
      <c r="C127" s="158">
        <v>11039</v>
      </c>
      <c r="D127" s="158">
        <v>2693</v>
      </c>
      <c r="E127" s="158">
        <v>8912</v>
      </c>
      <c r="F127" s="158">
        <v>13676</v>
      </c>
      <c r="G127" s="158">
        <v>10736</v>
      </c>
      <c r="H127" s="158">
        <v>11902</v>
      </c>
      <c r="I127" s="159">
        <f t="shared" si="26"/>
        <v>0.10860655737704916</v>
      </c>
      <c r="J127" s="160">
        <f t="shared" si="27"/>
        <v>7.8177371138690166E-2</v>
      </c>
      <c r="K127" s="159">
        <f>H127/H123</f>
        <v>0.46959952653383308</v>
      </c>
    </row>
    <row r="128" spans="2:11" x14ac:dyDescent="0.25">
      <c r="B128" s="162" t="s">
        <v>110</v>
      </c>
      <c r="C128" s="163">
        <v>1180</v>
      </c>
      <c r="D128" s="163">
        <v>249</v>
      </c>
      <c r="E128" s="163">
        <v>736</v>
      </c>
      <c r="F128" s="163">
        <v>1377</v>
      </c>
      <c r="G128" s="163">
        <v>1218</v>
      </c>
      <c r="H128" s="163">
        <v>1253</v>
      </c>
      <c r="I128" s="164">
        <f t="shared" si="26"/>
        <v>2.8735632183908066E-2</v>
      </c>
      <c r="J128" s="165">
        <f t="shared" si="27"/>
        <v>6.1864406779660985E-2</v>
      </c>
      <c r="K128" s="164">
        <f>H128/H123</f>
        <v>4.9437758926810023E-2</v>
      </c>
    </row>
    <row r="129" spans="2:11" x14ac:dyDescent="0.25">
      <c r="B129" s="162" t="s">
        <v>113</v>
      </c>
      <c r="C129" s="163">
        <v>1274</v>
      </c>
      <c r="D129" s="163">
        <v>261</v>
      </c>
      <c r="E129" s="163">
        <v>1499</v>
      </c>
      <c r="F129" s="163">
        <v>2104</v>
      </c>
      <c r="G129" s="163">
        <v>1962</v>
      </c>
      <c r="H129" s="163">
        <v>1950</v>
      </c>
      <c r="I129" s="164">
        <f t="shared" si="26"/>
        <v>-6.1162079510703737E-3</v>
      </c>
      <c r="J129" s="165">
        <f t="shared" si="27"/>
        <v>0.53061224489795911</v>
      </c>
      <c r="K129" s="164">
        <f>H129/H123</f>
        <v>7.6938252120733866E-2</v>
      </c>
    </row>
    <row r="130" spans="2:11" x14ac:dyDescent="0.25">
      <c r="B130" s="162" t="s">
        <v>116</v>
      </c>
      <c r="C130" s="163">
        <v>640</v>
      </c>
      <c r="D130" s="163">
        <v>244</v>
      </c>
      <c r="E130" s="163">
        <v>772</v>
      </c>
      <c r="F130" s="163">
        <v>1043</v>
      </c>
      <c r="G130" s="163">
        <v>765</v>
      </c>
      <c r="H130" s="163">
        <v>903</v>
      </c>
      <c r="I130" s="164">
        <f t="shared" si="26"/>
        <v>0.18039215686274512</v>
      </c>
      <c r="J130" s="165">
        <f t="shared" si="27"/>
        <v>0.41093749999999996</v>
      </c>
      <c r="K130" s="164">
        <f>H130/H123</f>
        <v>3.562832905898599E-2</v>
      </c>
    </row>
    <row r="131" spans="2:11" x14ac:dyDescent="0.25">
      <c r="B131" s="162" t="s">
        <v>123</v>
      </c>
      <c r="C131" s="163">
        <v>398</v>
      </c>
      <c r="D131" s="163">
        <v>44</v>
      </c>
      <c r="E131" s="163">
        <v>270</v>
      </c>
      <c r="F131" s="163">
        <v>311</v>
      </c>
      <c r="G131" s="163">
        <v>320</v>
      </c>
      <c r="H131" s="163">
        <v>252</v>
      </c>
      <c r="I131" s="164">
        <f t="shared" si="26"/>
        <v>-0.21250000000000002</v>
      </c>
      <c r="J131" s="165">
        <f t="shared" si="27"/>
        <v>-0.36683417085427139</v>
      </c>
      <c r="K131" s="164">
        <f>H131/H123</f>
        <v>9.9427895048333007E-3</v>
      </c>
    </row>
    <row r="132" spans="2:11" x14ac:dyDescent="0.25">
      <c r="B132" s="162" t="s">
        <v>119</v>
      </c>
      <c r="C132" s="163">
        <v>173</v>
      </c>
      <c r="D132" s="163">
        <v>76</v>
      </c>
      <c r="E132" s="163">
        <v>206</v>
      </c>
      <c r="F132" s="163">
        <v>295</v>
      </c>
      <c r="G132" s="163">
        <v>245</v>
      </c>
      <c r="H132" s="163">
        <v>320</v>
      </c>
      <c r="I132" s="164">
        <f t="shared" si="26"/>
        <v>0.30612244897959173</v>
      </c>
      <c r="J132" s="165">
        <f t="shared" si="27"/>
        <v>0.8497109826589595</v>
      </c>
      <c r="K132" s="164">
        <f>H132/H123</f>
        <v>1.2625764450581969E-2</v>
      </c>
    </row>
    <row r="133" spans="2:11" x14ac:dyDescent="0.25">
      <c r="B133" s="162" t="s">
        <v>128</v>
      </c>
      <c r="C133" s="163">
        <v>208</v>
      </c>
      <c r="D133" s="163">
        <v>8</v>
      </c>
      <c r="E133" s="163">
        <v>185</v>
      </c>
      <c r="F133" s="163">
        <v>174</v>
      </c>
      <c r="G133" s="163">
        <v>200</v>
      </c>
      <c r="H133" s="163">
        <v>161</v>
      </c>
      <c r="I133" s="164">
        <f t="shared" si="26"/>
        <v>-0.19499999999999995</v>
      </c>
      <c r="J133" s="165">
        <f t="shared" si="27"/>
        <v>-0.22596153846153844</v>
      </c>
      <c r="K133" s="164">
        <f>H133/H123</f>
        <v>6.3523377391990531E-3</v>
      </c>
    </row>
    <row r="134" spans="2:11" x14ac:dyDescent="0.25">
      <c r="B134" s="162" t="s">
        <v>131</v>
      </c>
      <c r="C134" s="163">
        <v>394</v>
      </c>
      <c r="D134" s="163">
        <v>25</v>
      </c>
      <c r="E134" s="163">
        <v>330</v>
      </c>
      <c r="F134" s="163">
        <v>359</v>
      </c>
      <c r="G134" s="163">
        <v>370</v>
      </c>
      <c r="H134" s="163">
        <v>471</v>
      </c>
      <c r="I134" s="164">
        <f t="shared" si="26"/>
        <v>0.27297297297297307</v>
      </c>
      <c r="J134" s="165">
        <f t="shared" si="27"/>
        <v>0.19543147208121825</v>
      </c>
      <c r="K134" s="164">
        <f>H134/H123</f>
        <v>1.8583547050700335E-2</v>
      </c>
    </row>
    <row r="135" spans="2:11" x14ac:dyDescent="0.25">
      <c r="B135" s="168" t="s">
        <v>145</v>
      </c>
      <c r="C135" s="169">
        <f t="shared" ref="C135:H135" si="28">C127-SUM(C128:C134)</f>
        <v>6772</v>
      </c>
      <c r="D135" s="169">
        <f t="shared" si="28"/>
        <v>1786</v>
      </c>
      <c r="E135" s="169">
        <f t="shared" si="28"/>
        <v>4914</v>
      </c>
      <c r="F135" s="169">
        <f t="shared" si="28"/>
        <v>8013</v>
      </c>
      <c r="G135" s="169">
        <f t="shared" si="28"/>
        <v>5656</v>
      </c>
      <c r="H135" s="169">
        <f t="shared" si="28"/>
        <v>6592</v>
      </c>
      <c r="I135" s="170">
        <f t="shared" si="26"/>
        <v>0.16548797736916554</v>
      </c>
      <c r="J135" s="171">
        <f t="shared" si="27"/>
        <v>-2.6580035440047278E-2</v>
      </c>
      <c r="K135" s="170">
        <f>H135/H123</f>
        <v>0.26009074768198853</v>
      </c>
    </row>
    <row r="136" spans="2:11" x14ac:dyDescent="0.25">
      <c r="B136" s="153" t="s">
        <v>52</v>
      </c>
      <c r="C136" s="174"/>
      <c r="D136" s="174"/>
      <c r="E136" s="174"/>
      <c r="F136" s="174"/>
      <c r="G136" s="174"/>
      <c r="H136" s="174"/>
      <c r="I136" s="175"/>
      <c r="J136" s="175"/>
      <c r="K136" s="175"/>
    </row>
    <row r="137" spans="2:11" x14ac:dyDescent="0.25">
      <c r="B137" s="154" t="s">
        <v>68</v>
      </c>
      <c r="C137" s="176">
        <v>24722</v>
      </c>
      <c r="D137" s="176">
        <v>6663</v>
      </c>
      <c r="E137" s="176">
        <v>22793</v>
      </c>
      <c r="F137" s="176">
        <v>26785</v>
      </c>
      <c r="G137" s="176">
        <v>28220</v>
      </c>
      <c r="H137" s="176">
        <v>27164</v>
      </c>
      <c r="I137" s="177">
        <f t="shared" ref="I137:I149" si="29">IFERROR(H137/G137-1,"-")</f>
        <v>-3.7420269312544274E-2</v>
      </c>
      <c r="J137" s="177">
        <f t="shared" ref="J137:J149" si="30">IFERROR(H137/C137-1,"-")</f>
        <v>9.8778415985761647E-2</v>
      </c>
      <c r="K137" s="177">
        <f>H137/H137</f>
        <v>1</v>
      </c>
    </row>
    <row r="138" spans="2:11" x14ac:dyDescent="0.25">
      <c r="B138" s="157" t="s">
        <v>97</v>
      </c>
      <c r="C138" s="158">
        <v>2426</v>
      </c>
      <c r="D138" s="158">
        <v>1884</v>
      </c>
      <c r="E138" s="158">
        <v>2108</v>
      </c>
      <c r="F138" s="158">
        <v>1913</v>
      </c>
      <c r="G138" s="158">
        <v>2012</v>
      </c>
      <c r="H138" s="158">
        <v>1535</v>
      </c>
      <c r="I138" s="159">
        <f t="shared" si="29"/>
        <v>-0.23707753479125249</v>
      </c>
      <c r="J138" s="160">
        <f t="shared" si="30"/>
        <v>-0.36727122835943937</v>
      </c>
      <c r="K138" s="159">
        <f>H138/H137</f>
        <v>5.6508614342512149E-2</v>
      </c>
    </row>
    <row r="139" spans="2:11" x14ac:dyDescent="0.25">
      <c r="B139" s="162" t="s">
        <v>103</v>
      </c>
      <c r="C139" s="163">
        <v>994</v>
      </c>
      <c r="D139" s="163">
        <v>1581</v>
      </c>
      <c r="E139" s="163">
        <v>1361</v>
      </c>
      <c r="F139" s="163">
        <v>1032</v>
      </c>
      <c r="G139" s="163">
        <v>957</v>
      </c>
      <c r="H139" s="163">
        <v>458</v>
      </c>
      <c r="I139" s="164">
        <f t="shared" si="29"/>
        <v>-0.5214211076280042</v>
      </c>
      <c r="J139" s="165">
        <f t="shared" si="30"/>
        <v>-0.53923541247484907</v>
      </c>
      <c r="K139" s="164">
        <f>H139/H137</f>
        <v>1.6860550728905906E-2</v>
      </c>
    </row>
    <row r="140" spans="2:11" x14ac:dyDescent="0.25">
      <c r="B140" s="162" t="s">
        <v>100</v>
      </c>
      <c r="C140" s="163">
        <v>1432</v>
      </c>
      <c r="D140" s="163">
        <v>303</v>
      </c>
      <c r="E140" s="163">
        <v>747</v>
      </c>
      <c r="F140" s="163">
        <v>881</v>
      </c>
      <c r="G140" s="163">
        <v>1055</v>
      </c>
      <c r="H140" s="163">
        <v>1077</v>
      </c>
      <c r="I140" s="164">
        <f t="shared" si="29"/>
        <v>2.0853080568720372E-2</v>
      </c>
      <c r="J140" s="165">
        <f t="shared" si="30"/>
        <v>-0.24790502793296088</v>
      </c>
      <c r="K140" s="164">
        <f>H140/H137</f>
        <v>3.9648063613606246E-2</v>
      </c>
    </row>
    <row r="141" spans="2:11" x14ac:dyDescent="0.25">
      <c r="B141" s="157" t="s">
        <v>107</v>
      </c>
      <c r="C141" s="158">
        <v>22296</v>
      </c>
      <c r="D141" s="158">
        <v>4779</v>
      </c>
      <c r="E141" s="158">
        <v>20685</v>
      </c>
      <c r="F141" s="158">
        <v>24872</v>
      </c>
      <c r="G141" s="158">
        <v>26208</v>
      </c>
      <c r="H141" s="158">
        <v>25629</v>
      </c>
      <c r="I141" s="159">
        <f t="shared" si="29"/>
        <v>-2.2092490842490875E-2</v>
      </c>
      <c r="J141" s="160">
        <f t="shared" si="30"/>
        <v>0.14948869752421956</v>
      </c>
      <c r="K141" s="159">
        <f>H141/H137</f>
        <v>0.9434913856574878</v>
      </c>
    </row>
    <row r="142" spans="2:11" x14ac:dyDescent="0.25">
      <c r="B142" s="162" t="s">
        <v>110</v>
      </c>
      <c r="C142" s="163">
        <v>10827</v>
      </c>
      <c r="D142" s="163">
        <v>1336</v>
      </c>
      <c r="E142" s="163">
        <v>6882</v>
      </c>
      <c r="F142" s="163">
        <v>9569</v>
      </c>
      <c r="G142" s="163">
        <v>9971</v>
      </c>
      <c r="H142" s="163">
        <v>10775</v>
      </c>
      <c r="I142" s="164">
        <f t="shared" si="29"/>
        <v>8.0633838130578672E-2</v>
      </c>
      <c r="J142" s="165">
        <f t="shared" si="30"/>
        <v>-4.8028077953264914E-3</v>
      </c>
      <c r="K142" s="164">
        <f>H142/H137</f>
        <v>0.39666470328375791</v>
      </c>
    </row>
    <row r="143" spans="2:11" x14ac:dyDescent="0.25">
      <c r="B143" s="162" t="s">
        <v>113</v>
      </c>
      <c r="C143" s="163">
        <v>1676</v>
      </c>
      <c r="D143" s="163">
        <v>529</v>
      </c>
      <c r="E143" s="163">
        <v>1985</v>
      </c>
      <c r="F143" s="163">
        <v>2131</v>
      </c>
      <c r="G143" s="163">
        <v>2342</v>
      </c>
      <c r="H143" s="163">
        <v>2175</v>
      </c>
      <c r="I143" s="164">
        <f t="shared" si="29"/>
        <v>-7.1306575576430387E-2</v>
      </c>
      <c r="J143" s="165">
        <f t="shared" si="30"/>
        <v>0.2977326968973748</v>
      </c>
      <c r="K143" s="164">
        <f>H143/H137</f>
        <v>8.0069209247533496E-2</v>
      </c>
    </row>
    <row r="144" spans="2:11" x14ac:dyDescent="0.25">
      <c r="B144" s="162" t="s">
        <v>116</v>
      </c>
      <c r="C144" s="163">
        <v>1472</v>
      </c>
      <c r="D144" s="163">
        <v>767</v>
      </c>
      <c r="E144" s="163">
        <v>2156</v>
      </c>
      <c r="F144" s="163">
        <v>2160</v>
      </c>
      <c r="G144" s="163">
        <v>2089</v>
      </c>
      <c r="H144" s="163">
        <v>1603</v>
      </c>
      <c r="I144" s="164">
        <f t="shared" si="29"/>
        <v>-0.23264719961704161</v>
      </c>
      <c r="J144" s="165">
        <f t="shared" si="30"/>
        <v>8.8994565217391353E-2</v>
      </c>
      <c r="K144" s="164">
        <f>H144/H137</f>
        <v>5.901192755117067E-2</v>
      </c>
    </row>
    <row r="145" spans="2:11" x14ac:dyDescent="0.25">
      <c r="B145" s="162" t="s">
        <v>123</v>
      </c>
      <c r="C145" s="163">
        <v>390</v>
      </c>
      <c r="D145" s="163">
        <v>97</v>
      </c>
      <c r="E145" s="163">
        <v>972</v>
      </c>
      <c r="F145" s="163">
        <v>719</v>
      </c>
      <c r="G145" s="163">
        <v>855</v>
      </c>
      <c r="H145" s="163">
        <v>591</v>
      </c>
      <c r="I145" s="164">
        <f t="shared" si="29"/>
        <v>-0.30877192982456136</v>
      </c>
      <c r="J145" s="165">
        <f t="shared" si="30"/>
        <v>0.51538461538461533</v>
      </c>
      <c r="K145" s="164">
        <f>H145/H137</f>
        <v>2.1756736857605655E-2</v>
      </c>
    </row>
    <row r="146" spans="2:11" x14ac:dyDescent="0.25">
      <c r="B146" s="162" t="s">
        <v>119</v>
      </c>
      <c r="C146" s="163">
        <v>515</v>
      </c>
      <c r="D146" s="163">
        <v>131</v>
      </c>
      <c r="E146" s="163">
        <v>624</v>
      </c>
      <c r="F146" s="163">
        <v>523</v>
      </c>
      <c r="G146" s="163">
        <v>595</v>
      </c>
      <c r="H146" s="163">
        <v>571</v>
      </c>
      <c r="I146" s="164">
        <f t="shared" si="29"/>
        <v>-4.033613445378148E-2</v>
      </c>
      <c r="J146" s="165">
        <f t="shared" si="30"/>
        <v>0.10873786407766994</v>
      </c>
      <c r="K146" s="164">
        <f>H146/H137</f>
        <v>2.1020468266823737E-2</v>
      </c>
    </row>
    <row r="147" spans="2:11" x14ac:dyDescent="0.25">
      <c r="B147" s="162" t="s">
        <v>128</v>
      </c>
      <c r="C147" s="163">
        <v>370</v>
      </c>
      <c r="D147" s="163">
        <v>6</v>
      </c>
      <c r="E147" s="163">
        <v>611</v>
      </c>
      <c r="F147" s="163">
        <v>685</v>
      </c>
      <c r="G147" s="163">
        <v>741</v>
      </c>
      <c r="H147" s="163">
        <v>728</v>
      </c>
      <c r="I147" s="164">
        <f t="shared" si="29"/>
        <v>-1.7543859649122862E-2</v>
      </c>
      <c r="J147" s="165">
        <f t="shared" si="30"/>
        <v>0.96756756756756768</v>
      </c>
      <c r="K147" s="164">
        <f>H147/H137</f>
        <v>2.6800176704461786E-2</v>
      </c>
    </row>
    <row r="148" spans="2:11" x14ac:dyDescent="0.25">
      <c r="B148" s="162" t="s">
        <v>131</v>
      </c>
      <c r="C148" s="163">
        <v>964</v>
      </c>
      <c r="D148" s="163">
        <v>12</v>
      </c>
      <c r="E148" s="163">
        <v>434</v>
      </c>
      <c r="F148" s="163">
        <v>704</v>
      </c>
      <c r="G148" s="163">
        <v>710</v>
      </c>
      <c r="H148" s="163">
        <v>580</v>
      </c>
      <c r="I148" s="164">
        <f t="shared" si="29"/>
        <v>-0.18309859154929575</v>
      </c>
      <c r="J148" s="165">
        <f t="shared" si="30"/>
        <v>-0.39834024896265563</v>
      </c>
      <c r="K148" s="164">
        <f>H148/H137</f>
        <v>2.1351789132675599E-2</v>
      </c>
    </row>
    <row r="149" spans="2:11" x14ac:dyDescent="0.25">
      <c r="B149" s="168" t="s">
        <v>145</v>
      </c>
      <c r="C149" s="169">
        <f t="shared" ref="C149:H149" si="31">C141-SUM(C142:C148)</f>
        <v>6082</v>
      </c>
      <c r="D149" s="169">
        <f t="shared" si="31"/>
        <v>1901</v>
      </c>
      <c r="E149" s="169">
        <f t="shared" si="31"/>
        <v>7021</v>
      </c>
      <c r="F149" s="169">
        <f t="shared" si="31"/>
        <v>8381</v>
      </c>
      <c r="G149" s="169">
        <f t="shared" si="31"/>
        <v>8905</v>
      </c>
      <c r="H149" s="169">
        <f t="shared" si="31"/>
        <v>8606</v>
      </c>
      <c r="I149" s="170">
        <f t="shared" si="29"/>
        <v>-3.3576642335766405E-2</v>
      </c>
      <c r="J149" s="171">
        <f t="shared" si="30"/>
        <v>0.41499506741203551</v>
      </c>
      <c r="K149" s="170">
        <f>H149/H137</f>
        <v>0.31681637461345902</v>
      </c>
    </row>
    <row r="150" spans="2:11" x14ac:dyDescent="0.25">
      <c r="B150" s="153" t="s">
        <v>53</v>
      </c>
      <c r="C150" s="174"/>
      <c r="D150" s="174"/>
      <c r="E150" s="174"/>
      <c r="F150" s="174"/>
      <c r="G150" s="174"/>
      <c r="H150" s="174"/>
      <c r="I150" s="175"/>
      <c r="J150" s="175"/>
      <c r="K150" s="175"/>
    </row>
    <row r="151" spans="2:11" x14ac:dyDescent="0.25">
      <c r="B151" s="154" t="s">
        <v>68</v>
      </c>
      <c r="C151" s="176">
        <v>12676</v>
      </c>
      <c r="D151" s="176">
        <v>2636</v>
      </c>
      <c r="E151" s="176">
        <v>10129</v>
      </c>
      <c r="F151" s="176">
        <v>12010</v>
      </c>
      <c r="G151" s="176">
        <v>12675</v>
      </c>
      <c r="H151" s="176">
        <v>11732</v>
      </c>
      <c r="I151" s="177">
        <f t="shared" ref="I151:I163" si="32">IFERROR(H151/G151-1,"-")</f>
        <v>-7.4398422090729777E-2</v>
      </c>
      <c r="J151" s="177">
        <f t="shared" ref="J151:J163" si="33">IFERROR(H151/C151-1,"-")</f>
        <v>-7.4471442095298213E-2</v>
      </c>
      <c r="K151" s="177">
        <f>H151/H151</f>
        <v>1</v>
      </c>
    </row>
    <row r="152" spans="2:11" x14ac:dyDescent="0.25">
      <c r="B152" s="157" t="s">
        <v>97</v>
      </c>
      <c r="C152" s="158">
        <v>5341</v>
      </c>
      <c r="D152" s="158">
        <v>1637</v>
      </c>
      <c r="E152" s="158">
        <v>3984</v>
      </c>
      <c r="F152" s="158">
        <v>4831</v>
      </c>
      <c r="G152" s="158">
        <v>4436</v>
      </c>
      <c r="H152" s="158">
        <v>3782</v>
      </c>
      <c r="I152" s="159">
        <f t="shared" si="32"/>
        <v>-0.14743011722272314</v>
      </c>
      <c r="J152" s="160">
        <f t="shared" si="33"/>
        <v>-0.2918929039505711</v>
      </c>
      <c r="K152" s="159">
        <f>H152/H151</f>
        <v>0.32236617797476985</v>
      </c>
    </row>
    <row r="153" spans="2:11" x14ac:dyDescent="0.25">
      <c r="B153" s="162" t="s">
        <v>103</v>
      </c>
      <c r="C153" s="163">
        <v>3325</v>
      </c>
      <c r="D153" s="163">
        <v>1390</v>
      </c>
      <c r="E153" s="163">
        <v>3159</v>
      </c>
      <c r="F153" s="163">
        <v>3383</v>
      </c>
      <c r="G153" s="163">
        <v>3365</v>
      </c>
      <c r="H153" s="163">
        <v>2617</v>
      </c>
      <c r="I153" s="164">
        <f t="shared" si="32"/>
        <v>-0.22228826151560177</v>
      </c>
      <c r="J153" s="165">
        <f t="shared" si="33"/>
        <v>-0.21293233082706764</v>
      </c>
      <c r="K153" s="164">
        <f>H153/H151</f>
        <v>0.22306512103648141</v>
      </c>
    </row>
    <row r="154" spans="2:11" x14ac:dyDescent="0.25">
      <c r="B154" s="162" t="s">
        <v>100</v>
      </c>
      <c r="C154" s="163">
        <v>2016</v>
      </c>
      <c r="D154" s="163">
        <v>247</v>
      </c>
      <c r="E154" s="163">
        <v>825</v>
      </c>
      <c r="F154" s="163">
        <v>1448</v>
      </c>
      <c r="G154" s="163">
        <v>1071</v>
      </c>
      <c r="H154" s="163">
        <v>1165</v>
      </c>
      <c r="I154" s="164">
        <f t="shared" si="32"/>
        <v>8.776844070961709E-2</v>
      </c>
      <c r="J154" s="165">
        <f t="shared" si="33"/>
        <v>-0.42212301587301593</v>
      </c>
      <c r="K154" s="164">
        <f>H154/H151</f>
        <v>9.9301056938288446E-2</v>
      </c>
    </row>
    <row r="155" spans="2:11" x14ac:dyDescent="0.25">
      <c r="B155" s="157" t="s">
        <v>107</v>
      </c>
      <c r="C155" s="158">
        <v>7335</v>
      </c>
      <c r="D155" s="158">
        <v>999</v>
      </c>
      <c r="E155" s="158">
        <v>6145</v>
      </c>
      <c r="F155" s="158">
        <v>7179</v>
      </c>
      <c r="G155" s="158">
        <v>8239</v>
      </c>
      <c r="H155" s="158">
        <v>7950</v>
      </c>
      <c r="I155" s="159">
        <f t="shared" si="32"/>
        <v>-3.5077072460250047E-2</v>
      </c>
      <c r="J155" s="160">
        <f t="shared" si="33"/>
        <v>8.3844580777096223E-2</v>
      </c>
      <c r="K155" s="159">
        <f>H155/H151</f>
        <v>0.67763382202523015</v>
      </c>
    </row>
    <row r="156" spans="2:11" x14ac:dyDescent="0.25">
      <c r="B156" s="162" t="s">
        <v>110</v>
      </c>
      <c r="C156" s="163">
        <v>2338</v>
      </c>
      <c r="D156" s="163">
        <v>180</v>
      </c>
      <c r="E156" s="163">
        <v>1605</v>
      </c>
      <c r="F156" s="163">
        <v>2615</v>
      </c>
      <c r="G156" s="163">
        <v>2396</v>
      </c>
      <c r="H156" s="163">
        <v>1949</v>
      </c>
      <c r="I156" s="164">
        <f t="shared" si="32"/>
        <v>-0.18656093489148584</v>
      </c>
      <c r="J156" s="165">
        <f t="shared" si="33"/>
        <v>-0.16638152266894779</v>
      </c>
      <c r="K156" s="164">
        <f>H156/H151</f>
        <v>0.16612683259461303</v>
      </c>
    </row>
    <row r="157" spans="2:11" x14ac:dyDescent="0.25">
      <c r="B157" s="162" t="s">
        <v>113</v>
      </c>
      <c r="C157" s="163">
        <v>1982</v>
      </c>
      <c r="D157" s="163">
        <v>277</v>
      </c>
      <c r="E157" s="163">
        <v>2110</v>
      </c>
      <c r="F157" s="163">
        <v>1634</v>
      </c>
      <c r="G157" s="163">
        <v>1778</v>
      </c>
      <c r="H157" s="163">
        <v>1737</v>
      </c>
      <c r="I157" s="164">
        <f t="shared" si="32"/>
        <v>-2.3059617547806499E-2</v>
      </c>
      <c r="J157" s="165">
        <f t="shared" si="33"/>
        <v>-0.12361251261352169</v>
      </c>
      <c r="K157" s="164">
        <f>H157/H151</f>
        <v>0.14805659734060689</v>
      </c>
    </row>
    <row r="158" spans="2:11" x14ac:dyDescent="0.25">
      <c r="B158" s="162" t="s">
        <v>116</v>
      </c>
      <c r="C158" s="163">
        <v>653</v>
      </c>
      <c r="D158" s="163">
        <v>183</v>
      </c>
      <c r="E158" s="163">
        <v>556</v>
      </c>
      <c r="F158" s="163">
        <v>961</v>
      </c>
      <c r="G158" s="163">
        <v>1151</v>
      </c>
      <c r="H158" s="163">
        <v>1499</v>
      </c>
      <c r="I158" s="164">
        <f t="shared" si="32"/>
        <v>0.30234578627280628</v>
      </c>
      <c r="J158" s="165">
        <f t="shared" si="33"/>
        <v>1.2955589586523737</v>
      </c>
      <c r="K158" s="164">
        <f>H158/H151</f>
        <v>0.12777020115922263</v>
      </c>
    </row>
    <row r="159" spans="2:11" x14ac:dyDescent="0.25">
      <c r="B159" s="162" t="s">
        <v>123</v>
      </c>
      <c r="C159" s="163">
        <v>192</v>
      </c>
      <c r="D159" s="163">
        <v>14</v>
      </c>
      <c r="E159" s="163">
        <v>152</v>
      </c>
      <c r="F159" s="163">
        <v>231</v>
      </c>
      <c r="G159" s="163">
        <v>302</v>
      </c>
      <c r="H159" s="163">
        <v>264</v>
      </c>
      <c r="I159" s="164">
        <f t="shared" si="32"/>
        <v>-0.1258278145695364</v>
      </c>
      <c r="J159" s="165">
        <f t="shared" si="33"/>
        <v>0.375</v>
      </c>
      <c r="K159" s="164">
        <f>H159/H151</f>
        <v>2.250255710876236E-2</v>
      </c>
    </row>
    <row r="160" spans="2:11" x14ac:dyDescent="0.25">
      <c r="B160" s="162" t="s">
        <v>119</v>
      </c>
      <c r="C160" s="163">
        <v>326</v>
      </c>
      <c r="D160" s="163">
        <v>42</v>
      </c>
      <c r="E160" s="163">
        <v>308</v>
      </c>
      <c r="F160" s="163">
        <v>226</v>
      </c>
      <c r="G160" s="163">
        <v>266</v>
      </c>
      <c r="H160" s="163">
        <v>303</v>
      </c>
      <c r="I160" s="164">
        <f t="shared" si="32"/>
        <v>0.13909774436090228</v>
      </c>
      <c r="J160" s="165">
        <f t="shared" si="33"/>
        <v>-7.055214723926384E-2</v>
      </c>
      <c r="K160" s="164">
        <f>H160/H151</f>
        <v>2.5826798499829526E-2</v>
      </c>
    </row>
    <row r="161" spans="2:11" x14ac:dyDescent="0.25">
      <c r="B161" s="162" t="s">
        <v>128</v>
      </c>
      <c r="C161" s="163">
        <v>59</v>
      </c>
      <c r="D161" s="163">
        <v>6</v>
      </c>
      <c r="E161" s="163">
        <v>63</v>
      </c>
      <c r="F161" s="163">
        <v>84</v>
      </c>
      <c r="G161" s="163">
        <v>145</v>
      </c>
      <c r="H161" s="163">
        <v>109</v>
      </c>
      <c r="I161" s="164">
        <f t="shared" si="32"/>
        <v>-0.24827586206896557</v>
      </c>
      <c r="J161" s="165">
        <f t="shared" si="33"/>
        <v>0.84745762711864403</v>
      </c>
      <c r="K161" s="164">
        <f>H161/H151</f>
        <v>9.2908285032390053E-3</v>
      </c>
    </row>
    <row r="162" spans="2:11" x14ac:dyDescent="0.25">
      <c r="B162" s="162" t="s">
        <v>131</v>
      </c>
      <c r="C162" s="163">
        <v>197</v>
      </c>
      <c r="D162" s="163">
        <v>1</v>
      </c>
      <c r="E162" s="163">
        <v>159</v>
      </c>
      <c r="F162" s="163">
        <v>110</v>
      </c>
      <c r="G162" s="163">
        <v>211</v>
      </c>
      <c r="H162" s="163">
        <v>178</v>
      </c>
      <c r="I162" s="164">
        <f t="shared" si="32"/>
        <v>-0.15639810426540279</v>
      </c>
      <c r="J162" s="165">
        <f t="shared" si="33"/>
        <v>-9.6446700507614169E-2</v>
      </c>
      <c r="K162" s="164">
        <f>H162/H151</f>
        <v>1.5172178656665531E-2</v>
      </c>
    </row>
    <row r="163" spans="2:11" x14ac:dyDescent="0.25">
      <c r="B163" s="168" t="s">
        <v>145</v>
      </c>
      <c r="C163" s="169">
        <f t="shared" ref="C163:H163" si="34">C155-SUM(C156:C162)</f>
        <v>1588</v>
      </c>
      <c r="D163" s="169">
        <f t="shared" si="34"/>
        <v>296</v>
      </c>
      <c r="E163" s="169">
        <f t="shared" si="34"/>
        <v>1192</v>
      </c>
      <c r="F163" s="169">
        <f t="shared" si="34"/>
        <v>1318</v>
      </c>
      <c r="G163" s="169">
        <f t="shared" si="34"/>
        <v>1990</v>
      </c>
      <c r="H163" s="169">
        <f t="shared" si="34"/>
        <v>1911</v>
      </c>
      <c r="I163" s="170">
        <f t="shared" si="32"/>
        <v>-3.9698492462311608E-2</v>
      </c>
      <c r="J163" s="171">
        <f t="shared" si="33"/>
        <v>0.20340050377833752</v>
      </c>
      <c r="K163" s="170">
        <f>H163/H151</f>
        <v>0.16288782816229117</v>
      </c>
    </row>
    <row r="164" spans="2:11" x14ac:dyDescent="0.25">
      <c r="C164" s="79"/>
      <c r="D164" s="79"/>
      <c r="E164" s="79"/>
      <c r="F164" s="79"/>
      <c r="G164" s="79"/>
      <c r="H164" s="79"/>
      <c r="I164" s="79"/>
    </row>
    <row r="165" spans="2:11" x14ac:dyDescent="0.25">
      <c r="B165" s="105" t="s">
        <v>55</v>
      </c>
      <c r="C165" s="105"/>
      <c r="D165" s="105"/>
      <c r="E165" s="105"/>
      <c r="F165" s="105"/>
      <c r="G165" s="105"/>
      <c r="H165" s="105"/>
      <c r="I165" s="105"/>
      <c r="J165" s="105"/>
      <c r="K165" s="105"/>
    </row>
  </sheetData>
  <mergeCells count="3">
    <mergeCell ref="B6:K6"/>
    <mergeCell ref="N6:V6"/>
    <mergeCell ref="C8:K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52C8D-C205-4C59-90F9-D44934E3C088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4" spans="1:27" ht="42" customHeight="1" thickBot="1" x14ac:dyDescent="0.3">
      <c r="B4" s="269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69"/>
      <c r="D4" s="269"/>
      <c r="E4" s="269"/>
      <c r="F4" s="269"/>
      <c r="G4" s="269"/>
      <c r="H4" s="269"/>
      <c r="I4" s="269"/>
      <c r="J4" s="269"/>
      <c r="K4" s="142"/>
      <c r="L4" s="142"/>
      <c r="M4" s="142"/>
      <c r="P4" s="141" t="s">
        <v>257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1" t="s">
        <v>43</v>
      </c>
      <c r="D6" s="302"/>
      <c r="E6" s="302"/>
      <c r="F6" s="302"/>
      <c r="G6" s="302"/>
      <c r="H6" s="302"/>
      <c r="I6" s="302"/>
      <c r="J6" s="302"/>
      <c r="K6" s="302"/>
      <c r="L6" s="302"/>
      <c r="M6" s="302"/>
      <c r="P6" s="143"/>
      <c r="Q6" s="301" t="s">
        <v>43</v>
      </c>
      <c r="R6" s="302"/>
      <c r="S6" s="302"/>
      <c r="T6" s="302"/>
      <c r="U6" s="302"/>
      <c r="V6" s="302"/>
      <c r="W6" s="302"/>
      <c r="X6" s="302"/>
      <c r="Y6" s="302"/>
      <c r="Z6" s="302"/>
      <c r="AA6" s="302"/>
    </row>
    <row r="7" spans="1:27" s="144" customFormat="1" ht="72" customHeight="1" x14ac:dyDescent="0.25">
      <c r="B7" s="145"/>
      <c r="C7" s="172" t="s">
        <v>258</v>
      </c>
      <c r="D7" s="172" t="s">
        <v>259</v>
      </c>
      <c r="E7" s="172" t="s">
        <v>260</v>
      </c>
      <c r="F7" s="172" t="s">
        <v>261</v>
      </c>
      <c r="G7" s="172" t="s">
        <v>262</v>
      </c>
      <c r="H7" s="172" t="s">
        <v>263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258</v>
      </c>
      <c r="R7" s="172" t="s">
        <v>259</v>
      </c>
      <c r="S7" s="172" t="s">
        <v>260</v>
      </c>
      <c r="T7" s="172" t="s">
        <v>261</v>
      </c>
      <c r="U7" s="172" t="s">
        <v>262</v>
      </c>
      <c r="V7" s="172" t="s">
        <v>263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49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v>4872456</v>
      </c>
      <c r="D9" s="176">
        <v>4831573</v>
      </c>
      <c r="E9" s="176">
        <v>1565030</v>
      </c>
      <c r="F9" s="176">
        <v>4757683</v>
      </c>
      <c r="G9" s="176">
        <v>5188807</v>
      </c>
      <c r="H9" s="176">
        <v>5480280</v>
      </c>
      <c r="I9" s="177">
        <f>IFERROR(H9/G9-1,"-")</f>
        <v>5.6173413272068151E-2</v>
      </c>
      <c r="J9" s="177">
        <f>IFERROR(H9/D9-1,"-")</f>
        <v>0.13426414130553344</v>
      </c>
      <c r="K9" s="176">
        <f>H9-G9</f>
        <v>291473</v>
      </c>
      <c r="L9" s="176">
        <f>H9-D9</f>
        <v>648707</v>
      </c>
      <c r="M9" s="177">
        <f t="shared" ref="M9:M21" si="0">H9/H$9</f>
        <v>1</v>
      </c>
      <c r="P9" s="154" t="s">
        <v>68</v>
      </c>
      <c r="Q9" s="176">
        <v>53986</v>
      </c>
      <c r="R9" s="176">
        <v>55887</v>
      </c>
      <c r="S9" s="176">
        <v>22616</v>
      </c>
      <c r="T9" s="176">
        <v>51485</v>
      </c>
      <c r="U9" s="176">
        <v>58157</v>
      </c>
      <c r="V9" s="176">
        <v>57388</v>
      </c>
      <c r="W9" s="177">
        <f>IFERROR(V9/U9-1,"-")</f>
        <v>-1.3222827862510056E-2</v>
      </c>
      <c r="X9" s="177">
        <f>IFERROR(V9/R9-1,"-")</f>
        <v>2.6857766564675201E-2</v>
      </c>
      <c r="Y9" s="176">
        <f>V9-U9</f>
        <v>-769</v>
      </c>
      <c r="Z9" s="176">
        <f>V9-R9</f>
        <v>1501</v>
      </c>
      <c r="AA9" s="177">
        <f t="shared" ref="AA9:AA21" si="1">V9/V$9</f>
        <v>1</v>
      </c>
    </row>
    <row r="10" spans="1:27" x14ac:dyDescent="0.25">
      <c r="A10" s="161" t="s">
        <v>103</v>
      </c>
      <c r="B10" s="157" t="s">
        <v>97</v>
      </c>
      <c r="C10" s="158">
        <v>1028693</v>
      </c>
      <c r="D10" s="158">
        <v>1047557</v>
      </c>
      <c r="E10" s="158">
        <v>456675</v>
      </c>
      <c r="F10" s="158">
        <v>1016781</v>
      </c>
      <c r="G10" s="158">
        <v>1041269</v>
      </c>
      <c r="H10" s="158">
        <v>1058434</v>
      </c>
      <c r="I10" s="160">
        <f>IFERROR(H10/G10-1,"-")</f>
        <v>1.6484693196474609E-2</v>
      </c>
      <c r="J10" s="159">
        <f t="shared" ref="J10:J21" si="2">IFERROR(H10/D10-1,"-")</f>
        <v>1.03832058780573E-2</v>
      </c>
      <c r="K10" s="158">
        <f t="shared" ref="K10:K20" si="3">H10-G10</f>
        <v>17165</v>
      </c>
      <c r="L10" s="158">
        <f t="shared" ref="L10:L21" si="4">H10-D10</f>
        <v>10877</v>
      </c>
      <c r="M10" s="159">
        <f t="shared" si="0"/>
        <v>0.19313502229813076</v>
      </c>
      <c r="P10" s="157" t="s">
        <v>97</v>
      </c>
      <c r="Q10" s="158">
        <v>34282</v>
      </c>
      <c r="R10" s="158">
        <v>37119</v>
      </c>
      <c r="S10" s="158">
        <v>14777</v>
      </c>
      <c r="T10" s="158">
        <v>33809</v>
      </c>
      <c r="U10" s="158">
        <v>37722</v>
      </c>
      <c r="V10" s="158">
        <v>35821</v>
      </c>
      <c r="W10" s="160">
        <f>IFERROR(V10/U10-1,"-")</f>
        <v>-5.0394994963151474E-2</v>
      </c>
      <c r="X10" s="159">
        <f t="shared" ref="X10:X21" si="5">IFERROR(V10/R10-1,"-")</f>
        <v>-3.4968614456208358E-2</v>
      </c>
      <c r="Y10" s="157">
        <f t="shared" ref="Y10:Y20" si="6">V10-U10</f>
        <v>-1901</v>
      </c>
      <c r="Z10" s="158">
        <f t="shared" ref="Z10:Z21" si="7">V10-R10</f>
        <v>-1298</v>
      </c>
      <c r="AA10" s="159">
        <f t="shared" si="1"/>
        <v>0.62418972607513767</v>
      </c>
    </row>
    <row r="11" spans="1:27" x14ac:dyDescent="0.25">
      <c r="A11" s="161" t="s">
        <v>100</v>
      </c>
      <c r="B11" s="162" t="s">
        <v>103</v>
      </c>
      <c r="C11" s="163">
        <v>422456</v>
      </c>
      <c r="D11" s="163">
        <v>415150</v>
      </c>
      <c r="E11" s="163">
        <v>208389</v>
      </c>
      <c r="F11" s="163">
        <v>423208</v>
      </c>
      <c r="G11" s="163">
        <v>428791</v>
      </c>
      <c r="H11" s="163">
        <v>421973</v>
      </c>
      <c r="I11" s="165">
        <f>IFERROR(H11/G11-1,"-")</f>
        <v>-1.5900520300099585E-2</v>
      </c>
      <c r="J11" s="164">
        <f t="shared" si="2"/>
        <v>1.6435023485487088E-2</v>
      </c>
      <c r="K11" s="163">
        <f t="shared" si="3"/>
        <v>-6818</v>
      </c>
      <c r="L11" s="163">
        <f t="shared" si="4"/>
        <v>6823</v>
      </c>
      <c r="M11" s="164">
        <f t="shared" si="0"/>
        <v>7.6998438036012765E-2</v>
      </c>
      <c r="P11" s="162" t="s">
        <v>103</v>
      </c>
      <c r="Q11" s="163">
        <v>16764</v>
      </c>
      <c r="R11" s="163">
        <v>19153</v>
      </c>
      <c r="S11" s="163">
        <v>8025</v>
      </c>
      <c r="T11" s="163">
        <v>16289</v>
      </c>
      <c r="U11" s="163">
        <v>12024</v>
      </c>
      <c r="V11" s="163">
        <v>11877</v>
      </c>
      <c r="W11" s="165">
        <f>IFERROR(V11/U11-1,"-")</f>
        <v>-1.2225548902195627E-2</v>
      </c>
      <c r="X11" s="164">
        <f t="shared" si="5"/>
        <v>-0.37988826815642462</v>
      </c>
      <c r="Y11" s="162">
        <f t="shared" si="6"/>
        <v>-147</v>
      </c>
      <c r="Z11" s="163">
        <f t="shared" si="7"/>
        <v>-7276</v>
      </c>
      <c r="AA11" s="164">
        <f>V11/V$9</f>
        <v>0.20695964313096815</v>
      </c>
    </row>
    <row r="12" spans="1:27" x14ac:dyDescent="0.25">
      <c r="A12" s="1"/>
      <c r="B12" s="162" t="s">
        <v>100</v>
      </c>
      <c r="C12" s="163">
        <v>606237</v>
      </c>
      <c r="D12" s="163">
        <v>632407</v>
      </c>
      <c r="E12" s="163">
        <v>248286</v>
      </c>
      <c r="F12" s="163">
        <v>593573</v>
      </c>
      <c r="G12" s="163">
        <v>612478</v>
      </c>
      <c r="H12" s="163">
        <v>636461</v>
      </c>
      <c r="I12" s="165">
        <f>IFERROR(H12/G12-1,"-")</f>
        <v>3.915732483452472E-2</v>
      </c>
      <c r="J12" s="164">
        <f t="shared" si="2"/>
        <v>6.4104287270696503E-3</v>
      </c>
      <c r="K12" s="163">
        <f t="shared" si="3"/>
        <v>23983</v>
      </c>
      <c r="L12" s="163">
        <f t="shared" si="4"/>
        <v>4054</v>
      </c>
      <c r="M12" s="164">
        <f t="shared" si="0"/>
        <v>0.116136584262118</v>
      </c>
      <c r="P12" s="162" t="s">
        <v>100</v>
      </c>
      <c r="Q12" s="163">
        <v>17518</v>
      </c>
      <c r="R12" s="163">
        <v>17966</v>
      </c>
      <c r="S12" s="163">
        <v>6752</v>
      </c>
      <c r="T12" s="163">
        <v>17520</v>
      </c>
      <c r="U12" s="163">
        <v>25698</v>
      </c>
      <c r="V12" s="163">
        <v>23944</v>
      </c>
      <c r="W12" s="165">
        <f>IFERROR(V12/U12-1,"-")</f>
        <v>-6.8254338859055186E-2</v>
      </c>
      <c r="X12" s="164">
        <f t="shared" si="5"/>
        <v>0.33273961928086382</v>
      </c>
      <c r="Y12" s="162">
        <f t="shared" si="6"/>
        <v>-1754</v>
      </c>
      <c r="Z12" s="163">
        <f t="shared" si="7"/>
        <v>5978</v>
      </c>
      <c r="AA12" s="164">
        <f t="shared" si="1"/>
        <v>0.41723008294416952</v>
      </c>
    </row>
    <row r="13" spans="1:27" s="56" customFormat="1" x14ac:dyDescent="0.25">
      <c r="B13" s="157" t="s">
        <v>107</v>
      </c>
      <c r="C13" s="158">
        <v>3843763</v>
      </c>
      <c r="D13" s="158">
        <v>3784016</v>
      </c>
      <c r="E13" s="158">
        <v>1108355</v>
      </c>
      <c r="F13" s="158">
        <v>3740902</v>
      </c>
      <c r="G13" s="158">
        <v>4147538</v>
      </c>
      <c r="H13" s="158">
        <v>4421846</v>
      </c>
      <c r="I13" s="160">
        <f>IFERROR(H13/G13-1,"-")</f>
        <v>6.6137549553494157E-2</v>
      </c>
      <c r="J13" s="159">
        <f t="shared" si="2"/>
        <v>0.16855901243546545</v>
      </c>
      <c r="K13" s="158">
        <f t="shared" si="3"/>
        <v>274308</v>
      </c>
      <c r="L13" s="158">
        <f t="shared" si="4"/>
        <v>637830</v>
      </c>
      <c r="M13" s="159">
        <f t="shared" si="0"/>
        <v>0.80686497770186927</v>
      </c>
      <c r="P13" s="157" t="s">
        <v>107</v>
      </c>
      <c r="Q13" s="158">
        <v>19704</v>
      </c>
      <c r="R13" s="158">
        <v>18768</v>
      </c>
      <c r="S13" s="158">
        <v>7839</v>
      </c>
      <c r="T13" s="158">
        <v>17676</v>
      </c>
      <c r="U13" s="158">
        <v>20435</v>
      </c>
      <c r="V13" s="158">
        <v>21567</v>
      </c>
      <c r="W13" s="160">
        <f>IFERROR(V13/U13-1,"-")</f>
        <v>5.539515537068751E-2</v>
      </c>
      <c r="X13" s="159">
        <f t="shared" si="5"/>
        <v>0.14913682864450117</v>
      </c>
      <c r="Y13" s="157">
        <f t="shared" si="6"/>
        <v>1132</v>
      </c>
      <c r="Z13" s="158">
        <f t="shared" si="7"/>
        <v>2799</v>
      </c>
      <c r="AA13" s="159">
        <f t="shared" si="1"/>
        <v>0.37581027392486233</v>
      </c>
    </row>
    <row r="14" spans="1:27" s="56" customFormat="1" x14ac:dyDescent="0.25">
      <c r="B14" s="162" t="s">
        <v>110</v>
      </c>
      <c r="C14" s="163">
        <v>1692213</v>
      </c>
      <c r="D14" s="163">
        <v>1721079</v>
      </c>
      <c r="E14" s="163">
        <v>436126</v>
      </c>
      <c r="F14" s="163">
        <v>1722453</v>
      </c>
      <c r="G14" s="163">
        <v>1939344</v>
      </c>
      <c r="H14" s="163">
        <v>2075266</v>
      </c>
      <c r="I14" s="165">
        <f t="shared" ref="I14:I21" si="8">IFERROR(H14/G14-1,"-")</f>
        <v>7.0086585979588945E-2</v>
      </c>
      <c r="J14" s="164">
        <f t="shared" si="2"/>
        <v>0.2057935748446178</v>
      </c>
      <c r="K14" s="163">
        <f t="shared" si="3"/>
        <v>135922</v>
      </c>
      <c r="L14" s="163">
        <f t="shared" si="4"/>
        <v>354187</v>
      </c>
      <c r="M14" s="164">
        <f t="shared" si="0"/>
        <v>0.37867882662929631</v>
      </c>
      <c r="P14" s="162" t="s">
        <v>110</v>
      </c>
      <c r="Q14" s="163">
        <v>2265</v>
      </c>
      <c r="R14" s="163">
        <v>2421</v>
      </c>
      <c r="S14" s="163">
        <v>1262</v>
      </c>
      <c r="T14" s="163">
        <v>2403</v>
      </c>
      <c r="U14" s="163">
        <v>2795</v>
      </c>
      <c r="V14" s="163">
        <v>3030</v>
      </c>
      <c r="W14" s="165">
        <f t="shared" ref="W14:W21" si="9">IFERROR(V14/U14-1,"-")</f>
        <v>8.4078711985688726E-2</v>
      </c>
      <c r="X14" s="164">
        <f t="shared" si="5"/>
        <v>0.25154894671623307</v>
      </c>
      <c r="Y14" s="162">
        <f t="shared" si="6"/>
        <v>235</v>
      </c>
      <c r="Z14" s="163">
        <f t="shared" si="7"/>
        <v>609</v>
      </c>
      <c r="AA14" s="164">
        <f t="shared" si="1"/>
        <v>5.2798494458771869E-2</v>
      </c>
    </row>
    <row r="15" spans="1:27" x14ac:dyDescent="0.25">
      <c r="A15" s="1"/>
      <c r="B15" s="162" t="s">
        <v>113</v>
      </c>
      <c r="C15" s="163">
        <v>580856</v>
      </c>
      <c r="D15" s="163">
        <v>491040</v>
      </c>
      <c r="E15" s="163">
        <v>138813</v>
      </c>
      <c r="F15" s="163">
        <v>385709</v>
      </c>
      <c r="G15" s="163">
        <v>431586</v>
      </c>
      <c r="H15" s="163">
        <v>447017</v>
      </c>
      <c r="I15" s="165">
        <f t="shared" si="8"/>
        <v>3.5754171822070191E-2</v>
      </c>
      <c r="J15" s="164">
        <f t="shared" si="2"/>
        <v>-8.9652574128380569E-2</v>
      </c>
      <c r="K15" s="163">
        <f t="shared" si="3"/>
        <v>15431</v>
      </c>
      <c r="L15" s="163">
        <f t="shared" si="4"/>
        <v>-44023</v>
      </c>
      <c r="M15" s="164">
        <f t="shared" si="0"/>
        <v>8.1568277533264719E-2</v>
      </c>
      <c r="P15" s="162" t="s">
        <v>113</v>
      </c>
      <c r="Q15" s="163">
        <v>4527</v>
      </c>
      <c r="R15" s="163">
        <v>3905</v>
      </c>
      <c r="S15" s="163">
        <v>1429</v>
      </c>
      <c r="T15" s="163">
        <v>3482</v>
      </c>
      <c r="U15" s="163">
        <v>3814</v>
      </c>
      <c r="V15" s="163">
        <v>4234</v>
      </c>
      <c r="W15" s="165">
        <f t="shared" si="9"/>
        <v>0.11012060828526482</v>
      </c>
      <c r="X15" s="164">
        <f t="shared" si="5"/>
        <v>8.4250960307298284E-2</v>
      </c>
      <c r="Y15" s="162">
        <f t="shared" si="6"/>
        <v>420</v>
      </c>
      <c r="Z15" s="163">
        <f t="shared" si="7"/>
        <v>329</v>
      </c>
      <c r="AA15" s="164">
        <f t="shared" si="1"/>
        <v>7.3778490276712905E-2</v>
      </c>
    </row>
    <row r="16" spans="1:27" x14ac:dyDescent="0.25">
      <c r="A16" s="1"/>
      <c r="B16" s="162" t="s">
        <v>116</v>
      </c>
      <c r="C16" s="163">
        <v>162041</v>
      </c>
      <c r="D16" s="163">
        <v>166950</v>
      </c>
      <c r="E16" s="163">
        <v>58766</v>
      </c>
      <c r="F16" s="163">
        <v>197280</v>
      </c>
      <c r="G16" s="163">
        <v>216824</v>
      </c>
      <c r="H16" s="163">
        <v>230379</v>
      </c>
      <c r="I16" s="165">
        <f t="shared" si="8"/>
        <v>6.2516142124487972E-2</v>
      </c>
      <c r="J16" s="164">
        <f t="shared" si="2"/>
        <v>0.37992812219227323</v>
      </c>
      <c r="K16" s="163">
        <f t="shared" si="3"/>
        <v>13555</v>
      </c>
      <c r="L16" s="163">
        <f t="shared" si="4"/>
        <v>63429</v>
      </c>
      <c r="M16" s="164">
        <f t="shared" si="0"/>
        <v>4.2037815586064946E-2</v>
      </c>
      <c r="P16" s="162" t="s">
        <v>116</v>
      </c>
      <c r="Q16" s="163">
        <v>4157</v>
      </c>
      <c r="R16" s="163">
        <v>3854</v>
      </c>
      <c r="S16" s="163">
        <v>1899</v>
      </c>
      <c r="T16" s="163">
        <v>3412</v>
      </c>
      <c r="U16" s="163">
        <v>3885</v>
      </c>
      <c r="V16" s="163">
        <v>3685</v>
      </c>
      <c r="W16" s="165">
        <f t="shared" si="9"/>
        <v>-5.1480051480051525E-2</v>
      </c>
      <c r="X16" s="164">
        <f t="shared" si="5"/>
        <v>-4.3850544888427656E-2</v>
      </c>
      <c r="Y16" s="162">
        <f t="shared" si="6"/>
        <v>-200</v>
      </c>
      <c r="Z16" s="163">
        <f t="shared" si="7"/>
        <v>-169</v>
      </c>
      <c r="AA16" s="164">
        <f t="shared" si="1"/>
        <v>6.4212030389628499E-2</v>
      </c>
    </row>
    <row r="17" spans="1:27" x14ac:dyDescent="0.25">
      <c r="A17" s="1"/>
      <c r="B17" s="162" t="s">
        <v>123</v>
      </c>
      <c r="C17" s="163">
        <v>146606</v>
      </c>
      <c r="D17" s="163">
        <v>137818</v>
      </c>
      <c r="E17" s="163">
        <v>39648</v>
      </c>
      <c r="F17" s="163">
        <v>169583</v>
      </c>
      <c r="G17" s="163">
        <v>165044</v>
      </c>
      <c r="H17" s="163">
        <v>174675</v>
      </c>
      <c r="I17" s="165">
        <f t="shared" si="8"/>
        <v>5.8354135866799162E-2</v>
      </c>
      <c r="J17" s="164">
        <f t="shared" si="2"/>
        <v>0.26743241086070024</v>
      </c>
      <c r="K17" s="163">
        <f t="shared" si="3"/>
        <v>9631</v>
      </c>
      <c r="L17" s="163">
        <f t="shared" si="4"/>
        <v>36857</v>
      </c>
      <c r="M17" s="164">
        <f t="shared" si="0"/>
        <v>3.1873371433576388E-2</v>
      </c>
      <c r="P17" s="162" t="s">
        <v>123</v>
      </c>
      <c r="Q17" s="163">
        <v>535</v>
      </c>
      <c r="R17" s="163">
        <v>699</v>
      </c>
      <c r="S17" s="163">
        <v>316</v>
      </c>
      <c r="T17" s="163">
        <v>1172</v>
      </c>
      <c r="U17" s="163">
        <v>938</v>
      </c>
      <c r="V17" s="163">
        <v>933</v>
      </c>
      <c r="W17" s="165">
        <f t="shared" si="9"/>
        <v>-5.3304904051172386E-3</v>
      </c>
      <c r="X17" s="164">
        <f t="shared" si="5"/>
        <v>0.33476394849785418</v>
      </c>
      <c r="Y17" s="162">
        <f t="shared" si="6"/>
        <v>-5</v>
      </c>
      <c r="Z17" s="163">
        <f t="shared" si="7"/>
        <v>234</v>
      </c>
      <c r="AA17" s="164">
        <f t="shared" si="1"/>
        <v>1.6257754234334704E-2</v>
      </c>
    </row>
    <row r="18" spans="1:27" x14ac:dyDescent="0.25">
      <c r="A18" s="1"/>
      <c r="B18" s="162" t="s">
        <v>119</v>
      </c>
      <c r="C18" s="163">
        <v>136223</v>
      </c>
      <c r="D18" s="163">
        <v>133862</v>
      </c>
      <c r="E18" s="163">
        <v>55530</v>
      </c>
      <c r="F18" s="163">
        <v>146133</v>
      </c>
      <c r="G18" s="163">
        <v>151265</v>
      </c>
      <c r="H18" s="163">
        <v>157483</v>
      </c>
      <c r="I18" s="165">
        <f t="shared" si="8"/>
        <v>4.1106667107394301E-2</v>
      </c>
      <c r="J18" s="164">
        <f t="shared" si="2"/>
        <v>0.1764578446459788</v>
      </c>
      <c r="K18" s="163">
        <f t="shared" si="3"/>
        <v>6218</v>
      </c>
      <c r="L18" s="163">
        <f t="shared" si="4"/>
        <v>23621</v>
      </c>
      <c r="M18" s="164">
        <f t="shared" si="0"/>
        <v>2.8736305444247375E-2</v>
      </c>
      <c r="P18" s="162" t="s">
        <v>119</v>
      </c>
      <c r="Q18" s="163">
        <v>534</v>
      </c>
      <c r="R18" s="163">
        <v>519</v>
      </c>
      <c r="S18" s="163">
        <v>327</v>
      </c>
      <c r="T18" s="163">
        <v>682</v>
      </c>
      <c r="U18" s="163">
        <v>650</v>
      </c>
      <c r="V18" s="163">
        <v>903</v>
      </c>
      <c r="W18" s="165">
        <f t="shared" si="9"/>
        <v>0.38923076923076927</v>
      </c>
      <c r="X18" s="164">
        <f t="shared" si="5"/>
        <v>0.73988439306358389</v>
      </c>
      <c r="Y18" s="162">
        <f t="shared" si="6"/>
        <v>253</v>
      </c>
      <c r="Z18" s="163">
        <f t="shared" si="7"/>
        <v>384</v>
      </c>
      <c r="AA18" s="164">
        <f t="shared" si="1"/>
        <v>1.5734996863455773E-2</v>
      </c>
    </row>
    <row r="19" spans="1:27" x14ac:dyDescent="0.25">
      <c r="A19" s="161" t="s">
        <v>144</v>
      </c>
      <c r="B19" s="162" t="s">
        <v>128</v>
      </c>
      <c r="C19" s="163">
        <v>68669</v>
      </c>
      <c r="D19" s="163">
        <v>74390</v>
      </c>
      <c r="E19" s="163">
        <v>28782</v>
      </c>
      <c r="F19" s="163">
        <v>62340</v>
      </c>
      <c r="G19" s="163">
        <v>67966</v>
      </c>
      <c r="H19" s="163">
        <v>63716</v>
      </c>
      <c r="I19" s="165">
        <f t="shared" si="8"/>
        <v>-6.2531265632816413E-2</v>
      </c>
      <c r="J19" s="164">
        <f t="shared" si="2"/>
        <v>-0.14348702782632072</v>
      </c>
      <c r="K19" s="163">
        <f t="shared" si="3"/>
        <v>-4250</v>
      </c>
      <c r="L19" s="163">
        <f t="shared" si="4"/>
        <v>-10674</v>
      </c>
      <c r="M19" s="164">
        <f t="shared" si="0"/>
        <v>1.1626413248958082E-2</v>
      </c>
      <c r="P19" s="162" t="s">
        <v>128</v>
      </c>
      <c r="Q19" s="163">
        <v>176</v>
      </c>
      <c r="R19" s="163">
        <v>155</v>
      </c>
      <c r="S19" s="163">
        <v>120</v>
      </c>
      <c r="T19" s="163">
        <v>270</v>
      </c>
      <c r="U19" s="163">
        <v>153</v>
      </c>
      <c r="V19" s="163">
        <v>230</v>
      </c>
      <c r="W19" s="165">
        <f t="shared" si="9"/>
        <v>0.50326797385620914</v>
      </c>
      <c r="X19" s="164">
        <f t="shared" si="5"/>
        <v>0.4838709677419355</v>
      </c>
      <c r="Y19" s="162">
        <f t="shared" si="6"/>
        <v>77</v>
      </c>
      <c r="Z19" s="163">
        <f t="shared" si="7"/>
        <v>75</v>
      </c>
      <c r="AA19" s="164">
        <f t="shared" si="1"/>
        <v>4.0078065100717921E-3</v>
      </c>
    </row>
    <row r="20" spans="1:27" x14ac:dyDescent="0.25">
      <c r="A20" s="167" t="s">
        <v>145</v>
      </c>
      <c r="B20" s="162" t="s">
        <v>131</v>
      </c>
      <c r="C20" s="163">
        <v>119807</v>
      </c>
      <c r="D20" s="163">
        <v>106028</v>
      </c>
      <c r="E20" s="163">
        <v>42711</v>
      </c>
      <c r="F20" s="163">
        <v>56752</v>
      </c>
      <c r="G20" s="163">
        <v>70972</v>
      </c>
      <c r="H20" s="163">
        <v>68752</v>
      </c>
      <c r="I20" s="165">
        <f t="shared" si="8"/>
        <v>-3.1279941385335075E-2</v>
      </c>
      <c r="J20" s="164">
        <f t="shared" si="2"/>
        <v>-0.35156751046893275</v>
      </c>
      <c r="K20" s="163">
        <f t="shared" si="3"/>
        <v>-2220</v>
      </c>
      <c r="L20" s="163">
        <f t="shared" si="4"/>
        <v>-37276</v>
      </c>
      <c r="M20" s="164">
        <f t="shared" si="0"/>
        <v>1.2545344398461392E-2</v>
      </c>
      <c r="P20" s="162" t="s">
        <v>131</v>
      </c>
      <c r="Q20" s="163">
        <v>383</v>
      </c>
      <c r="R20" s="163">
        <v>271</v>
      </c>
      <c r="S20" s="163">
        <v>87</v>
      </c>
      <c r="T20" s="163">
        <v>168</v>
      </c>
      <c r="U20" s="163">
        <v>270</v>
      </c>
      <c r="V20" s="163">
        <v>384</v>
      </c>
      <c r="W20" s="165">
        <f t="shared" si="9"/>
        <v>0.42222222222222228</v>
      </c>
      <c r="X20" s="164">
        <f t="shared" si="5"/>
        <v>0.41697416974169732</v>
      </c>
      <c r="Y20" s="162">
        <f t="shared" si="6"/>
        <v>114</v>
      </c>
      <c r="Z20" s="163">
        <f t="shared" si="7"/>
        <v>113</v>
      </c>
      <c r="AA20" s="164">
        <f t="shared" si="1"/>
        <v>6.6912943472502966E-3</v>
      </c>
    </row>
    <row r="21" spans="1:27" x14ac:dyDescent="0.25">
      <c r="B21" s="168" t="s">
        <v>145</v>
      </c>
      <c r="C21" s="169">
        <f t="shared" ref="C21:H21" si="10">C13-SUM(C14:C20)</f>
        <v>937348</v>
      </c>
      <c r="D21" s="169">
        <f t="shared" si="10"/>
        <v>952849</v>
      </c>
      <c r="E21" s="169">
        <f t="shared" si="10"/>
        <v>307979</v>
      </c>
      <c r="F21" s="169">
        <f t="shared" si="10"/>
        <v>1000652</v>
      </c>
      <c r="G21" s="169">
        <f t="shared" si="10"/>
        <v>1104537</v>
      </c>
      <c r="H21" s="169">
        <f t="shared" si="10"/>
        <v>1204558</v>
      </c>
      <c r="I21" s="171">
        <f t="shared" si="8"/>
        <v>9.0554684904172511E-2</v>
      </c>
      <c r="J21" s="170">
        <f t="shared" si="2"/>
        <v>0.26416462629440751</v>
      </c>
      <c r="K21" s="169">
        <f>H21-G21</f>
        <v>100021</v>
      </c>
      <c r="L21" s="169">
        <f t="shared" si="4"/>
        <v>251709</v>
      </c>
      <c r="M21" s="170">
        <f t="shared" si="0"/>
        <v>0.21979862342800002</v>
      </c>
      <c r="P21" s="168" t="s">
        <v>145</v>
      </c>
      <c r="Q21" s="169">
        <f t="shared" ref="Q21:V21" si="11">Q13-SUM(Q14:Q20)</f>
        <v>7127</v>
      </c>
      <c r="R21" s="169">
        <f t="shared" si="11"/>
        <v>6944</v>
      </c>
      <c r="S21" s="169">
        <f t="shared" si="11"/>
        <v>2399</v>
      </c>
      <c r="T21" s="169">
        <f t="shared" si="11"/>
        <v>6087</v>
      </c>
      <c r="U21" s="169">
        <f t="shared" si="11"/>
        <v>7930</v>
      </c>
      <c r="V21" s="169">
        <f t="shared" si="11"/>
        <v>8168</v>
      </c>
      <c r="W21" s="171">
        <f t="shared" si="9"/>
        <v>3.0012610340479196E-2</v>
      </c>
      <c r="X21" s="170">
        <f t="shared" si="5"/>
        <v>0.17626728110599088</v>
      </c>
      <c r="Y21" s="168">
        <f>V21-U21</f>
        <v>238</v>
      </c>
      <c r="Z21" s="169">
        <f t="shared" si="7"/>
        <v>1224</v>
      </c>
      <c r="AA21" s="170">
        <f t="shared" si="1"/>
        <v>0.14232940684463652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v>1715135</v>
      </c>
      <c r="D23" s="176">
        <v>1762715</v>
      </c>
      <c r="E23" s="176">
        <v>514095</v>
      </c>
      <c r="F23" s="176">
        <v>1757049</v>
      </c>
      <c r="G23" s="176">
        <v>1888332</v>
      </c>
      <c r="H23" s="176">
        <v>1938898</v>
      </c>
      <c r="I23" s="177">
        <f>IFERROR(H23/G23-1,"-")</f>
        <v>2.677813011694985E-2</v>
      </c>
      <c r="J23" s="177">
        <f>IFERROR(H23/D23-1,"-")</f>
        <v>9.9949793358540706E-2</v>
      </c>
      <c r="K23" s="176">
        <f>H23-G23</f>
        <v>50566</v>
      </c>
      <c r="L23" s="176">
        <f>H23-D23</f>
        <v>176183</v>
      </c>
      <c r="M23" s="177">
        <f t="shared" ref="M23:M35" si="12">H23/H$9</f>
        <v>0.35379542651105417</v>
      </c>
    </row>
    <row r="24" spans="1:27" x14ac:dyDescent="0.25">
      <c r="B24" s="157" t="s">
        <v>97</v>
      </c>
      <c r="C24" s="158">
        <v>189817</v>
      </c>
      <c r="D24" s="158">
        <v>222987</v>
      </c>
      <c r="E24" s="158">
        <v>101575</v>
      </c>
      <c r="F24" s="158">
        <v>207208</v>
      </c>
      <c r="G24" s="158">
        <v>181512</v>
      </c>
      <c r="H24" s="158">
        <v>161819</v>
      </c>
      <c r="I24" s="160">
        <f>IFERROR(H24/G24-1,"-")</f>
        <v>-0.10849420423994005</v>
      </c>
      <c r="J24" s="159">
        <f t="shared" ref="J24:J35" si="13">IFERROR(H24/D24-1,"-")</f>
        <v>-0.27431195540547204</v>
      </c>
      <c r="K24" s="158">
        <f t="shared" ref="K24:K34" si="14">H24-G24</f>
        <v>-19693</v>
      </c>
      <c r="L24" s="158">
        <f t="shared" ref="L24:L35" si="15">H24-D24</f>
        <v>-61168</v>
      </c>
      <c r="M24" s="159">
        <f t="shared" si="12"/>
        <v>2.9527505893859437E-2</v>
      </c>
    </row>
    <row r="25" spans="1:27" x14ac:dyDescent="0.25">
      <c r="B25" s="162" t="s">
        <v>103</v>
      </c>
      <c r="C25" s="163">
        <v>89686</v>
      </c>
      <c r="D25" s="163">
        <v>113067</v>
      </c>
      <c r="E25" s="163">
        <v>58508</v>
      </c>
      <c r="F25" s="163">
        <v>86811</v>
      </c>
      <c r="G25" s="163">
        <v>75374</v>
      </c>
      <c r="H25" s="163">
        <v>60650</v>
      </c>
      <c r="I25" s="165">
        <f>IFERROR(H25/G25-1,"-")</f>
        <v>-0.19534587523549229</v>
      </c>
      <c r="J25" s="164">
        <f t="shared" si="13"/>
        <v>-0.46359238327717189</v>
      </c>
      <c r="K25" s="163">
        <f t="shared" si="14"/>
        <v>-14724</v>
      </c>
      <c r="L25" s="163">
        <f t="shared" si="15"/>
        <v>-52417</v>
      </c>
      <c r="M25" s="164">
        <f t="shared" si="12"/>
        <v>1.1066952783434423E-2</v>
      </c>
    </row>
    <row r="26" spans="1:27" x14ac:dyDescent="0.25">
      <c r="B26" s="162" t="s">
        <v>100</v>
      </c>
      <c r="C26" s="163">
        <v>100131</v>
      </c>
      <c r="D26" s="163">
        <v>109920</v>
      </c>
      <c r="E26" s="163">
        <v>43067</v>
      </c>
      <c r="F26" s="163">
        <v>120397</v>
      </c>
      <c r="G26" s="163">
        <v>106138</v>
      </c>
      <c r="H26" s="163">
        <v>101169</v>
      </c>
      <c r="I26" s="165">
        <f>IFERROR(H26/G26-1,"-")</f>
        <v>-4.6816408826245048E-2</v>
      </c>
      <c r="J26" s="164">
        <f t="shared" si="13"/>
        <v>-7.9612445414847133E-2</v>
      </c>
      <c r="K26" s="163">
        <f t="shared" si="14"/>
        <v>-4969</v>
      </c>
      <c r="L26" s="163">
        <f t="shared" si="15"/>
        <v>-8751</v>
      </c>
      <c r="M26" s="164">
        <f t="shared" si="12"/>
        <v>1.8460553110425014E-2</v>
      </c>
    </row>
    <row r="27" spans="1:27" x14ac:dyDescent="0.25">
      <c r="B27" s="157" t="s">
        <v>107</v>
      </c>
      <c r="C27" s="158">
        <v>1525318</v>
      </c>
      <c r="D27" s="158">
        <v>1539728</v>
      </c>
      <c r="E27" s="158">
        <v>412520</v>
      </c>
      <c r="F27" s="158">
        <v>1549841</v>
      </c>
      <c r="G27" s="158">
        <v>1706820</v>
      </c>
      <c r="H27" s="158">
        <v>1777079</v>
      </c>
      <c r="I27" s="160">
        <f>IFERROR(H27/G27-1,"-")</f>
        <v>4.1163684512719456E-2</v>
      </c>
      <c r="J27" s="159">
        <f t="shared" si="13"/>
        <v>0.15415125268878649</v>
      </c>
      <c r="K27" s="158">
        <f t="shared" si="14"/>
        <v>70259</v>
      </c>
      <c r="L27" s="158">
        <f t="shared" si="15"/>
        <v>237351</v>
      </c>
      <c r="M27" s="159">
        <f t="shared" si="12"/>
        <v>0.32426792061719473</v>
      </c>
    </row>
    <row r="28" spans="1:27" x14ac:dyDescent="0.25">
      <c r="B28" s="162" t="s">
        <v>110</v>
      </c>
      <c r="C28" s="163">
        <v>740817</v>
      </c>
      <c r="D28" s="163">
        <v>757594</v>
      </c>
      <c r="E28" s="163">
        <v>180448</v>
      </c>
      <c r="F28" s="163">
        <v>783677</v>
      </c>
      <c r="G28" s="163">
        <v>883653</v>
      </c>
      <c r="H28" s="163">
        <v>930359</v>
      </c>
      <c r="I28" s="165">
        <f t="shared" ref="I28:I35" si="16">IFERROR(H28/G28-1,"-")</f>
        <v>5.2855589241478373E-2</v>
      </c>
      <c r="J28" s="164">
        <f t="shared" si="13"/>
        <v>0.22804430869304659</v>
      </c>
      <c r="K28" s="163">
        <f t="shared" si="14"/>
        <v>46706</v>
      </c>
      <c r="L28" s="163">
        <f t="shared" si="15"/>
        <v>172765</v>
      </c>
      <c r="M28" s="164">
        <f t="shared" si="12"/>
        <v>0.16976486602874305</v>
      </c>
    </row>
    <row r="29" spans="1:27" x14ac:dyDescent="0.25">
      <c r="B29" s="162" t="s">
        <v>113</v>
      </c>
      <c r="C29" s="163">
        <v>222082</v>
      </c>
      <c r="D29" s="163">
        <v>201016</v>
      </c>
      <c r="E29" s="163">
        <v>52415</v>
      </c>
      <c r="F29" s="163">
        <v>169299</v>
      </c>
      <c r="G29" s="163">
        <v>182538</v>
      </c>
      <c r="H29" s="163">
        <v>183463</v>
      </c>
      <c r="I29" s="165">
        <f t="shared" si="16"/>
        <v>5.0674380129069885E-3</v>
      </c>
      <c r="J29" s="164">
        <f t="shared" si="13"/>
        <v>-8.7321407251164107E-2</v>
      </c>
      <c r="K29" s="163">
        <f t="shared" si="14"/>
        <v>925</v>
      </c>
      <c r="L29" s="163">
        <f t="shared" si="15"/>
        <v>-17553</v>
      </c>
      <c r="M29" s="164">
        <f t="shared" si="12"/>
        <v>3.3476939134496779E-2</v>
      </c>
    </row>
    <row r="30" spans="1:27" x14ac:dyDescent="0.25">
      <c r="B30" s="162" t="s">
        <v>116</v>
      </c>
      <c r="C30" s="163">
        <v>47145</v>
      </c>
      <c r="D30" s="163">
        <v>52571</v>
      </c>
      <c r="E30" s="163">
        <v>19791</v>
      </c>
      <c r="F30" s="163">
        <v>63176</v>
      </c>
      <c r="G30" s="163">
        <v>65334</v>
      </c>
      <c r="H30" s="163">
        <v>57978</v>
      </c>
      <c r="I30" s="165">
        <f t="shared" si="16"/>
        <v>-0.11259068785012394</v>
      </c>
      <c r="J30" s="164">
        <f t="shared" si="13"/>
        <v>0.10285138194061361</v>
      </c>
      <c r="K30" s="163">
        <f t="shared" si="14"/>
        <v>-7356</v>
      </c>
      <c r="L30" s="163">
        <f t="shared" si="15"/>
        <v>5407</v>
      </c>
      <c r="M30" s="164">
        <f t="shared" si="12"/>
        <v>1.0579386454706694E-2</v>
      </c>
    </row>
    <row r="31" spans="1:27" x14ac:dyDescent="0.25">
      <c r="B31" s="162" t="s">
        <v>123</v>
      </c>
      <c r="C31" s="163">
        <v>65413</v>
      </c>
      <c r="D31" s="163">
        <v>61428</v>
      </c>
      <c r="E31" s="163">
        <v>16156</v>
      </c>
      <c r="F31" s="163">
        <v>75901</v>
      </c>
      <c r="G31" s="163">
        <v>70878</v>
      </c>
      <c r="H31" s="163">
        <v>71598</v>
      </c>
      <c r="I31" s="165">
        <f t="shared" si="16"/>
        <v>1.0158300177770307E-2</v>
      </c>
      <c r="J31" s="164">
        <f t="shared" si="13"/>
        <v>0.16555967962492679</v>
      </c>
      <c r="K31" s="163">
        <f t="shared" si="14"/>
        <v>720</v>
      </c>
      <c r="L31" s="163">
        <f t="shared" si="15"/>
        <v>10170</v>
      </c>
      <c r="M31" s="164">
        <f t="shared" si="12"/>
        <v>1.3064660929733518E-2</v>
      </c>
    </row>
    <row r="32" spans="1:27" x14ac:dyDescent="0.25">
      <c r="B32" s="162" t="s">
        <v>119</v>
      </c>
      <c r="C32" s="163">
        <v>71278</v>
      </c>
      <c r="D32" s="163">
        <v>70272</v>
      </c>
      <c r="E32" s="163">
        <v>26662</v>
      </c>
      <c r="F32" s="163">
        <v>82793</v>
      </c>
      <c r="G32" s="163">
        <v>80226</v>
      </c>
      <c r="H32" s="163">
        <v>81717</v>
      </c>
      <c r="I32" s="165">
        <f t="shared" si="16"/>
        <v>1.858499738239483E-2</v>
      </c>
      <c r="J32" s="164">
        <f t="shared" si="13"/>
        <v>0.16286714480874309</v>
      </c>
      <c r="K32" s="163">
        <f t="shared" si="14"/>
        <v>1491</v>
      </c>
      <c r="L32" s="163">
        <f t="shared" si="15"/>
        <v>11445</v>
      </c>
      <c r="M32" s="164">
        <f t="shared" si="12"/>
        <v>1.4911099432875692E-2</v>
      </c>
    </row>
    <row r="33" spans="2:13" x14ac:dyDescent="0.25">
      <c r="B33" s="162" t="s">
        <v>128</v>
      </c>
      <c r="C33" s="163">
        <v>26168</v>
      </c>
      <c r="D33" s="163">
        <v>30964</v>
      </c>
      <c r="E33" s="163">
        <v>11576</v>
      </c>
      <c r="F33" s="163">
        <v>22864</v>
      </c>
      <c r="G33" s="163">
        <v>24590</v>
      </c>
      <c r="H33" s="163">
        <v>24160</v>
      </c>
      <c r="I33" s="165">
        <f t="shared" si="16"/>
        <v>-1.7486783245221682E-2</v>
      </c>
      <c r="J33" s="164">
        <f t="shared" si="13"/>
        <v>-0.21973905180209274</v>
      </c>
      <c r="K33" s="163">
        <f t="shared" si="14"/>
        <v>-430</v>
      </c>
      <c r="L33" s="163">
        <f t="shared" si="15"/>
        <v>-6804</v>
      </c>
      <c r="M33" s="164">
        <f t="shared" si="12"/>
        <v>4.4085338705321629E-3</v>
      </c>
    </row>
    <row r="34" spans="2:13" x14ac:dyDescent="0.25">
      <c r="B34" s="162" t="s">
        <v>131</v>
      </c>
      <c r="C34" s="163">
        <v>36149</v>
      </c>
      <c r="D34" s="163">
        <v>35546</v>
      </c>
      <c r="E34" s="163">
        <v>13347</v>
      </c>
      <c r="F34" s="163">
        <v>19705</v>
      </c>
      <c r="G34" s="163">
        <v>25667</v>
      </c>
      <c r="H34" s="163">
        <v>23273</v>
      </c>
      <c r="I34" s="165">
        <f t="shared" si="16"/>
        <v>-9.3271515954338247E-2</v>
      </c>
      <c r="J34" s="164">
        <f t="shared" si="13"/>
        <v>-0.34527091655882514</v>
      </c>
      <c r="K34" s="163">
        <f t="shared" si="14"/>
        <v>-2394</v>
      </c>
      <c r="L34" s="163">
        <f t="shared" si="15"/>
        <v>-12273</v>
      </c>
      <c r="M34" s="164">
        <f t="shared" si="12"/>
        <v>4.2466808265271116E-3</v>
      </c>
    </row>
    <row r="35" spans="2:13" x14ac:dyDescent="0.25">
      <c r="B35" s="168" t="s">
        <v>145</v>
      </c>
      <c r="C35" s="169">
        <f t="shared" ref="C35:H35" si="17">C27-SUM(C28:C34)</f>
        <v>316266</v>
      </c>
      <c r="D35" s="169">
        <f t="shared" si="17"/>
        <v>330337</v>
      </c>
      <c r="E35" s="169">
        <f t="shared" si="17"/>
        <v>92125</v>
      </c>
      <c r="F35" s="169">
        <f t="shared" si="17"/>
        <v>332426</v>
      </c>
      <c r="G35" s="169">
        <f t="shared" si="17"/>
        <v>373934</v>
      </c>
      <c r="H35" s="169">
        <f t="shared" si="17"/>
        <v>404531</v>
      </c>
      <c r="I35" s="171">
        <f t="shared" si="16"/>
        <v>8.1824600063112651E-2</v>
      </c>
      <c r="J35" s="170">
        <f t="shared" si="13"/>
        <v>0.22460093783015522</v>
      </c>
      <c r="K35" s="169">
        <f>H35-G35</f>
        <v>30597</v>
      </c>
      <c r="L35" s="169">
        <f t="shared" si="15"/>
        <v>74194</v>
      </c>
      <c r="M35" s="170">
        <f t="shared" si="12"/>
        <v>7.3815753939579731E-2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v>1322486</v>
      </c>
      <c r="D37" s="176">
        <v>1299411</v>
      </c>
      <c r="E37" s="176">
        <v>353830</v>
      </c>
      <c r="F37" s="176">
        <v>1243535</v>
      </c>
      <c r="G37" s="176">
        <v>1319978</v>
      </c>
      <c r="H37" s="176">
        <v>1387823</v>
      </c>
      <c r="I37" s="177">
        <f>IFERROR(H37/G37-1,"-")</f>
        <v>5.139858391579244E-2</v>
      </c>
      <c r="J37" s="177">
        <f>IFERROR(H37/D37-1,"-")</f>
        <v>6.8040058149423155E-2</v>
      </c>
      <c r="K37" s="176">
        <f>H37-G37</f>
        <v>67845</v>
      </c>
      <c r="L37" s="176">
        <f>H37-D37</f>
        <v>88412</v>
      </c>
      <c r="M37" s="177">
        <f t="shared" ref="M37:M49" si="18">H37/H$9</f>
        <v>0.2532394330216704</v>
      </c>
    </row>
    <row r="38" spans="2:13" x14ac:dyDescent="0.25">
      <c r="B38" s="157" t="s">
        <v>97</v>
      </c>
      <c r="C38" s="158">
        <v>132322</v>
      </c>
      <c r="D38" s="158">
        <v>127819</v>
      </c>
      <c r="E38" s="158">
        <v>46908</v>
      </c>
      <c r="F38" s="158">
        <v>123951</v>
      </c>
      <c r="G38" s="158">
        <v>118966</v>
      </c>
      <c r="H38" s="158">
        <v>114660</v>
      </c>
      <c r="I38" s="160">
        <f>IFERROR(H38/G38-1,"-")</f>
        <v>-3.6195215439705497E-2</v>
      </c>
      <c r="J38" s="159">
        <f t="shared" ref="J38:J49" si="19">IFERROR(H38/D38-1,"-")</f>
        <v>-0.10295026560996412</v>
      </c>
      <c r="K38" s="158">
        <f t="shared" ref="K38:K48" si="20">H38-G38</f>
        <v>-4306</v>
      </c>
      <c r="L38" s="158">
        <f t="shared" ref="L38:L49" si="21">H38-D38</f>
        <v>-13159</v>
      </c>
      <c r="M38" s="159">
        <f t="shared" si="18"/>
        <v>2.0922288642186166E-2</v>
      </c>
    </row>
    <row r="39" spans="2:13" x14ac:dyDescent="0.25">
      <c r="B39" s="162" t="s">
        <v>103</v>
      </c>
      <c r="C39" s="163">
        <v>42034</v>
      </c>
      <c r="D39" s="163">
        <v>51328</v>
      </c>
      <c r="E39" s="163">
        <v>23289</v>
      </c>
      <c r="F39" s="163">
        <v>48094</v>
      </c>
      <c r="G39" s="163">
        <v>51902</v>
      </c>
      <c r="H39" s="163">
        <v>50245</v>
      </c>
      <c r="I39" s="165">
        <f>IFERROR(H39/G39-1,"-")</f>
        <v>-3.1925552001849655E-2</v>
      </c>
      <c r="J39" s="164">
        <f t="shared" si="19"/>
        <v>-2.1099594763092311E-2</v>
      </c>
      <c r="K39" s="163">
        <f t="shared" si="20"/>
        <v>-1657</v>
      </c>
      <c r="L39" s="163">
        <f t="shared" si="21"/>
        <v>-1083</v>
      </c>
      <c r="M39" s="164">
        <f t="shared" si="18"/>
        <v>9.1683271657652526E-3</v>
      </c>
    </row>
    <row r="40" spans="2:13" x14ac:dyDescent="0.25">
      <c r="B40" s="162" t="s">
        <v>100</v>
      </c>
      <c r="C40" s="163">
        <v>90288</v>
      </c>
      <c r="D40" s="163">
        <v>76491</v>
      </c>
      <c r="E40" s="163">
        <v>23619</v>
      </c>
      <c r="F40" s="163">
        <v>75857</v>
      </c>
      <c r="G40" s="163">
        <v>67064</v>
      </c>
      <c r="H40" s="163">
        <v>64415</v>
      </c>
      <c r="I40" s="165">
        <f>IFERROR(H40/G40-1,"-")</f>
        <v>-3.9499582488369267E-2</v>
      </c>
      <c r="J40" s="164">
        <f t="shared" si="19"/>
        <v>-0.15787478265416843</v>
      </c>
      <c r="K40" s="163">
        <f t="shared" si="20"/>
        <v>-2649</v>
      </c>
      <c r="L40" s="163">
        <f t="shared" si="21"/>
        <v>-12076</v>
      </c>
      <c r="M40" s="164">
        <f t="shared" si="18"/>
        <v>1.1753961476420913E-2</v>
      </c>
    </row>
    <row r="41" spans="2:13" x14ac:dyDescent="0.25">
      <c r="B41" s="157" t="s">
        <v>107</v>
      </c>
      <c r="C41" s="158">
        <v>1190164</v>
      </c>
      <c r="D41" s="158">
        <v>1171592</v>
      </c>
      <c r="E41" s="158">
        <v>306922</v>
      </c>
      <c r="F41" s="158">
        <v>1119584</v>
      </c>
      <c r="G41" s="158">
        <v>1201012</v>
      </c>
      <c r="H41" s="158">
        <v>1273163</v>
      </c>
      <c r="I41" s="160">
        <f>IFERROR(H41/G41-1,"-")</f>
        <v>6.007516994001727E-2</v>
      </c>
      <c r="J41" s="159">
        <f t="shared" si="19"/>
        <v>8.6694856229813766E-2</v>
      </c>
      <c r="K41" s="158">
        <f t="shared" si="20"/>
        <v>72151</v>
      </c>
      <c r="L41" s="158">
        <f t="shared" si="21"/>
        <v>101571</v>
      </c>
      <c r="M41" s="159">
        <f t="shared" si="18"/>
        <v>0.23231714437948425</v>
      </c>
    </row>
    <row r="42" spans="2:13" x14ac:dyDescent="0.25">
      <c r="B42" s="162" t="s">
        <v>110</v>
      </c>
      <c r="C42" s="163">
        <v>614177</v>
      </c>
      <c r="D42" s="163">
        <v>640459</v>
      </c>
      <c r="E42" s="163">
        <v>138827</v>
      </c>
      <c r="F42" s="163">
        <v>581865</v>
      </c>
      <c r="G42" s="163">
        <v>634691</v>
      </c>
      <c r="H42" s="163">
        <v>683651</v>
      </c>
      <c r="I42" s="165">
        <f t="shared" ref="I42:I49" si="22">IFERROR(H42/G42-1,"-")</f>
        <v>7.7139899573178239E-2</v>
      </c>
      <c r="J42" s="164">
        <f t="shared" si="19"/>
        <v>6.743913349644548E-2</v>
      </c>
      <c r="K42" s="163">
        <f t="shared" si="20"/>
        <v>48960</v>
      </c>
      <c r="L42" s="163">
        <f t="shared" si="21"/>
        <v>43192</v>
      </c>
      <c r="M42" s="164">
        <f t="shared" si="18"/>
        <v>0.12474745815907216</v>
      </c>
    </row>
    <row r="43" spans="2:13" x14ac:dyDescent="0.25">
      <c r="B43" s="162" t="s">
        <v>113</v>
      </c>
      <c r="C43" s="163">
        <v>72717</v>
      </c>
      <c r="D43" s="163">
        <v>52401</v>
      </c>
      <c r="E43" s="163">
        <v>15137</v>
      </c>
      <c r="F43" s="163">
        <v>39072</v>
      </c>
      <c r="G43" s="163">
        <v>45133</v>
      </c>
      <c r="H43" s="163">
        <v>44501</v>
      </c>
      <c r="I43" s="165">
        <f t="shared" si="22"/>
        <v>-1.4003057629672355E-2</v>
      </c>
      <c r="J43" s="164">
        <f t="shared" si="19"/>
        <v>-0.15076048167019718</v>
      </c>
      <c r="K43" s="163">
        <f t="shared" si="20"/>
        <v>-632</v>
      </c>
      <c r="L43" s="163">
        <f t="shared" si="21"/>
        <v>-7900</v>
      </c>
      <c r="M43" s="164">
        <f t="shared" si="18"/>
        <v>8.1202055369433684E-3</v>
      </c>
    </row>
    <row r="44" spans="2:13" x14ac:dyDescent="0.25">
      <c r="B44" s="162" t="s">
        <v>116</v>
      </c>
      <c r="C44" s="163">
        <v>23684</v>
      </c>
      <c r="D44" s="163">
        <v>24405</v>
      </c>
      <c r="E44" s="163">
        <v>9417</v>
      </c>
      <c r="F44" s="163">
        <v>27268</v>
      </c>
      <c r="G44" s="163">
        <v>28898</v>
      </c>
      <c r="H44" s="163">
        <v>29098</v>
      </c>
      <c r="I44" s="165">
        <f t="shared" si="22"/>
        <v>6.9208941795280143E-3</v>
      </c>
      <c r="J44" s="164">
        <f t="shared" si="19"/>
        <v>0.19229666052038508</v>
      </c>
      <c r="K44" s="163">
        <f t="shared" si="20"/>
        <v>200</v>
      </c>
      <c r="L44" s="163">
        <f t="shared" si="21"/>
        <v>4693</v>
      </c>
      <c r="M44" s="164">
        <f t="shared" si="18"/>
        <v>5.3095827220506981E-3</v>
      </c>
    </row>
    <row r="45" spans="2:13" x14ac:dyDescent="0.25">
      <c r="B45" s="162" t="s">
        <v>123</v>
      </c>
      <c r="C45" s="163">
        <v>55932</v>
      </c>
      <c r="D45" s="163">
        <v>53890</v>
      </c>
      <c r="E45" s="163">
        <v>13619</v>
      </c>
      <c r="F45" s="163">
        <v>57015</v>
      </c>
      <c r="G45" s="163">
        <v>55478</v>
      </c>
      <c r="H45" s="163">
        <v>57898</v>
      </c>
      <c r="I45" s="165">
        <f t="shared" si="22"/>
        <v>4.3620894769097696E-2</v>
      </c>
      <c r="J45" s="164">
        <f t="shared" si="19"/>
        <v>7.4373724253108175E-2</v>
      </c>
      <c r="K45" s="163">
        <f t="shared" si="20"/>
        <v>2420</v>
      </c>
      <c r="L45" s="163">
        <f t="shared" si="21"/>
        <v>4008</v>
      </c>
      <c r="M45" s="164">
        <f t="shared" si="18"/>
        <v>1.0564788660433408E-2</v>
      </c>
    </row>
    <row r="46" spans="2:13" x14ac:dyDescent="0.25">
      <c r="B46" s="162" t="s">
        <v>119</v>
      </c>
      <c r="C46" s="163">
        <v>41910</v>
      </c>
      <c r="D46" s="163">
        <v>41202</v>
      </c>
      <c r="E46" s="163">
        <v>14577</v>
      </c>
      <c r="F46" s="163">
        <v>38767</v>
      </c>
      <c r="G46" s="163">
        <v>44187</v>
      </c>
      <c r="H46" s="163">
        <v>44633</v>
      </c>
      <c r="I46" s="165">
        <f t="shared" si="22"/>
        <v>1.0093466404146101E-2</v>
      </c>
      <c r="J46" s="164">
        <f t="shared" si="19"/>
        <v>8.3272656667152001E-2</v>
      </c>
      <c r="K46" s="163">
        <f t="shared" si="20"/>
        <v>446</v>
      </c>
      <c r="L46" s="163">
        <f t="shared" si="21"/>
        <v>3431</v>
      </c>
      <c r="M46" s="164">
        <f t="shared" si="18"/>
        <v>8.1442918974942886E-3</v>
      </c>
    </row>
    <row r="47" spans="2:13" x14ac:dyDescent="0.25">
      <c r="B47" s="162" t="s">
        <v>128</v>
      </c>
      <c r="C47" s="163">
        <v>28055</v>
      </c>
      <c r="D47" s="163">
        <v>26919</v>
      </c>
      <c r="E47" s="163">
        <v>9714</v>
      </c>
      <c r="F47" s="163">
        <v>22457</v>
      </c>
      <c r="G47" s="163">
        <v>23505</v>
      </c>
      <c r="H47" s="163">
        <v>22219</v>
      </c>
      <c r="I47" s="165">
        <f t="shared" si="22"/>
        <v>-5.4711763454584172E-2</v>
      </c>
      <c r="J47" s="164">
        <f t="shared" si="19"/>
        <v>-0.17459786767710539</v>
      </c>
      <c r="K47" s="163">
        <f t="shared" si="20"/>
        <v>-1286</v>
      </c>
      <c r="L47" s="163">
        <f t="shared" si="21"/>
        <v>-4700</v>
      </c>
      <c r="M47" s="164">
        <f t="shared" si="18"/>
        <v>4.0543548869765777E-3</v>
      </c>
    </row>
    <row r="48" spans="2:13" x14ac:dyDescent="0.25">
      <c r="B48" s="162" t="s">
        <v>131</v>
      </c>
      <c r="C48" s="163">
        <v>50198</v>
      </c>
      <c r="D48" s="163">
        <v>42509</v>
      </c>
      <c r="E48" s="163">
        <v>16718</v>
      </c>
      <c r="F48" s="163">
        <v>22560</v>
      </c>
      <c r="G48" s="163">
        <v>26526</v>
      </c>
      <c r="H48" s="163">
        <v>24735</v>
      </c>
      <c r="I48" s="165">
        <f t="shared" si="22"/>
        <v>-6.7518660936439767E-2</v>
      </c>
      <c r="J48" s="164">
        <f t="shared" si="19"/>
        <v>-0.41812322096497212</v>
      </c>
      <c r="K48" s="163">
        <f t="shared" si="20"/>
        <v>-1791</v>
      </c>
      <c r="L48" s="163">
        <f t="shared" si="21"/>
        <v>-17774</v>
      </c>
      <c r="M48" s="164">
        <f t="shared" si="18"/>
        <v>4.5134555168714011E-3</v>
      </c>
    </row>
    <row r="49" spans="2:13" x14ac:dyDescent="0.25">
      <c r="B49" s="168" t="s">
        <v>145</v>
      </c>
      <c r="C49" s="169">
        <f t="shared" ref="C49:H49" si="23">C41-SUM(C42:C48)</f>
        <v>303491</v>
      </c>
      <c r="D49" s="169">
        <f t="shared" si="23"/>
        <v>289807</v>
      </c>
      <c r="E49" s="169">
        <f t="shared" si="23"/>
        <v>88913</v>
      </c>
      <c r="F49" s="169">
        <f t="shared" si="23"/>
        <v>330580</v>
      </c>
      <c r="G49" s="169">
        <f t="shared" si="23"/>
        <v>342594</v>
      </c>
      <c r="H49" s="169">
        <f t="shared" si="23"/>
        <v>366428</v>
      </c>
      <c r="I49" s="171">
        <f t="shared" si="22"/>
        <v>6.9569227715605031E-2</v>
      </c>
      <c r="J49" s="170">
        <f t="shared" si="19"/>
        <v>0.26438629846760087</v>
      </c>
      <c r="K49" s="169">
        <f>H49-G49</f>
        <v>23834</v>
      </c>
      <c r="L49" s="169">
        <f t="shared" si="21"/>
        <v>76621</v>
      </c>
      <c r="M49" s="170">
        <f t="shared" si="18"/>
        <v>6.6863006999642358E-2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v>47034</v>
      </c>
      <c r="D51" s="176">
        <v>45076</v>
      </c>
      <c r="E51" s="176">
        <v>12549</v>
      </c>
      <c r="F51" s="176">
        <v>37751</v>
      </c>
      <c r="G51" s="176">
        <v>51166</v>
      </c>
      <c r="H51" s="176">
        <v>43737</v>
      </c>
      <c r="I51" s="177">
        <f>IFERROR(H51/G51-1,"-")</f>
        <v>-0.14519407418989172</v>
      </c>
      <c r="J51" s="177">
        <f>IFERROR(H51/D51-1,"-")</f>
        <v>-2.9705386458425798E-2</v>
      </c>
      <c r="K51" s="176">
        <f>H51-G51</f>
        <v>-7429</v>
      </c>
      <c r="L51" s="176">
        <f>H51-D51</f>
        <v>-1339</v>
      </c>
      <c r="M51" s="177">
        <f t="shared" ref="M51:M63" si="24">H51/H$9</f>
        <v>7.9807966016334931E-3</v>
      </c>
    </row>
    <row r="52" spans="2:13" x14ac:dyDescent="0.25">
      <c r="B52" s="157" t="s">
        <v>97</v>
      </c>
      <c r="C52" s="158">
        <v>11661</v>
      </c>
      <c r="D52" s="158">
        <v>10509</v>
      </c>
      <c r="E52" s="158">
        <v>2335</v>
      </c>
      <c r="F52" s="158">
        <v>6762</v>
      </c>
      <c r="G52" s="158">
        <v>20250</v>
      </c>
      <c r="H52" s="158">
        <v>11054</v>
      </c>
      <c r="I52" s="160">
        <f>IFERROR(H52/G52-1,"-")</f>
        <v>-0.45412345679012345</v>
      </c>
      <c r="J52" s="159">
        <f t="shared" ref="J52:J63" si="25">IFERROR(H52/D52-1,"-")</f>
        <v>5.1860310210295912E-2</v>
      </c>
      <c r="K52" s="158">
        <f t="shared" ref="K52:K62" si="26">H52-G52</f>
        <v>-9196</v>
      </c>
      <c r="L52" s="158">
        <f t="shared" ref="L52:L63" si="27">H52-D52</f>
        <v>545</v>
      </c>
      <c r="M52" s="159">
        <f t="shared" si="24"/>
        <v>2.0170502237111974E-3</v>
      </c>
    </row>
    <row r="53" spans="2:13" x14ac:dyDescent="0.25">
      <c r="B53" s="162" t="s">
        <v>103</v>
      </c>
      <c r="C53" s="163">
        <v>7273</v>
      </c>
      <c r="D53" s="163">
        <v>5944</v>
      </c>
      <c r="E53" s="163">
        <v>1654</v>
      </c>
      <c r="F53" s="163">
        <v>3515</v>
      </c>
      <c r="G53" s="163">
        <v>14811</v>
      </c>
      <c r="H53" s="163">
        <v>7251</v>
      </c>
      <c r="I53" s="165">
        <f>IFERROR(H53/G53-1,"-")</f>
        <v>-0.51043143609479436</v>
      </c>
      <c r="J53" s="164">
        <f t="shared" si="25"/>
        <v>0.21988559892328396</v>
      </c>
      <c r="K53" s="163">
        <f t="shared" si="26"/>
        <v>-7560</v>
      </c>
      <c r="L53" s="163">
        <f t="shared" si="27"/>
        <v>1307</v>
      </c>
      <c r="M53" s="164">
        <f t="shared" si="24"/>
        <v>1.323107578444897E-3</v>
      </c>
    </row>
    <row r="54" spans="2:13" x14ac:dyDescent="0.25">
      <c r="B54" s="162" t="s">
        <v>100</v>
      </c>
      <c r="C54" s="163">
        <v>4388</v>
      </c>
      <c r="D54" s="163">
        <v>4565</v>
      </c>
      <c r="E54" s="163">
        <v>681</v>
      </c>
      <c r="F54" s="163">
        <v>3247</v>
      </c>
      <c r="G54" s="163">
        <v>5439</v>
      </c>
      <c r="H54" s="163">
        <v>3803</v>
      </c>
      <c r="I54" s="165">
        <f>IFERROR(H54/G54-1,"-")</f>
        <v>-0.30079058650487223</v>
      </c>
      <c r="J54" s="164">
        <f t="shared" si="25"/>
        <v>-0.16692223439211396</v>
      </c>
      <c r="K54" s="163">
        <f t="shared" si="26"/>
        <v>-1636</v>
      </c>
      <c r="L54" s="163">
        <f t="shared" si="27"/>
        <v>-762</v>
      </c>
      <c r="M54" s="164">
        <f t="shared" si="24"/>
        <v>6.9394264526630026E-4</v>
      </c>
    </row>
    <row r="55" spans="2:13" x14ac:dyDescent="0.25">
      <c r="B55" s="157" t="s">
        <v>107</v>
      </c>
      <c r="C55" s="158">
        <v>35373</v>
      </c>
      <c r="D55" s="158">
        <v>34567</v>
      </c>
      <c r="E55" s="158">
        <v>10214</v>
      </c>
      <c r="F55" s="158">
        <v>30989</v>
      </c>
      <c r="G55" s="158">
        <v>30916</v>
      </c>
      <c r="H55" s="158">
        <v>32683</v>
      </c>
      <c r="I55" s="160">
        <f>IFERROR(H55/G55-1,"-")</f>
        <v>5.7154871264070373E-2</v>
      </c>
      <c r="J55" s="159">
        <f t="shared" si="25"/>
        <v>-5.4502849538577203E-2</v>
      </c>
      <c r="K55" s="158">
        <f t="shared" si="26"/>
        <v>1767</v>
      </c>
      <c r="L55" s="158">
        <f t="shared" si="27"/>
        <v>-1884</v>
      </c>
      <c r="M55" s="159">
        <f t="shared" si="24"/>
        <v>5.9637463779222957E-3</v>
      </c>
    </row>
    <row r="56" spans="2:13" x14ac:dyDescent="0.25">
      <c r="B56" s="162" t="s">
        <v>110</v>
      </c>
      <c r="C56" s="163">
        <v>10066</v>
      </c>
      <c r="D56" s="163">
        <v>10275</v>
      </c>
      <c r="E56" s="163">
        <v>3043</v>
      </c>
      <c r="F56" s="163">
        <v>10352</v>
      </c>
      <c r="G56" s="163">
        <v>9308</v>
      </c>
      <c r="H56" s="163">
        <v>11037</v>
      </c>
      <c r="I56" s="165">
        <f t="shared" ref="I56:I63" si="28">IFERROR(H56/G56-1,"-")</f>
        <v>0.18575418994413417</v>
      </c>
      <c r="J56" s="164">
        <f t="shared" si="25"/>
        <v>7.416058394160574E-2</v>
      </c>
      <c r="K56" s="163">
        <f t="shared" si="26"/>
        <v>1729</v>
      </c>
      <c r="L56" s="163">
        <f t="shared" si="27"/>
        <v>762</v>
      </c>
      <c r="M56" s="164">
        <f t="shared" si="24"/>
        <v>2.013948192428124E-3</v>
      </c>
    </row>
    <row r="57" spans="2:13" x14ac:dyDescent="0.25">
      <c r="B57" s="162" t="s">
        <v>113</v>
      </c>
      <c r="C57" s="163">
        <v>10860</v>
      </c>
      <c r="D57" s="163">
        <v>9881</v>
      </c>
      <c r="E57" s="163">
        <v>2862</v>
      </c>
      <c r="F57" s="163">
        <v>6811</v>
      </c>
      <c r="G57" s="163">
        <v>6211</v>
      </c>
      <c r="H57" s="163">
        <v>6595</v>
      </c>
      <c r="I57" s="165">
        <f t="shared" si="28"/>
        <v>6.1825792947995506E-2</v>
      </c>
      <c r="J57" s="164">
        <f t="shared" si="25"/>
        <v>-0.33255743345815203</v>
      </c>
      <c r="K57" s="163">
        <f t="shared" si="26"/>
        <v>384</v>
      </c>
      <c r="L57" s="163">
        <f t="shared" si="27"/>
        <v>-3286</v>
      </c>
      <c r="M57" s="164">
        <f t="shared" si="24"/>
        <v>1.2034056654039575E-3</v>
      </c>
    </row>
    <row r="58" spans="2:13" x14ac:dyDescent="0.25">
      <c r="B58" s="162" t="s">
        <v>116</v>
      </c>
      <c r="C58" s="163">
        <v>2116</v>
      </c>
      <c r="D58" s="163">
        <v>2186</v>
      </c>
      <c r="E58" s="163">
        <v>529</v>
      </c>
      <c r="F58" s="163">
        <v>2746</v>
      </c>
      <c r="G58" s="163">
        <v>2942</v>
      </c>
      <c r="H58" s="163">
        <v>2300</v>
      </c>
      <c r="I58" s="165">
        <f t="shared" si="28"/>
        <v>-0.21821889870836164</v>
      </c>
      <c r="J58" s="164">
        <f t="shared" si="25"/>
        <v>5.2150045745654072E-2</v>
      </c>
      <c r="K58" s="163">
        <f t="shared" si="26"/>
        <v>-642</v>
      </c>
      <c r="L58" s="163">
        <f t="shared" si="27"/>
        <v>114</v>
      </c>
      <c r="M58" s="164">
        <f t="shared" si="24"/>
        <v>4.1968658535695259E-4</v>
      </c>
    </row>
    <row r="59" spans="2:13" x14ac:dyDescent="0.25">
      <c r="B59" s="162" t="s">
        <v>123</v>
      </c>
      <c r="C59" s="163">
        <v>663</v>
      </c>
      <c r="D59" s="163">
        <v>731</v>
      </c>
      <c r="E59" s="163">
        <v>272</v>
      </c>
      <c r="F59" s="163">
        <v>868</v>
      </c>
      <c r="G59" s="163">
        <v>832</v>
      </c>
      <c r="H59" s="163">
        <v>1093</v>
      </c>
      <c r="I59" s="165">
        <f t="shared" si="28"/>
        <v>0.31370192307692313</v>
      </c>
      <c r="J59" s="164">
        <f t="shared" si="25"/>
        <v>0.49521203830369354</v>
      </c>
      <c r="K59" s="163">
        <f t="shared" si="26"/>
        <v>261</v>
      </c>
      <c r="L59" s="163">
        <f t="shared" si="27"/>
        <v>362</v>
      </c>
      <c r="M59" s="164">
        <f t="shared" si="24"/>
        <v>1.994423642587605E-4</v>
      </c>
    </row>
    <row r="60" spans="2:13" x14ac:dyDescent="0.25">
      <c r="B60" s="162" t="s">
        <v>119</v>
      </c>
      <c r="C60" s="163">
        <v>617</v>
      </c>
      <c r="D60" s="163">
        <v>686</v>
      </c>
      <c r="E60" s="163">
        <v>227</v>
      </c>
      <c r="F60" s="163">
        <v>657</v>
      </c>
      <c r="G60" s="163">
        <v>709</v>
      </c>
      <c r="H60" s="163">
        <v>810</v>
      </c>
      <c r="I60" s="165">
        <f t="shared" si="28"/>
        <v>0.14245416078984485</v>
      </c>
      <c r="J60" s="164">
        <f t="shared" si="25"/>
        <v>0.18075801749271148</v>
      </c>
      <c r="K60" s="163">
        <f t="shared" si="26"/>
        <v>101</v>
      </c>
      <c r="L60" s="163">
        <f t="shared" si="27"/>
        <v>124</v>
      </c>
      <c r="M60" s="164">
        <f t="shared" si="24"/>
        <v>1.4780266701701372E-4</v>
      </c>
    </row>
    <row r="61" spans="2:13" x14ac:dyDescent="0.25">
      <c r="B61" s="162" t="s">
        <v>128</v>
      </c>
      <c r="C61" s="163">
        <v>436</v>
      </c>
      <c r="D61" s="163">
        <v>281</v>
      </c>
      <c r="E61" s="163">
        <v>136</v>
      </c>
      <c r="F61" s="163">
        <v>136</v>
      </c>
      <c r="G61" s="163">
        <v>243</v>
      </c>
      <c r="H61" s="163">
        <v>141</v>
      </c>
      <c r="I61" s="165">
        <f t="shared" si="28"/>
        <v>-0.41975308641975306</v>
      </c>
      <c r="J61" s="164">
        <f t="shared" si="25"/>
        <v>-0.49822064056939497</v>
      </c>
      <c r="K61" s="163">
        <f t="shared" si="26"/>
        <v>-102</v>
      </c>
      <c r="L61" s="163">
        <f t="shared" si="27"/>
        <v>-140</v>
      </c>
      <c r="M61" s="164">
        <f t="shared" si="24"/>
        <v>2.5728612406665352E-5</v>
      </c>
    </row>
    <row r="62" spans="2:13" x14ac:dyDescent="0.25">
      <c r="B62" s="162" t="s">
        <v>131</v>
      </c>
      <c r="C62" s="163">
        <v>568</v>
      </c>
      <c r="D62" s="163">
        <v>591</v>
      </c>
      <c r="E62" s="163">
        <v>215</v>
      </c>
      <c r="F62" s="163">
        <v>153</v>
      </c>
      <c r="G62" s="163">
        <v>195</v>
      </c>
      <c r="H62" s="163">
        <v>156</v>
      </c>
      <c r="I62" s="165">
        <f t="shared" si="28"/>
        <v>-0.19999999999999996</v>
      </c>
      <c r="J62" s="164">
        <f t="shared" si="25"/>
        <v>-0.73604060913705582</v>
      </c>
      <c r="K62" s="163">
        <f t="shared" si="26"/>
        <v>-39</v>
      </c>
      <c r="L62" s="163">
        <f t="shared" si="27"/>
        <v>-435</v>
      </c>
      <c r="M62" s="164">
        <f t="shared" si="24"/>
        <v>2.8465698832906347E-5</v>
      </c>
    </row>
    <row r="63" spans="2:13" x14ac:dyDescent="0.25">
      <c r="B63" s="168" t="s">
        <v>145</v>
      </c>
      <c r="C63" s="169">
        <f t="shared" ref="C63:H63" si="29">C55-SUM(C56:C62)</f>
        <v>10047</v>
      </c>
      <c r="D63" s="169">
        <f t="shared" si="29"/>
        <v>9936</v>
      </c>
      <c r="E63" s="169">
        <f t="shared" si="29"/>
        <v>2930</v>
      </c>
      <c r="F63" s="169">
        <f t="shared" si="29"/>
        <v>9266</v>
      </c>
      <c r="G63" s="169">
        <f t="shared" si="29"/>
        <v>10476</v>
      </c>
      <c r="H63" s="169">
        <f t="shared" si="29"/>
        <v>10551</v>
      </c>
      <c r="I63" s="171">
        <f t="shared" si="28"/>
        <v>7.1592210767468245E-3</v>
      </c>
      <c r="J63" s="170">
        <f t="shared" si="25"/>
        <v>6.1896135265700591E-2</v>
      </c>
      <c r="K63" s="169">
        <f>H63-G63</f>
        <v>75</v>
      </c>
      <c r="L63" s="169">
        <f t="shared" si="27"/>
        <v>615</v>
      </c>
      <c r="M63" s="170">
        <f t="shared" si="24"/>
        <v>1.9252665922179159E-3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>
        <v>136881</v>
      </c>
      <c r="D65" s="176">
        <v>137126</v>
      </c>
      <c r="E65" s="176">
        <v>52633</v>
      </c>
      <c r="F65" s="176">
        <v>161080</v>
      </c>
      <c r="G65" s="176">
        <v>179837</v>
      </c>
      <c r="H65" s="176">
        <v>231856</v>
      </c>
      <c r="I65" s="177">
        <f>IFERROR(H65/G65-1,"-")</f>
        <v>0.28925638216829674</v>
      </c>
      <c r="J65" s="177">
        <f>IFERROR(H65/D65-1,"-")</f>
        <v>0.69082449717777816</v>
      </c>
      <c r="K65" s="176">
        <f>H65-G65</f>
        <v>52019</v>
      </c>
      <c r="L65" s="176">
        <f>H65-D65</f>
        <v>94730</v>
      </c>
      <c r="M65" s="177">
        <f t="shared" ref="M65:M77" si="30">H65/H$9</f>
        <v>4.2307327362835476E-2</v>
      </c>
    </row>
    <row r="66" spans="2:13" x14ac:dyDescent="0.25">
      <c r="B66" s="157" t="s">
        <v>97</v>
      </c>
      <c r="C66" s="158">
        <v>35089</v>
      </c>
      <c r="D66" s="158">
        <v>41904</v>
      </c>
      <c r="E66" s="158">
        <v>22233</v>
      </c>
      <c r="F66" s="158">
        <v>32375</v>
      </c>
      <c r="G66" s="158">
        <v>47068</v>
      </c>
      <c r="H66" s="158">
        <v>61312</v>
      </c>
      <c r="I66" s="160">
        <f>IFERROR(H66/G66-1,"-")</f>
        <v>0.30262598793235318</v>
      </c>
      <c r="J66" s="159">
        <f t="shared" ref="J66:J77" si="31">IFERROR(H66/D66-1,"-")</f>
        <v>0.46315387552500953</v>
      </c>
      <c r="K66" s="158">
        <f t="shared" ref="K66:K76" si="32">H66-G66</f>
        <v>14244</v>
      </c>
      <c r="L66" s="158">
        <f t="shared" ref="L66:L77" si="33">H66-D66</f>
        <v>19408</v>
      </c>
      <c r="M66" s="159">
        <f t="shared" si="30"/>
        <v>1.1187749531045859E-2</v>
      </c>
    </row>
    <row r="67" spans="2:13" x14ac:dyDescent="0.25">
      <c r="B67" s="162" t="s">
        <v>103</v>
      </c>
      <c r="C67" s="163">
        <v>19683</v>
      </c>
      <c r="D67" s="163">
        <v>22752</v>
      </c>
      <c r="E67" s="163">
        <v>8022</v>
      </c>
      <c r="F67" s="163">
        <v>23338</v>
      </c>
      <c r="G67" s="163">
        <v>31999</v>
      </c>
      <c r="H67" s="163">
        <v>37562</v>
      </c>
      <c r="I67" s="165">
        <f>IFERROR(H67/G67-1,"-")</f>
        <v>0.17384918278696215</v>
      </c>
      <c r="J67" s="164">
        <f t="shared" si="31"/>
        <v>0.65093178621659642</v>
      </c>
      <c r="K67" s="163">
        <f t="shared" si="32"/>
        <v>5563</v>
      </c>
      <c r="L67" s="163">
        <f t="shared" si="33"/>
        <v>14810</v>
      </c>
      <c r="M67" s="164">
        <f t="shared" si="30"/>
        <v>6.8540293561642832E-3</v>
      </c>
    </row>
    <row r="68" spans="2:13" x14ac:dyDescent="0.25">
      <c r="B68" s="162" t="s">
        <v>100</v>
      </c>
      <c r="C68" s="163">
        <v>15406</v>
      </c>
      <c r="D68" s="163">
        <v>19152</v>
      </c>
      <c r="E68" s="163">
        <v>14211</v>
      </c>
      <c r="F68" s="163">
        <v>9037</v>
      </c>
      <c r="G68" s="163">
        <v>15069</v>
      </c>
      <c r="H68" s="163">
        <v>23750</v>
      </c>
      <c r="I68" s="165">
        <f>IFERROR(H68/G68-1,"-")</f>
        <v>0.57608334992368437</v>
      </c>
      <c r="J68" s="164">
        <f t="shared" si="31"/>
        <v>0.24007936507936511</v>
      </c>
      <c r="K68" s="163">
        <f t="shared" si="32"/>
        <v>8681</v>
      </c>
      <c r="L68" s="163">
        <f t="shared" si="33"/>
        <v>4598</v>
      </c>
      <c r="M68" s="164">
        <f t="shared" si="30"/>
        <v>4.3337201748815755E-3</v>
      </c>
    </row>
    <row r="69" spans="2:13" x14ac:dyDescent="0.25">
      <c r="B69" s="157" t="s">
        <v>107</v>
      </c>
      <c r="C69" s="158">
        <v>101792</v>
      </c>
      <c r="D69" s="158">
        <v>95222</v>
      </c>
      <c r="E69" s="158">
        <v>30400</v>
      </c>
      <c r="F69" s="158">
        <v>128705</v>
      </c>
      <c r="G69" s="158">
        <v>132769</v>
      </c>
      <c r="H69" s="158">
        <v>170544</v>
      </c>
      <c r="I69" s="160">
        <f>IFERROR(H69/G69-1,"-")</f>
        <v>0.28451671700472247</v>
      </c>
      <c r="J69" s="159">
        <f t="shared" si="31"/>
        <v>0.79101468148117027</v>
      </c>
      <c r="K69" s="158">
        <f t="shared" si="32"/>
        <v>37775</v>
      </c>
      <c r="L69" s="158">
        <f t="shared" si="33"/>
        <v>75322</v>
      </c>
      <c r="M69" s="159">
        <f t="shared" si="30"/>
        <v>3.1119577831789615E-2</v>
      </c>
    </row>
    <row r="70" spans="2:13" x14ac:dyDescent="0.25">
      <c r="B70" s="162" t="s">
        <v>110</v>
      </c>
      <c r="C70" s="163">
        <v>46378</v>
      </c>
      <c r="D70" s="163">
        <v>41026</v>
      </c>
      <c r="E70" s="163">
        <v>13618</v>
      </c>
      <c r="F70" s="163">
        <v>56081</v>
      </c>
      <c r="G70" s="163">
        <v>50457</v>
      </c>
      <c r="H70" s="163">
        <v>73242</v>
      </c>
      <c r="I70" s="165">
        <f t="shared" ref="I70:I77" si="34">IFERROR(H70/G70-1,"-")</f>
        <v>0.45157262619656335</v>
      </c>
      <c r="J70" s="164">
        <f t="shared" si="31"/>
        <v>0.78525812899137137</v>
      </c>
      <c r="K70" s="163">
        <f t="shared" si="32"/>
        <v>22785</v>
      </c>
      <c r="L70" s="163">
        <f t="shared" si="33"/>
        <v>32216</v>
      </c>
      <c r="M70" s="164">
        <f t="shared" si="30"/>
        <v>1.336464560204953E-2</v>
      </c>
    </row>
    <row r="71" spans="2:13" x14ac:dyDescent="0.25">
      <c r="B71" s="162" t="s">
        <v>113</v>
      </c>
      <c r="C71" s="163">
        <v>13950</v>
      </c>
      <c r="D71" s="163">
        <v>11534</v>
      </c>
      <c r="E71" s="163">
        <v>3293</v>
      </c>
      <c r="F71" s="163">
        <v>7748</v>
      </c>
      <c r="G71" s="163">
        <v>10955</v>
      </c>
      <c r="H71" s="163">
        <v>10731</v>
      </c>
      <c r="I71" s="165">
        <f t="shared" si="34"/>
        <v>-2.0447284345047945E-2</v>
      </c>
      <c r="J71" s="164">
        <f t="shared" si="31"/>
        <v>-6.9620253164557E-2</v>
      </c>
      <c r="K71" s="163">
        <f t="shared" si="32"/>
        <v>-224</v>
      </c>
      <c r="L71" s="163">
        <f t="shared" si="33"/>
        <v>-803</v>
      </c>
      <c r="M71" s="164">
        <f t="shared" si="30"/>
        <v>1.9581116293328079E-3</v>
      </c>
    </row>
    <row r="72" spans="2:13" x14ac:dyDescent="0.25">
      <c r="B72" s="162" t="s">
        <v>116</v>
      </c>
      <c r="C72" s="163">
        <v>6528</v>
      </c>
      <c r="D72" s="163">
        <v>10880</v>
      </c>
      <c r="E72" s="163">
        <v>3415</v>
      </c>
      <c r="F72" s="163">
        <v>18047</v>
      </c>
      <c r="G72" s="163">
        <v>15837</v>
      </c>
      <c r="H72" s="163">
        <v>19123</v>
      </c>
      <c r="I72" s="165">
        <f t="shared" si="34"/>
        <v>0.20748879206920501</v>
      </c>
      <c r="J72" s="164">
        <f t="shared" si="31"/>
        <v>0.75762867647058818</v>
      </c>
      <c r="K72" s="163">
        <f t="shared" si="32"/>
        <v>3286</v>
      </c>
      <c r="L72" s="163">
        <f t="shared" si="33"/>
        <v>8243</v>
      </c>
      <c r="M72" s="164">
        <f t="shared" si="30"/>
        <v>3.4894202486004363E-3</v>
      </c>
    </row>
    <row r="73" spans="2:13" x14ac:dyDescent="0.25">
      <c r="B73" s="162" t="s">
        <v>123</v>
      </c>
      <c r="C73" s="163">
        <v>2344</v>
      </c>
      <c r="D73" s="163">
        <v>1784</v>
      </c>
      <c r="E73" s="163">
        <v>468</v>
      </c>
      <c r="F73" s="163">
        <v>3396</v>
      </c>
      <c r="G73" s="163">
        <v>3947</v>
      </c>
      <c r="H73" s="163">
        <v>6454</v>
      </c>
      <c r="I73" s="165">
        <f t="shared" si="34"/>
        <v>0.63516594882189015</v>
      </c>
      <c r="J73" s="164">
        <f t="shared" si="31"/>
        <v>2.6177130044843051</v>
      </c>
      <c r="K73" s="163">
        <f t="shared" si="32"/>
        <v>2507</v>
      </c>
      <c r="L73" s="163">
        <f t="shared" si="33"/>
        <v>4670</v>
      </c>
      <c r="M73" s="164">
        <f t="shared" si="30"/>
        <v>1.1776770529972921E-3</v>
      </c>
    </row>
    <row r="74" spans="2:13" x14ac:dyDescent="0.25">
      <c r="B74" s="162" t="s">
        <v>119</v>
      </c>
      <c r="C74" s="163">
        <v>2944</v>
      </c>
      <c r="D74" s="163">
        <v>2469</v>
      </c>
      <c r="E74" s="163">
        <v>1224</v>
      </c>
      <c r="F74" s="163">
        <v>3248</v>
      </c>
      <c r="G74" s="163">
        <v>2699</v>
      </c>
      <c r="H74" s="163">
        <v>4219</v>
      </c>
      <c r="I74" s="165">
        <f t="shared" si="34"/>
        <v>0.56317154501667277</v>
      </c>
      <c r="J74" s="164">
        <f t="shared" si="31"/>
        <v>0.70878898339408658</v>
      </c>
      <c r="K74" s="163">
        <f t="shared" si="32"/>
        <v>1520</v>
      </c>
      <c r="L74" s="163">
        <f t="shared" si="33"/>
        <v>1750</v>
      </c>
      <c r="M74" s="164">
        <f t="shared" si="30"/>
        <v>7.6985117548738385E-4</v>
      </c>
    </row>
    <row r="75" spans="2:13" x14ac:dyDescent="0.25">
      <c r="B75" s="162" t="s">
        <v>128</v>
      </c>
      <c r="C75" s="163">
        <v>1326</v>
      </c>
      <c r="D75" s="163">
        <v>2202</v>
      </c>
      <c r="E75" s="163">
        <v>683</v>
      </c>
      <c r="F75" s="163">
        <v>2875</v>
      </c>
      <c r="G75" s="163">
        <v>3786</v>
      </c>
      <c r="H75" s="163">
        <v>3186</v>
      </c>
      <c r="I75" s="165">
        <f t="shared" si="34"/>
        <v>-0.15847860538827263</v>
      </c>
      <c r="J75" s="164">
        <f t="shared" si="31"/>
        <v>0.44686648501362392</v>
      </c>
      <c r="K75" s="163">
        <f t="shared" si="32"/>
        <v>-600</v>
      </c>
      <c r="L75" s="163">
        <f t="shared" si="33"/>
        <v>984</v>
      </c>
      <c r="M75" s="164">
        <f t="shared" si="30"/>
        <v>5.8135715693358734E-4</v>
      </c>
    </row>
    <row r="76" spans="2:13" x14ac:dyDescent="0.25">
      <c r="B76" s="162" t="s">
        <v>131</v>
      </c>
      <c r="C76" s="163">
        <v>2597</v>
      </c>
      <c r="D76" s="163">
        <v>2302</v>
      </c>
      <c r="E76" s="163">
        <v>925</v>
      </c>
      <c r="F76" s="163">
        <v>967</v>
      </c>
      <c r="G76" s="163">
        <v>1128</v>
      </c>
      <c r="H76" s="163">
        <v>3135</v>
      </c>
      <c r="I76" s="165">
        <f t="shared" si="34"/>
        <v>1.7792553191489362</v>
      </c>
      <c r="J76" s="164">
        <f t="shared" si="31"/>
        <v>0.36185925282363152</v>
      </c>
      <c r="K76" s="163">
        <f t="shared" si="32"/>
        <v>2007</v>
      </c>
      <c r="L76" s="163">
        <f t="shared" si="33"/>
        <v>833</v>
      </c>
      <c r="M76" s="164">
        <f t="shared" si="30"/>
        <v>5.7205106308436799E-4</v>
      </c>
    </row>
    <row r="77" spans="2:13" x14ac:dyDescent="0.25">
      <c r="B77" s="168" t="s">
        <v>145</v>
      </c>
      <c r="C77" s="169">
        <f t="shared" ref="C77:H77" si="35">C69-SUM(C70:C76)</f>
        <v>25725</v>
      </c>
      <c r="D77" s="169">
        <f t="shared" si="35"/>
        <v>23025</v>
      </c>
      <c r="E77" s="169">
        <f t="shared" si="35"/>
        <v>6774</v>
      </c>
      <c r="F77" s="169">
        <f t="shared" si="35"/>
        <v>36343</v>
      </c>
      <c r="G77" s="169">
        <f t="shared" si="35"/>
        <v>43960</v>
      </c>
      <c r="H77" s="169">
        <f t="shared" si="35"/>
        <v>50454</v>
      </c>
      <c r="I77" s="171">
        <f t="shared" si="34"/>
        <v>0.14772520473157424</v>
      </c>
      <c r="J77" s="170">
        <f t="shared" si="31"/>
        <v>1.191270358306189</v>
      </c>
      <c r="K77" s="169">
        <f>H77-G77</f>
        <v>6494</v>
      </c>
      <c r="L77" s="169">
        <f t="shared" si="33"/>
        <v>27429</v>
      </c>
      <c r="M77" s="170">
        <f t="shared" si="30"/>
        <v>9.2064639033042107E-3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v>816835</v>
      </c>
      <c r="D79" s="176">
        <v>791721</v>
      </c>
      <c r="E79" s="176">
        <v>211451</v>
      </c>
      <c r="F79" s="176">
        <v>710225</v>
      </c>
      <c r="G79" s="176">
        <v>797848</v>
      </c>
      <c r="H79" s="176">
        <v>914356</v>
      </c>
      <c r="I79" s="177">
        <f>IFERROR(H79/G79-1,"-")</f>
        <v>0.14602781482187077</v>
      </c>
      <c r="J79" s="177">
        <f>IFERROR(H79/D79-1,"-")</f>
        <v>0.15489673761337652</v>
      </c>
      <c r="K79" s="176">
        <f>H79-G79</f>
        <v>116508</v>
      </c>
      <c r="L79" s="176">
        <f>H79-D79</f>
        <v>122635</v>
      </c>
      <c r="M79" s="177">
        <f t="shared" ref="M79:M91" si="36">H79/H$9</f>
        <v>0.16684475975680074</v>
      </c>
    </row>
    <row r="80" spans="2:13" x14ac:dyDescent="0.25">
      <c r="B80" s="157" t="s">
        <v>97</v>
      </c>
      <c r="C80" s="158">
        <v>356304</v>
      </c>
      <c r="D80" s="158">
        <v>356283</v>
      </c>
      <c r="E80" s="158">
        <v>94044</v>
      </c>
      <c r="F80" s="158">
        <v>342343</v>
      </c>
      <c r="G80" s="158">
        <v>341923</v>
      </c>
      <c r="H80" s="158">
        <v>382237</v>
      </c>
      <c r="I80" s="160">
        <f>IFERROR(H80/G80-1,"-")</f>
        <v>0.1179037385610211</v>
      </c>
      <c r="J80" s="159">
        <f t="shared" ref="J80:J91" si="37">IFERROR(H80/D80-1,"-")</f>
        <v>7.2846585439103162E-2</v>
      </c>
      <c r="K80" s="158">
        <f t="shared" ref="K80:K90" si="38">H80-G80</f>
        <v>40314</v>
      </c>
      <c r="L80" s="158">
        <f t="shared" ref="L80:L91" si="39">H80-D80</f>
        <v>25954</v>
      </c>
      <c r="M80" s="159">
        <f t="shared" si="36"/>
        <v>6.9747713620471941E-2</v>
      </c>
    </row>
    <row r="81" spans="2:13" x14ac:dyDescent="0.25">
      <c r="B81" s="162" t="s">
        <v>103</v>
      </c>
      <c r="C81" s="163">
        <v>89648</v>
      </c>
      <c r="D81" s="163">
        <v>72064</v>
      </c>
      <c r="E81" s="163">
        <v>25393</v>
      </c>
      <c r="F81" s="163">
        <v>97391</v>
      </c>
      <c r="G81" s="163">
        <v>92103</v>
      </c>
      <c r="H81" s="163">
        <v>106284</v>
      </c>
      <c r="I81" s="165">
        <f>IFERROR(H81/G81-1,"-")</f>
        <v>0.15396892609361257</v>
      </c>
      <c r="J81" s="164">
        <f t="shared" si="37"/>
        <v>0.4748556838365896</v>
      </c>
      <c r="K81" s="163">
        <f t="shared" si="38"/>
        <v>14181</v>
      </c>
      <c r="L81" s="163">
        <f t="shared" si="39"/>
        <v>34220</v>
      </c>
      <c r="M81" s="164">
        <f t="shared" si="36"/>
        <v>1.9393899581773195E-2</v>
      </c>
    </row>
    <row r="82" spans="2:13" x14ac:dyDescent="0.25">
      <c r="B82" s="162" t="s">
        <v>100</v>
      </c>
      <c r="C82" s="163">
        <v>266656</v>
      </c>
      <c r="D82" s="163">
        <v>284219</v>
      </c>
      <c r="E82" s="163">
        <v>68651</v>
      </c>
      <c r="F82" s="163">
        <v>244952</v>
      </c>
      <c r="G82" s="163">
        <v>249820</v>
      </c>
      <c r="H82" s="163">
        <v>275953</v>
      </c>
      <c r="I82" s="165">
        <f>IFERROR(H82/G82-1,"-")</f>
        <v>0.1046073172684332</v>
      </c>
      <c r="J82" s="164">
        <f t="shared" si="37"/>
        <v>-2.9083206963644193E-2</v>
      </c>
      <c r="K82" s="163">
        <f t="shared" si="38"/>
        <v>26133</v>
      </c>
      <c r="L82" s="163">
        <f t="shared" si="39"/>
        <v>-8266</v>
      </c>
      <c r="M82" s="164">
        <f t="shared" si="36"/>
        <v>5.0353814038698749E-2</v>
      </c>
    </row>
    <row r="83" spans="2:13" x14ac:dyDescent="0.25">
      <c r="B83" s="157" t="s">
        <v>107</v>
      </c>
      <c r="C83" s="158">
        <v>460531</v>
      </c>
      <c r="D83" s="158">
        <v>435438</v>
      </c>
      <c r="E83" s="158">
        <v>117407</v>
      </c>
      <c r="F83" s="158">
        <v>367882</v>
      </c>
      <c r="G83" s="158">
        <v>455925</v>
      </c>
      <c r="H83" s="158">
        <v>532119</v>
      </c>
      <c r="I83" s="160">
        <f>IFERROR(H83/G83-1,"-")</f>
        <v>0.16711959203816407</v>
      </c>
      <c r="J83" s="159">
        <f t="shared" si="37"/>
        <v>0.2220316095517616</v>
      </c>
      <c r="K83" s="158">
        <f t="shared" si="38"/>
        <v>76194</v>
      </c>
      <c r="L83" s="158">
        <f t="shared" si="39"/>
        <v>96681</v>
      </c>
      <c r="M83" s="159">
        <f t="shared" si="36"/>
        <v>9.7097046136328802E-2</v>
      </c>
    </row>
    <row r="84" spans="2:13" x14ac:dyDescent="0.25">
      <c r="B84" s="162" t="s">
        <v>110</v>
      </c>
      <c r="C84" s="163">
        <v>69266</v>
      </c>
      <c r="D84" s="163">
        <v>75049</v>
      </c>
      <c r="E84" s="163">
        <v>19977</v>
      </c>
      <c r="F84" s="163">
        <v>71554</v>
      </c>
      <c r="G84" s="163">
        <v>93860</v>
      </c>
      <c r="H84" s="163">
        <v>110313</v>
      </c>
      <c r="I84" s="165">
        <f t="shared" ref="I84:I91" si="40">IFERROR(H84/G84-1,"-")</f>
        <v>0.17529298955891748</v>
      </c>
      <c r="J84" s="164">
        <f t="shared" si="37"/>
        <v>0.46987967860997482</v>
      </c>
      <c r="K84" s="163">
        <f t="shared" si="38"/>
        <v>16453</v>
      </c>
      <c r="L84" s="163">
        <f t="shared" si="39"/>
        <v>35264</v>
      </c>
      <c r="M84" s="164">
        <f t="shared" si="36"/>
        <v>2.0129080995861526E-2</v>
      </c>
    </row>
    <row r="85" spans="2:13" x14ac:dyDescent="0.25">
      <c r="B85" s="162" t="s">
        <v>113</v>
      </c>
      <c r="C85" s="163">
        <v>194919</v>
      </c>
      <c r="D85" s="163">
        <v>159354</v>
      </c>
      <c r="E85" s="163">
        <v>38015</v>
      </c>
      <c r="F85" s="163">
        <v>113120</v>
      </c>
      <c r="G85" s="163">
        <v>127349</v>
      </c>
      <c r="H85" s="163">
        <v>141364</v>
      </c>
      <c r="I85" s="165">
        <f t="shared" si="40"/>
        <v>0.11005190460859526</v>
      </c>
      <c r="J85" s="164">
        <f t="shared" si="37"/>
        <v>-0.11289330672590581</v>
      </c>
      <c r="K85" s="163">
        <f t="shared" si="38"/>
        <v>14015</v>
      </c>
      <c r="L85" s="163">
        <f t="shared" si="39"/>
        <v>-17990</v>
      </c>
      <c r="M85" s="164">
        <f t="shared" si="36"/>
        <v>2.57950323706088E-2</v>
      </c>
    </row>
    <row r="86" spans="2:13" x14ac:dyDescent="0.25">
      <c r="B86" s="162" t="s">
        <v>116</v>
      </c>
      <c r="C86" s="163">
        <v>22836</v>
      </c>
      <c r="D86" s="163">
        <v>25447</v>
      </c>
      <c r="E86" s="163">
        <v>8127</v>
      </c>
      <c r="F86" s="163">
        <v>30758</v>
      </c>
      <c r="G86" s="163">
        <v>42539</v>
      </c>
      <c r="H86" s="163">
        <v>57925</v>
      </c>
      <c r="I86" s="165">
        <f t="shared" si="40"/>
        <v>0.36169162415665634</v>
      </c>
      <c r="J86" s="164">
        <f t="shared" si="37"/>
        <v>1.2762997602860846</v>
      </c>
      <c r="K86" s="163">
        <f t="shared" si="38"/>
        <v>15386</v>
      </c>
      <c r="L86" s="163">
        <f t="shared" si="39"/>
        <v>32478</v>
      </c>
      <c r="M86" s="164">
        <f t="shared" si="36"/>
        <v>1.0569715416000642E-2</v>
      </c>
    </row>
    <row r="87" spans="2:13" x14ac:dyDescent="0.25">
      <c r="B87" s="162" t="s">
        <v>123</v>
      </c>
      <c r="C87" s="163">
        <v>11686</v>
      </c>
      <c r="D87" s="163">
        <v>9296</v>
      </c>
      <c r="E87" s="163">
        <v>1893</v>
      </c>
      <c r="F87" s="163">
        <v>10713</v>
      </c>
      <c r="G87" s="163">
        <v>12911</v>
      </c>
      <c r="H87" s="163">
        <v>18498</v>
      </c>
      <c r="I87" s="165">
        <f t="shared" si="40"/>
        <v>0.43273177910309046</v>
      </c>
      <c r="J87" s="164">
        <f t="shared" si="37"/>
        <v>0.9898881239242685</v>
      </c>
      <c r="K87" s="163">
        <f t="shared" si="38"/>
        <v>5587</v>
      </c>
      <c r="L87" s="163">
        <f t="shared" si="39"/>
        <v>9202</v>
      </c>
      <c r="M87" s="164">
        <f t="shared" si="36"/>
        <v>3.375374980840395E-3</v>
      </c>
    </row>
    <row r="88" spans="2:13" x14ac:dyDescent="0.25">
      <c r="B88" s="162" t="s">
        <v>119</v>
      </c>
      <c r="C88" s="163">
        <v>6503</v>
      </c>
      <c r="D88" s="163">
        <v>6249</v>
      </c>
      <c r="E88" s="163">
        <v>2041</v>
      </c>
      <c r="F88" s="163">
        <v>5872</v>
      </c>
      <c r="G88" s="163">
        <v>6968</v>
      </c>
      <c r="H88" s="163">
        <v>8896</v>
      </c>
      <c r="I88" s="165">
        <f t="shared" si="40"/>
        <v>0.27669345579793347</v>
      </c>
      <c r="J88" s="164">
        <f t="shared" si="37"/>
        <v>0.42358777404384695</v>
      </c>
      <c r="K88" s="163">
        <f t="shared" si="38"/>
        <v>1928</v>
      </c>
      <c r="L88" s="163">
        <f t="shared" si="39"/>
        <v>2647</v>
      </c>
      <c r="M88" s="164">
        <f t="shared" si="36"/>
        <v>1.623274723189326E-3</v>
      </c>
    </row>
    <row r="89" spans="2:13" x14ac:dyDescent="0.25">
      <c r="B89" s="162" t="s">
        <v>128</v>
      </c>
      <c r="C89" s="163">
        <v>7425</v>
      </c>
      <c r="D89" s="163">
        <v>8520</v>
      </c>
      <c r="E89" s="163">
        <v>3044</v>
      </c>
      <c r="F89" s="163">
        <v>7581</v>
      </c>
      <c r="G89" s="163">
        <v>8524</v>
      </c>
      <c r="H89" s="163">
        <v>7383</v>
      </c>
      <c r="I89" s="165">
        <f t="shared" si="40"/>
        <v>-0.13385734396996718</v>
      </c>
      <c r="J89" s="164">
        <f t="shared" si="37"/>
        <v>-0.1334507042253521</v>
      </c>
      <c r="K89" s="163">
        <f t="shared" si="38"/>
        <v>-1141</v>
      </c>
      <c r="L89" s="163">
        <f t="shared" si="39"/>
        <v>-1137</v>
      </c>
      <c r="M89" s="164">
        <f t="shared" si="36"/>
        <v>1.3471939389958177E-3</v>
      </c>
    </row>
    <row r="90" spans="2:13" x14ac:dyDescent="0.25">
      <c r="B90" s="162" t="s">
        <v>131</v>
      </c>
      <c r="C90" s="163">
        <v>13371</v>
      </c>
      <c r="D90" s="163">
        <v>13181</v>
      </c>
      <c r="E90" s="163">
        <v>4830</v>
      </c>
      <c r="F90" s="163">
        <v>7599</v>
      </c>
      <c r="G90" s="163">
        <v>9961</v>
      </c>
      <c r="H90" s="163">
        <v>9541</v>
      </c>
      <c r="I90" s="165">
        <f t="shared" si="40"/>
        <v>-4.216444132115249E-2</v>
      </c>
      <c r="J90" s="164">
        <f t="shared" si="37"/>
        <v>-0.27615507169410514</v>
      </c>
      <c r="K90" s="163">
        <f t="shared" si="38"/>
        <v>-420</v>
      </c>
      <c r="L90" s="163">
        <f t="shared" si="39"/>
        <v>-3640</v>
      </c>
      <c r="M90" s="164">
        <f t="shared" si="36"/>
        <v>1.7409694395176889E-3</v>
      </c>
    </row>
    <row r="91" spans="2:13" x14ac:dyDescent="0.25">
      <c r="B91" s="168" t="s">
        <v>145</v>
      </c>
      <c r="C91" s="169">
        <f t="shared" ref="C91:H91" si="41">C83-SUM(C84:C90)</f>
        <v>134525</v>
      </c>
      <c r="D91" s="169">
        <f t="shared" si="41"/>
        <v>138342</v>
      </c>
      <c r="E91" s="169">
        <f t="shared" si="41"/>
        <v>39480</v>
      </c>
      <c r="F91" s="169">
        <f t="shared" si="41"/>
        <v>120685</v>
      </c>
      <c r="G91" s="169">
        <f t="shared" si="41"/>
        <v>153813</v>
      </c>
      <c r="H91" s="169">
        <f t="shared" si="41"/>
        <v>178199</v>
      </c>
      <c r="I91" s="171">
        <f t="shared" si="40"/>
        <v>0.15854316605228425</v>
      </c>
      <c r="J91" s="170">
        <f t="shared" si="37"/>
        <v>0.2881048416243801</v>
      </c>
      <c r="K91" s="169">
        <f>H91-G91</f>
        <v>24386</v>
      </c>
      <c r="L91" s="169">
        <f t="shared" si="39"/>
        <v>39857</v>
      </c>
      <c r="M91" s="170">
        <f t="shared" si="36"/>
        <v>3.2516404271314601E-2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>
        <v>53986</v>
      </c>
      <c r="D93" s="176">
        <v>55887</v>
      </c>
      <c r="E93" s="176">
        <v>22616</v>
      </c>
      <c r="F93" s="176">
        <v>51485</v>
      </c>
      <c r="G93" s="176">
        <v>58157</v>
      </c>
      <c r="H93" s="176">
        <v>57388</v>
      </c>
      <c r="I93" s="177">
        <f>IFERROR(H93/G93-1,"-")</f>
        <v>-1.3222827862510056E-2</v>
      </c>
      <c r="J93" s="177">
        <f>IFERROR(H93/D93-1,"-")</f>
        <v>2.6857766564675201E-2</v>
      </c>
      <c r="K93" s="176">
        <f>H93-G93</f>
        <v>-769</v>
      </c>
      <c r="L93" s="176">
        <f>H93-D93</f>
        <v>1501</v>
      </c>
      <c r="M93" s="177">
        <f t="shared" ref="M93:M105" si="42">H93/H$9</f>
        <v>1.0471727721941215E-2</v>
      </c>
    </row>
    <row r="94" spans="2:13" x14ac:dyDescent="0.25">
      <c r="B94" s="157" t="s">
        <v>97</v>
      </c>
      <c r="C94" s="158">
        <v>34282</v>
      </c>
      <c r="D94" s="158">
        <v>37119</v>
      </c>
      <c r="E94" s="158">
        <v>14777</v>
      </c>
      <c r="F94" s="158">
        <v>33809</v>
      </c>
      <c r="G94" s="158">
        <v>37722</v>
      </c>
      <c r="H94" s="158">
        <v>35821</v>
      </c>
      <c r="I94" s="160">
        <f>IFERROR(H94/G94-1,"-")</f>
        <v>-5.0394994963151474E-2</v>
      </c>
      <c r="J94" s="159">
        <f t="shared" ref="J94:J105" si="43">IFERROR(H94/D94-1,"-")</f>
        <v>-3.4968614456208358E-2</v>
      </c>
      <c r="K94" s="158">
        <f t="shared" ref="K94:K104" si="44">H94-G94</f>
        <v>-1901</v>
      </c>
      <c r="L94" s="158">
        <f t="shared" ref="L94:L105" si="45">H94-D94</f>
        <v>-1298</v>
      </c>
      <c r="M94" s="159">
        <f t="shared" si="42"/>
        <v>6.5363448582919119E-3</v>
      </c>
    </row>
    <row r="95" spans="2:13" x14ac:dyDescent="0.25">
      <c r="B95" s="162" t="s">
        <v>103</v>
      </c>
      <c r="C95" s="163">
        <v>16764</v>
      </c>
      <c r="D95" s="163">
        <v>19153</v>
      </c>
      <c r="E95" s="163">
        <v>8025</v>
      </c>
      <c r="F95" s="163">
        <v>16289</v>
      </c>
      <c r="G95" s="163">
        <v>12024</v>
      </c>
      <c r="H95" s="163">
        <v>11877</v>
      </c>
      <c r="I95" s="165">
        <f>IFERROR(H95/G95-1,"-")</f>
        <v>-1.2225548902195627E-2</v>
      </c>
      <c r="J95" s="164">
        <f t="shared" si="43"/>
        <v>-0.37988826815642462</v>
      </c>
      <c r="K95" s="163">
        <f t="shared" si="44"/>
        <v>-147</v>
      </c>
      <c r="L95" s="163">
        <f t="shared" si="45"/>
        <v>-7276</v>
      </c>
      <c r="M95" s="164">
        <f t="shared" si="42"/>
        <v>2.1672250322976199E-3</v>
      </c>
    </row>
    <row r="96" spans="2:13" x14ac:dyDescent="0.25">
      <c r="B96" s="162" t="s">
        <v>100</v>
      </c>
      <c r="C96" s="163">
        <v>17518</v>
      </c>
      <c r="D96" s="163">
        <v>17966</v>
      </c>
      <c r="E96" s="163">
        <v>6752</v>
      </c>
      <c r="F96" s="163">
        <v>17520</v>
      </c>
      <c r="G96" s="163">
        <v>25698</v>
      </c>
      <c r="H96" s="163">
        <v>23944</v>
      </c>
      <c r="I96" s="165">
        <f>IFERROR(H96/G96-1,"-")</f>
        <v>-6.8254338859055186E-2</v>
      </c>
      <c r="J96" s="164">
        <f t="shared" si="43"/>
        <v>0.33273961928086382</v>
      </c>
      <c r="K96" s="163">
        <f t="shared" si="44"/>
        <v>-1754</v>
      </c>
      <c r="L96" s="163">
        <f t="shared" si="45"/>
        <v>5978</v>
      </c>
      <c r="M96" s="164">
        <f t="shared" si="42"/>
        <v>4.3691198259942924E-3</v>
      </c>
    </row>
    <row r="97" spans="2:13" x14ac:dyDescent="0.25">
      <c r="B97" s="157" t="s">
        <v>107</v>
      </c>
      <c r="C97" s="158">
        <v>19704</v>
      </c>
      <c r="D97" s="158">
        <v>18768</v>
      </c>
      <c r="E97" s="158">
        <v>7839</v>
      </c>
      <c r="F97" s="158">
        <v>17676</v>
      </c>
      <c r="G97" s="158">
        <v>20435</v>
      </c>
      <c r="H97" s="158">
        <v>21567</v>
      </c>
      <c r="I97" s="160">
        <f>IFERROR(H97/G97-1,"-")</f>
        <v>5.539515537068751E-2</v>
      </c>
      <c r="J97" s="159">
        <f t="shared" si="43"/>
        <v>0.14913682864450117</v>
      </c>
      <c r="K97" s="158">
        <f t="shared" si="44"/>
        <v>1132</v>
      </c>
      <c r="L97" s="158">
        <f t="shared" si="45"/>
        <v>2799</v>
      </c>
      <c r="M97" s="159">
        <f t="shared" si="42"/>
        <v>3.9353828636493025E-3</v>
      </c>
    </row>
    <row r="98" spans="2:13" x14ac:dyDescent="0.25">
      <c r="B98" s="162" t="s">
        <v>110</v>
      </c>
      <c r="C98" s="163">
        <v>2265</v>
      </c>
      <c r="D98" s="163">
        <v>2421</v>
      </c>
      <c r="E98" s="163">
        <v>1262</v>
      </c>
      <c r="F98" s="163">
        <v>2403</v>
      </c>
      <c r="G98" s="163">
        <v>2795</v>
      </c>
      <c r="H98" s="163">
        <v>3030</v>
      </c>
      <c r="I98" s="165">
        <f t="shared" ref="I98:I105" si="46">IFERROR(H98/G98-1,"-")</f>
        <v>8.4078711985688726E-2</v>
      </c>
      <c r="J98" s="164">
        <f t="shared" si="43"/>
        <v>0.25154894671623307</v>
      </c>
      <c r="K98" s="163">
        <f t="shared" si="44"/>
        <v>235</v>
      </c>
      <c r="L98" s="163">
        <f t="shared" si="45"/>
        <v>609</v>
      </c>
      <c r="M98" s="164">
        <f t="shared" si="42"/>
        <v>5.5289145810068099E-4</v>
      </c>
    </row>
    <row r="99" spans="2:13" x14ac:dyDescent="0.25">
      <c r="B99" s="162" t="s">
        <v>113</v>
      </c>
      <c r="C99" s="163">
        <v>4527</v>
      </c>
      <c r="D99" s="163">
        <v>3905</v>
      </c>
      <c r="E99" s="163">
        <v>1429</v>
      </c>
      <c r="F99" s="163">
        <v>3482</v>
      </c>
      <c r="G99" s="163">
        <v>3814</v>
      </c>
      <c r="H99" s="163">
        <v>4234</v>
      </c>
      <c r="I99" s="165">
        <f t="shared" si="46"/>
        <v>0.11012060828526482</v>
      </c>
      <c r="J99" s="164">
        <f t="shared" si="43"/>
        <v>8.4250960307298284E-2</v>
      </c>
      <c r="K99" s="163">
        <f t="shared" si="44"/>
        <v>420</v>
      </c>
      <c r="L99" s="163">
        <f t="shared" si="45"/>
        <v>329</v>
      </c>
      <c r="M99" s="164">
        <f t="shared" si="42"/>
        <v>7.7258826191362485E-4</v>
      </c>
    </row>
    <row r="100" spans="2:13" x14ac:dyDescent="0.25">
      <c r="B100" s="162" t="s">
        <v>116</v>
      </c>
      <c r="C100" s="163">
        <v>4157</v>
      </c>
      <c r="D100" s="163">
        <v>3854</v>
      </c>
      <c r="E100" s="163">
        <v>1899</v>
      </c>
      <c r="F100" s="163">
        <v>3412</v>
      </c>
      <c r="G100" s="163">
        <v>3885</v>
      </c>
      <c r="H100" s="163">
        <v>3685</v>
      </c>
      <c r="I100" s="165">
        <f t="shared" si="46"/>
        <v>-5.1480051480051525E-2</v>
      </c>
      <c r="J100" s="164">
        <f t="shared" si="43"/>
        <v>-4.3850544888427656E-2</v>
      </c>
      <c r="K100" s="163">
        <f t="shared" si="44"/>
        <v>-200</v>
      </c>
      <c r="L100" s="163">
        <f t="shared" si="45"/>
        <v>-169</v>
      </c>
      <c r="M100" s="164">
        <f t="shared" si="42"/>
        <v>6.7241089871320446E-4</v>
      </c>
    </row>
    <row r="101" spans="2:13" x14ac:dyDescent="0.25">
      <c r="B101" s="162" t="s">
        <v>123</v>
      </c>
      <c r="C101" s="163">
        <v>535</v>
      </c>
      <c r="D101" s="163">
        <v>699</v>
      </c>
      <c r="E101" s="163">
        <v>316</v>
      </c>
      <c r="F101" s="163">
        <v>1172</v>
      </c>
      <c r="G101" s="163">
        <v>938</v>
      </c>
      <c r="H101" s="163">
        <v>933</v>
      </c>
      <c r="I101" s="165">
        <f t="shared" si="46"/>
        <v>-5.3304904051172386E-3</v>
      </c>
      <c r="J101" s="164">
        <f t="shared" si="43"/>
        <v>0.33476394849785418</v>
      </c>
      <c r="K101" s="163">
        <f t="shared" si="44"/>
        <v>-5</v>
      </c>
      <c r="L101" s="163">
        <f t="shared" si="45"/>
        <v>234</v>
      </c>
      <c r="M101" s="164">
        <f t="shared" si="42"/>
        <v>1.7024677571218989E-4</v>
      </c>
    </row>
    <row r="102" spans="2:13" x14ac:dyDescent="0.25">
      <c r="B102" s="162" t="s">
        <v>119</v>
      </c>
      <c r="C102" s="163">
        <v>534</v>
      </c>
      <c r="D102" s="163">
        <v>519</v>
      </c>
      <c r="E102" s="163">
        <v>327</v>
      </c>
      <c r="F102" s="163">
        <v>682</v>
      </c>
      <c r="G102" s="163">
        <v>650</v>
      </c>
      <c r="H102" s="163">
        <v>903</v>
      </c>
      <c r="I102" s="165">
        <f t="shared" si="46"/>
        <v>0.38923076923076927</v>
      </c>
      <c r="J102" s="164">
        <f t="shared" si="43"/>
        <v>0.73988439306358389</v>
      </c>
      <c r="K102" s="163">
        <f t="shared" si="44"/>
        <v>253</v>
      </c>
      <c r="L102" s="163">
        <f t="shared" si="45"/>
        <v>384</v>
      </c>
      <c r="M102" s="164">
        <f t="shared" si="42"/>
        <v>1.6477260285970789E-4</v>
      </c>
    </row>
    <row r="103" spans="2:13" x14ac:dyDescent="0.25">
      <c r="B103" s="162" t="s">
        <v>128</v>
      </c>
      <c r="C103" s="163">
        <v>176</v>
      </c>
      <c r="D103" s="163">
        <v>155</v>
      </c>
      <c r="E103" s="163">
        <v>120</v>
      </c>
      <c r="F103" s="163">
        <v>270</v>
      </c>
      <c r="G103" s="163">
        <v>153</v>
      </c>
      <c r="H103" s="163">
        <v>230</v>
      </c>
      <c r="I103" s="165">
        <f t="shared" si="46"/>
        <v>0.50326797385620914</v>
      </c>
      <c r="J103" s="164">
        <f t="shared" si="43"/>
        <v>0.4838709677419355</v>
      </c>
      <c r="K103" s="163">
        <f t="shared" si="44"/>
        <v>77</v>
      </c>
      <c r="L103" s="163">
        <f t="shared" si="45"/>
        <v>75</v>
      </c>
      <c r="M103" s="164">
        <f t="shared" si="42"/>
        <v>4.1968658535695256E-5</v>
      </c>
    </row>
    <row r="104" spans="2:13" x14ac:dyDescent="0.25">
      <c r="B104" s="162" t="s">
        <v>131</v>
      </c>
      <c r="C104" s="163">
        <v>383</v>
      </c>
      <c r="D104" s="163">
        <v>271</v>
      </c>
      <c r="E104" s="163">
        <v>87</v>
      </c>
      <c r="F104" s="163">
        <v>168</v>
      </c>
      <c r="G104" s="163">
        <v>270</v>
      </c>
      <c r="H104" s="163">
        <v>384</v>
      </c>
      <c r="I104" s="165">
        <f t="shared" si="46"/>
        <v>0.42222222222222228</v>
      </c>
      <c r="J104" s="164">
        <f t="shared" si="43"/>
        <v>0.41697416974169732</v>
      </c>
      <c r="K104" s="163">
        <f t="shared" si="44"/>
        <v>114</v>
      </c>
      <c r="L104" s="163">
        <f t="shared" si="45"/>
        <v>113</v>
      </c>
      <c r="M104" s="164">
        <f t="shared" si="42"/>
        <v>7.0069412511769477E-5</v>
      </c>
    </row>
    <row r="105" spans="2:13" x14ac:dyDescent="0.25">
      <c r="B105" s="168" t="s">
        <v>145</v>
      </c>
      <c r="C105" s="169">
        <f t="shared" ref="C105:H105" si="47">C97-SUM(C98:C104)</f>
        <v>7127</v>
      </c>
      <c r="D105" s="169">
        <f t="shared" si="47"/>
        <v>6944</v>
      </c>
      <c r="E105" s="169">
        <f t="shared" si="47"/>
        <v>2399</v>
      </c>
      <c r="F105" s="169">
        <f t="shared" si="47"/>
        <v>6087</v>
      </c>
      <c r="G105" s="169">
        <f t="shared" si="47"/>
        <v>7930</v>
      </c>
      <c r="H105" s="169">
        <f t="shared" si="47"/>
        <v>8168</v>
      </c>
      <c r="I105" s="171">
        <f t="shared" si="46"/>
        <v>3.0012610340479196E-2</v>
      </c>
      <c r="J105" s="170">
        <f t="shared" si="43"/>
        <v>0.17626728110599088</v>
      </c>
      <c r="K105" s="169">
        <f>H105-G105</f>
        <v>238</v>
      </c>
      <c r="L105" s="169">
        <f t="shared" si="45"/>
        <v>1224</v>
      </c>
      <c r="M105" s="170">
        <f t="shared" si="42"/>
        <v>1.4904347953024297E-3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v>146797</v>
      </c>
      <c r="D107" s="176">
        <v>142901</v>
      </c>
      <c r="E107" s="176">
        <v>76081</v>
      </c>
      <c r="F107" s="176">
        <v>198873</v>
      </c>
      <c r="G107" s="176">
        <v>252588</v>
      </c>
      <c r="H107" s="176">
        <v>239146</v>
      </c>
      <c r="I107" s="177">
        <f>IFERROR(H107/G107-1,"-")</f>
        <v>-5.3217096615832848E-2</v>
      </c>
      <c r="J107" s="177">
        <f>IFERROR(H107/D107-1,"-")</f>
        <v>0.67350823297247753</v>
      </c>
      <c r="K107" s="176">
        <f>H107-G107</f>
        <v>-13442</v>
      </c>
      <c r="L107" s="176">
        <f>H107-D107</f>
        <v>96245</v>
      </c>
      <c r="M107" s="177">
        <f t="shared" ref="M107:M119" si="48">H107/H$9</f>
        <v>4.3637551365988597E-2</v>
      </c>
    </row>
    <row r="108" spans="2:13" x14ac:dyDescent="0.25">
      <c r="B108" s="157" t="s">
        <v>97</v>
      </c>
      <c r="C108" s="158">
        <v>30125</v>
      </c>
      <c r="D108" s="158">
        <v>31009</v>
      </c>
      <c r="E108" s="158">
        <v>30342</v>
      </c>
      <c r="F108" s="158">
        <v>48630</v>
      </c>
      <c r="G108" s="158">
        <v>55684</v>
      </c>
      <c r="H108" s="158">
        <v>49807</v>
      </c>
      <c r="I108" s="160">
        <f>IFERROR(H108/G108-1,"-")</f>
        <v>-0.10554198692622652</v>
      </c>
      <c r="J108" s="159">
        <f t="shared" ref="J108:J119" si="49">IFERROR(H108/D108-1,"-")</f>
        <v>0.60621110000322487</v>
      </c>
      <c r="K108" s="158">
        <f t="shared" ref="K108:K118" si="50">H108-G108</f>
        <v>-5877</v>
      </c>
      <c r="L108" s="158">
        <f t="shared" ref="L108:L119" si="51">H108-D108</f>
        <v>18798</v>
      </c>
      <c r="M108" s="159">
        <f t="shared" si="48"/>
        <v>9.0884042421190154E-3</v>
      </c>
    </row>
    <row r="109" spans="2:13" x14ac:dyDescent="0.25">
      <c r="B109" s="162" t="s">
        <v>103</v>
      </c>
      <c r="C109" s="163">
        <v>13639</v>
      </c>
      <c r="D109" s="163">
        <v>11886</v>
      </c>
      <c r="E109" s="163">
        <v>4832</v>
      </c>
      <c r="F109" s="163">
        <v>16359</v>
      </c>
      <c r="G109" s="163">
        <v>19520</v>
      </c>
      <c r="H109" s="163">
        <v>16099</v>
      </c>
      <c r="I109" s="165">
        <f>IFERROR(H109/G109-1,"-")</f>
        <v>-0.17525614754098362</v>
      </c>
      <c r="J109" s="164">
        <f t="shared" si="49"/>
        <v>0.35445061416792867</v>
      </c>
      <c r="K109" s="163">
        <f t="shared" si="50"/>
        <v>-3421</v>
      </c>
      <c r="L109" s="163">
        <f t="shared" si="51"/>
        <v>4213</v>
      </c>
      <c r="M109" s="164">
        <f t="shared" si="48"/>
        <v>2.937623625070252E-3</v>
      </c>
    </row>
    <row r="110" spans="2:13" x14ac:dyDescent="0.25">
      <c r="B110" s="162" t="s">
        <v>100</v>
      </c>
      <c r="C110" s="163">
        <v>16486</v>
      </c>
      <c r="D110" s="163">
        <v>19123</v>
      </c>
      <c r="E110" s="163">
        <v>25510</v>
      </c>
      <c r="F110" s="163">
        <v>32271</v>
      </c>
      <c r="G110" s="163">
        <v>36164</v>
      </c>
      <c r="H110" s="163">
        <v>33708</v>
      </c>
      <c r="I110" s="165">
        <f>IFERROR(H110/G110-1,"-")</f>
        <v>-6.791284149983412E-2</v>
      </c>
      <c r="J110" s="164">
        <f t="shared" si="49"/>
        <v>0.7626941379490666</v>
      </c>
      <c r="K110" s="163">
        <f t="shared" si="50"/>
        <v>-2456</v>
      </c>
      <c r="L110" s="163">
        <f t="shared" si="51"/>
        <v>14585</v>
      </c>
      <c r="M110" s="164">
        <f t="shared" si="48"/>
        <v>6.1507806170487643E-3</v>
      </c>
    </row>
    <row r="111" spans="2:13" x14ac:dyDescent="0.25">
      <c r="B111" s="157" t="s">
        <v>107</v>
      </c>
      <c r="C111" s="158">
        <v>116672</v>
      </c>
      <c r="D111" s="158">
        <v>111892</v>
      </c>
      <c r="E111" s="158">
        <v>45739</v>
      </c>
      <c r="F111" s="158">
        <v>150243</v>
      </c>
      <c r="G111" s="158">
        <v>196904</v>
      </c>
      <c r="H111" s="158">
        <v>189339</v>
      </c>
      <c r="I111" s="160">
        <f>IFERROR(H111/G111-1,"-")</f>
        <v>-3.841973753707395E-2</v>
      </c>
      <c r="J111" s="159">
        <f t="shared" si="49"/>
        <v>0.69215850999177775</v>
      </c>
      <c r="K111" s="158">
        <f t="shared" si="50"/>
        <v>-7565</v>
      </c>
      <c r="L111" s="158">
        <f t="shared" si="51"/>
        <v>77447</v>
      </c>
      <c r="M111" s="159">
        <f t="shared" si="48"/>
        <v>3.4549147123869584E-2</v>
      </c>
    </row>
    <row r="112" spans="2:13" x14ac:dyDescent="0.25">
      <c r="B112" s="162" t="s">
        <v>110</v>
      </c>
      <c r="C112" s="163">
        <v>63356</v>
      </c>
      <c r="D112" s="163">
        <v>61414</v>
      </c>
      <c r="E112" s="163">
        <v>25534</v>
      </c>
      <c r="F112" s="163">
        <v>90804</v>
      </c>
      <c r="G112" s="163">
        <v>128108</v>
      </c>
      <c r="H112" s="163">
        <v>116734</v>
      </c>
      <c r="I112" s="165">
        <f t="shared" ref="I112:I119" si="52">IFERROR(H112/G112-1,"-")</f>
        <v>-8.8784463109251588E-2</v>
      </c>
      <c r="J112" s="164">
        <f t="shared" si="49"/>
        <v>0.90077181098772274</v>
      </c>
      <c r="K112" s="163">
        <f t="shared" si="50"/>
        <v>-11374</v>
      </c>
      <c r="L112" s="163">
        <f t="shared" si="51"/>
        <v>55320</v>
      </c>
      <c r="M112" s="164">
        <f t="shared" si="48"/>
        <v>2.1300736458721086E-2</v>
      </c>
    </row>
    <row r="113" spans="2:13" x14ac:dyDescent="0.25">
      <c r="B113" s="162" t="s">
        <v>113</v>
      </c>
      <c r="C113" s="163">
        <v>12662</v>
      </c>
      <c r="D113" s="163">
        <v>9783</v>
      </c>
      <c r="E113" s="163">
        <v>3175</v>
      </c>
      <c r="F113" s="163">
        <v>6944</v>
      </c>
      <c r="G113" s="163">
        <v>8880</v>
      </c>
      <c r="H113" s="163">
        <v>8516</v>
      </c>
      <c r="I113" s="165">
        <f t="shared" si="52"/>
        <v>-4.0990990990991016E-2</v>
      </c>
      <c r="J113" s="164">
        <f t="shared" si="49"/>
        <v>-0.12951037514054997</v>
      </c>
      <c r="K113" s="163">
        <f t="shared" si="50"/>
        <v>-364</v>
      </c>
      <c r="L113" s="163">
        <f t="shared" si="51"/>
        <v>-1267</v>
      </c>
      <c r="M113" s="164">
        <f t="shared" si="48"/>
        <v>1.553935200391221E-3</v>
      </c>
    </row>
    <row r="114" spans="2:13" x14ac:dyDescent="0.25">
      <c r="B114" s="162" t="s">
        <v>116</v>
      </c>
      <c r="C114" s="163">
        <v>13476</v>
      </c>
      <c r="D114" s="163">
        <v>11371</v>
      </c>
      <c r="E114" s="163">
        <v>2482</v>
      </c>
      <c r="F114" s="163">
        <v>9830</v>
      </c>
      <c r="G114" s="163">
        <v>13414</v>
      </c>
      <c r="H114" s="163">
        <v>14245</v>
      </c>
      <c r="I114" s="165">
        <f t="shared" si="52"/>
        <v>6.1950201282242379E-2</v>
      </c>
      <c r="J114" s="164">
        <f t="shared" si="49"/>
        <v>0.25274821915398826</v>
      </c>
      <c r="K114" s="163">
        <f t="shared" si="50"/>
        <v>831</v>
      </c>
      <c r="L114" s="163">
        <f t="shared" si="51"/>
        <v>2874</v>
      </c>
      <c r="M114" s="164">
        <f t="shared" si="48"/>
        <v>2.5993197427868651E-3</v>
      </c>
    </row>
    <row r="115" spans="2:13" x14ac:dyDescent="0.25">
      <c r="B115" s="162" t="s">
        <v>123</v>
      </c>
      <c r="C115" s="163">
        <v>2503</v>
      </c>
      <c r="D115" s="163">
        <v>2496</v>
      </c>
      <c r="E115" s="163">
        <v>1262</v>
      </c>
      <c r="F115" s="163">
        <v>6290</v>
      </c>
      <c r="G115" s="163">
        <v>6514</v>
      </c>
      <c r="H115" s="163">
        <v>6482</v>
      </c>
      <c r="I115" s="165">
        <f t="shared" si="52"/>
        <v>-4.912496162112423E-3</v>
      </c>
      <c r="J115" s="164">
        <f t="shared" si="49"/>
        <v>1.5969551282051282</v>
      </c>
      <c r="K115" s="163">
        <f t="shared" si="50"/>
        <v>-32</v>
      </c>
      <c r="L115" s="163">
        <f t="shared" si="51"/>
        <v>3986</v>
      </c>
      <c r="M115" s="164">
        <f t="shared" si="48"/>
        <v>1.1827862809929419E-3</v>
      </c>
    </row>
    <row r="116" spans="2:13" x14ac:dyDescent="0.25">
      <c r="B116" s="162" t="s">
        <v>119</v>
      </c>
      <c r="C116" s="163">
        <v>3813</v>
      </c>
      <c r="D116" s="163">
        <v>3749</v>
      </c>
      <c r="E116" s="163">
        <v>2813</v>
      </c>
      <c r="F116" s="163">
        <v>4750</v>
      </c>
      <c r="G116" s="163">
        <v>5340</v>
      </c>
      <c r="H116" s="163">
        <v>5146</v>
      </c>
      <c r="I116" s="165">
        <f t="shared" si="52"/>
        <v>-3.6329588014981318E-2</v>
      </c>
      <c r="J116" s="164">
        <f t="shared" si="49"/>
        <v>0.3726327020538811</v>
      </c>
      <c r="K116" s="163">
        <f t="shared" si="50"/>
        <v>-194</v>
      </c>
      <c r="L116" s="163">
        <f t="shared" si="51"/>
        <v>1397</v>
      </c>
      <c r="M116" s="164">
        <f t="shared" si="48"/>
        <v>9.3900311662907738E-4</v>
      </c>
    </row>
    <row r="117" spans="2:13" x14ac:dyDescent="0.25">
      <c r="B117" s="162" t="s">
        <v>128</v>
      </c>
      <c r="C117" s="163">
        <v>742</v>
      </c>
      <c r="D117" s="163">
        <v>826</v>
      </c>
      <c r="E117" s="163">
        <v>406</v>
      </c>
      <c r="F117" s="163">
        <v>1261</v>
      </c>
      <c r="G117" s="163">
        <v>1457</v>
      </c>
      <c r="H117" s="163">
        <v>1177</v>
      </c>
      <c r="I117" s="165">
        <f t="shared" si="52"/>
        <v>-0.19217570350034319</v>
      </c>
      <c r="J117" s="164">
        <f t="shared" si="49"/>
        <v>0.42493946731234877</v>
      </c>
      <c r="K117" s="163">
        <f t="shared" si="50"/>
        <v>-280</v>
      </c>
      <c r="L117" s="163">
        <f t="shared" si="51"/>
        <v>351</v>
      </c>
      <c r="M117" s="164">
        <f t="shared" si="48"/>
        <v>2.1477004824571009E-4</v>
      </c>
    </row>
    <row r="118" spans="2:13" x14ac:dyDescent="0.25">
      <c r="B118" s="162" t="s">
        <v>131</v>
      </c>
      <c r="C118" s="163">
        <v>1872</v>
      </c>
      <c r="D118" s="163">
        <v>1664</v>
      </c>
      <c r="E118" s="163">
        <v>932</v>
      </c>
      <c r="F118" s="163">
        <v>980</v>
      </c>
      <c r="G118" s="163">
        <v>944</v>
      </c>
      <c r="H118" s="163">
        <v>1508</v>
      </c>
      <c r="I118" s="165">
        <f t="shared" si="52"/>
        <v>0.59745762711864403</v>
      </c>
      <c r="J118" s="164">
        <f t="shared" si="49"/>
        <v>-9.375E-2</v>
      </c>
      <c r="K118" s="163">
        <f t="shared" si="50"/>
        <v>564</v>
      </c>
      <c r="L118" s="163">
        <f t="shared" si="51"/>
        <v>-156</v>
      </c>
      <c r="M118" s="164">
        <f t="shared" si="48"/>
        <v>2.7516842205142805E-4</v>
      </c>
    </row>
    <row r="119" spans="2:13" x14ac:dyDescent="0.25">
      <c r="B119" s="168" t="s">
        <v>145</v>
      </c>
      <c r="C119" s="169">
        <f t="shared" ref="C119:H119" si="53">C111-SUM(C112:C118)</f>
        <v>18248</v>
      </c>
      <c r="D119" s="169">
        <f t="shared" si="53"/>
        <v>20589</v>
      </c>
      <c r="E119" s="169">
        <f t="shared" si="53"/>
        <v>9135</v>
      </c>
      <c r="F119" s="169">
        <f t="shared" si="53"/>
        <v>29384</v>
      </c>
      <c r="G119" s="169">
        <f t="shared" si="53"/>
        <v>32247</v>
      </c>
      <c r="H119" s="169">
        <f t="shared" si="53"/>
        <v>35531</v>
      </c>
      <c r="I119" s="171">
        <f t="shared" si="52"/>
        <v>0.10183893075324835</v>
      </c>
      <c r="J119" s="170">
        <f t="shared" si="49"/>
        <v>0.72572733012773805</v>
      </c>
      <c r="K119" s="169">
        <f>H119-G119</f>
        <v>3284</v>
      </c>
      <c r="L119" s="169">
        <f t="shared" si="51"/>
        <v>14942</v>
      </c>
      <c r="M119" s="170">
        <f t="shared" si="48"/>
        <v>6.4834278540512533E-3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>
        <v>232309</v>
      </c>
      <c r="D121" s="176">
        <v>220415</v>
      </c>
      <c r="E121" s="176">
        <v>91416</v>
      </c>
      <c r="F121" s="176">
        <v>229131</v>
      </c>
      <c r="G121" s="176">
        <v>239109</v>
      </c>
      <c r="H121" s="176">
        <v>250871</v>
      </c>
      <c r="I121" s="177">
        <f>IFERROR(H121/G121-1,"-")</f>
        <v>4.9190954752853289E-2</v>
      </c>
      <c r="J121" s="177">
        <f>IFERROR(H121/D121-1,"-")</f>
        <v>0.1381757139940567</v>
      </c>
      <c r="K121" s="176">
        <f>H121-G121</f>
        <v>11762</v>
      </c>
      <c r="L121" s="176">
        <f>H121-D121</f>
        <v>30456</v>
      </c>
      <c r="M121" s="177">
        <f t="shared" ref="M121:M133" si="54">H121/H$9</f>
        <v>4.5777040589166977E-2</v>
      </c>
    </row>
    <row r="122" spans="2:13" x14ac:dyDescent="0.25">
      <c r="B122" s="157" t="s">
        <v>97</v>
      </c>
      <c r="C122" s="158">
        <v>135043</v>
      </c>
      <c r="D122" s="158">
        <v>120142</v>
      </c>
      <c r="E122" s="158">
        <v>52879</v>
      </c>
      <c r="F122" s="158">
        <v>134886</v>
      </c>
      <c r="G122" s="158">
        <v>146430</v>
      </c>
      <c r="H122" s="158">
        <v>156566</v>
      </c>
      <c r="I122" s="160">
        <f>IFERROR(H122/G122-1,"-")</f>
        <v>6.9220788089872309E-2</v>
      </c>
      <c r="J122" s="159">
        <f t="shared" ref="J122:J133" si="55">IFERROR(H122/D122-1,"-")</f>
        <v>0.30317457675084492</v>
      </c>
      <c r="K122" s="158">
        <f t="shared" ref="K122:K132" si="56">H122-G122</f>
        <v>10136</v>
      </c>
      <c r="L122" s="158">
        <f t="shared" ref="L122:L133" si="57">H122-D122</f>
        <v>36424</v>
      </c>
      <c r="M122" s="159">
        <f t="shared" si="54"/>
        <v>2.8568978227389841E-2</v>
      </c>
    </row>
    <row r="123" spans="2:13" x14ac:dyDescent="0.25">
      <c r="B123" s="162" t="s">
        <v>103</v>
      </c>
      <c r="C123" s="163">
        <v>75241</v>
      </c>
      <c r="D123" s="163">
        <v>61076</v>
      </c>
      <c r="E123" s="163">
        <v>24076</v>
      </c>
      <c r="F123" s="163">
        <v>69865</v>
      </c>
      <c r="G123" s="163">
        <v>66121</v>
      </c>
      <c r="H123" s="163">
        <v>75793</v>
      </c>
      <c r="I123" s="165">
        <f>IFERROR(H123/G123-1,"-")</f>
        <v>0.14627727953297742</v>
      </c>
      <c r="J123" s="164">
        <f t="shared" si="55"/>
        <v>0.24096208003143627</v>
      </c>
      <c r="K123" s="163">
        <f t="shared" si="56"/>
        <v>9672</v>
      </c>
      <c r="L123" s="163">
        <f t="shared" si="57"/>
        <v>14717</v>
      </c>
      <c r="M123" s="164">
        <f t="shared" si="54"/>
        <v>1.3830132766938915E-2</v>
      </c>
    </row>
    <row r="124" spans="2:13" x14ac:dyDescent="0.25">
      <c r="B124" s="162" t="s">
        <v>100</v>
      </c>
      <c r="C124" s="163">
        <v>59802</v>
      </c>
      <c r="D124" s="163">
        <v>59066</v>
      </c>
      <c r="E124" s="163">
        <v>28803</v>
      </c>
      <c r="F124" s="163">
        <v>65021</v>
      </c>
      <c r="G124" s="163">
        <v>80309</v>
      </c>
      <c r="H124" s="163">
        <v>80773</v>
      </c>
      <c r="I124" s="165">
        <f>IFERROR(H124/G124-1,"-")</f>
        <v>5.7776836967213807E-3</v>
      </c>
      <c r="J124" s="164">
        <f t="shared" si="55"/>
        <v>0.36750414790234642</v>
      </c>
      <c r="K124" s="163">
        <f t="shared" si="56"/>
        <v>464</v>
      </c>
      <c r="L124" s="163">
        <f t="shared" si="57"/>
        <v>21707</v>
      </c>
      <c r="M124" s="164">
        <f t="shared" si="54"/>
        <v>1.4738845460450926E-2</v>
      </c>
    </row>
    <row r="125" spans="2:13" x14ac:dyDescent="0.25">
      <c r="B125" s="157" t="s">
        <v>107</v>
      </c>
      <c r="C125" s="158">
        <v>97266</v>
      </c>
      <c r="D125" s="158">
        <v>100273</v>
      </c>
      <c r="E125" s="158">
        <v>38537</v>
      </c>
      <c r="F125" s="158">
        <v>94245</v>
      </c>
      <c r="G125" s="158">
        <v>92679</v>
      </c>
      <c r="H125" s="158">
        <v>94305</v>
      </c>
      <c r="I125" s="160">
        <f>IFERROR(H125/G125-1,"-")</f>
        <v>1.7544427540219454E-2</v>
      </c>
      <c r="J125" s="159">
        <f t="shared" si="55"/>
        <v>-5.9517517178103829E-2</v>
      </c>
      <c r="K125" s="158">
        <f t="shared" si="56"/>
        <v>1626</v>
      </c>
      <c r="L125" s="158">
        <f t="shared" si="57"/>
        <v>-5968</v>
      </c>
      <c r="M125" s="159">
        <f t="shared" si="54"/>
        <v>1.7208062361777136E-2</v>
      </c>
    </row>
    <row r="126" spans="2:13" x14ac:dyDescent="0.25">
      <c r="B126" s="162" t="s">
        <v>110</v>
      </c>
      <c r="C126" s="163">
        <v>11864</v>
      </c>
      <c r="D126" s="163">
        <v>10460</v>
      </c>
      <c r="E126" s="163">
        <v>3706</v>
      </c>
      <c r="F126" s="163">
        <v>9917</v>
      </c>
      <c r="G126" s="163">
        <v>11646</v>
      </c>
      <c r="H126" s="163">
        <v>10656</v>
      </c>
      <c r="I126" s="165">
        <f t="shared" ref="I126:I133" si="58">IFERROR(H126/G126-1,"-")</f>
        <v>-8.5007727975270453E-2</v>
      </c>
      <c r="J126" s="164">
        <f t="shared" si="55"/>
        <v>1.8738049713193039E-2</v>
      </c>
      <c r="K126" s="163">
        <f t="shared" si="56"/>
        <v>-990</v>
      </c>
      <c r="L126" s="163">
        <f t="shared" si="57"/>
        <v>196</v>
      </c>
      <c r="M126" s="164">
        <f t="shared" si="54"/>
        <v>1.9444261972016029E-3</v>
      </c>
    </row>
    <row r="127" spans="2:13" x14ac:dyDescent="0.25">
      <c r="B127" s="162" t="s">
        <v>113</v>
      </c>
      <c r="C127" s="163">
        <v>10977</v>
      </c>
      <c r="D127" s="163">
        <v>9550</v>
      </c>
      <c r="E127" s="163">
        <v>3876</v>
      </c>
      <c r="F127" s="163">
        <v>11261</v>
      </c>
      <c r="G127" s="163">
        <v>13316</v>
      </c>
      <c r="H127" s="163">
        <v>13127</v>
      </c>
      <c r="I127" s="165">
        <f t="shared" si="58"/>
        <v>-1.4193451486932962E-2</v>
      </c>
      <c r="J127" s="164">
        <f t="shared" si="55"/>
        <v>0.37455497382198955</v>
      </c>
      <c r="K127" s="163">
        <f t="shared" si="56"/>
        <v>-189</v>
      </c>
      <c r="L127" s="163">
        <f t="shared" si="57"/>
        <v>3577</v>
      </c>
      <c r="M127" s="164">
        <f t="shared" si="54"/>
        <v>2.3953155678177029E-3</v>
      </c>
    </row>
    <row r="128" spans="2:13" x14ac:dyDescent="0.25">
      <c r="B128" s="162" t="s">
        <v>116</v>
      </c>
      <c r="C128" s="163">
        <v>6539</v>
      </c>
      <c r="D128" s="163">
        <v>6709</v>
      </c>
      <c r="E128" s="163">
        <v>2774</v>
      </c>
      <c r="F128" s="163">
        <v>8524</v>
      </c>
      <c r="G128" s="163">
        <v>8756</v>
      </c>
      <c r="H128" s="163">
        <v>8567</v>
      </c>
      <c r="I128" s="165">
        <f t="shared" si="58"/>
        <v>-2.1585198720877163E-2</v>
      </c>
      <c r="J128" s="164">
        <f t="shared" si="55"/>
        <v>0.27694142197048732</v>
      </c>
      <c r="K128" s="163">
        <f t="shared" si="56"/>
        <v>-189</v>
      </c>
      <c r="L128" s="163">
        <f t="shared" si="57"/>
        <v>1858</v>
      </c>
      <c r="M128" s="164">
        <f t="shared" si="54"/>
        <v>1.5632412942404403E-3</v>
      </c>
    </row>
    <row r="129" spans="2:13" x14ac:dyDescent="0.25">
      <c r="B129" s="162" t="s">
        <v>123</v>
      </c>
      <c r="C129" s="163">
        <v>1654</v>
      </c>
      <c r="D129" s="163">
        <v>1866</v>
      </c>
      <c r="E129" s="163">
        <v>715</v>
      </c>
      <c r="F129" s="163">
        <v>2573</v>
      </c>
      <c r="G129" s="163">
        <v>2637</v>
      </c>
      <c r="H129" s="163">
        <v>2356</v>
      </c>
      <c r="I129" s="165">
        <f t="shared" si="58"/>
        <v>-0.10656048540007579</v>
      </c>
      <c r="J129" s="164">
        <f t="shared" si="55"/>
        <v>0.262593783494105</v>
      </c>
      <c r="K129" s="163">
        <f t="shared" si="56"/>
        <v>-281</v>
      </c>
      <c r="L129" s="163">
        <f t="shared" si="57"/>
        <v>490</v>
      </c>
      <c r="M129" s="164">
        <f t="shared" si="54"/>
        <v>4.2990504134825225E-4</v>
      </c>
    </row>
    <row r="130" spans="2:13" x14ac:dyDescent="0.25">
      <c r="B130" s="162" t="s">
        <v>119</v>
      </c>
      <c r="C130" s="163">
        <v>1793</v>
      </c>
      <c r="D130" s="163">
        <v>1484</v>
      </c>
      <c r="E130" s="163">
        <v>756</v>
      </c>
      <c r="F130" s="163">
        <v>1836</v>
      </c>
      <c r="G130" s="163">
        <v>1934</v>
      </c>
      <c r="H130" s="163">
        <v>2091</v>
      </c>
      <c r="I130" s="165">
        <f t="shared" si="58"/>
        <v>8.1178903826266913E-2</v>
      </c>
      <c r="J130" s="164">
        <f t="shared" si="55"/>
        <v>0.40902964959568733</v>
      </c>
      <c r="K130" s="163">
        <f t="shared" si="56"/>
        <v>157</v>
      </c>
      <c r="L130" s="163">
        <f t="shared" si="57"/>
        <v>607</v>
      </c>
      <c r="M130" s="164">
        <f t="shared" si="54"/>
        <v>3.815498478179947E-4</v>
      </c>
    </row>
    <row r="131" spans="2:13" x14ac:dyDescent="0.25">
      <c r="B131" s="162" t="s">
        <v>128</v>
      </c>
      <c r="C131" s="163">
        <v>1802</v>
      </c>
      <c r="D131" s="163">
        <v>1623</v>
      </c>
      <c r="E131" s="163">
        <v>671</v>
      </c>
      <c r="F131" s="163">
        <v>1075</v>
      </c>
      <c r="G131" s="163">
        <v>1341</v>
      </c>
      <c r="H131" s="163">
        <v>1334</v>
      </c>
      <c r="I131" s="165">
        <f t="shared" si="58"/>
        <v>-5.2199850857569396E-3</v>
      </c>
      <c r="J131" s="164">
        <f t="shared" si="55"/>
        <v>-0.17806531115218727</v>
      </c>
      <c r="K131" s="163">
        <f t="shared" si="56"/>
        <v>-7</v>
      </c>
      <c r="L131" s="163">
        <f t="shared" si="57"/>
        <v>-289</v>
      </c>
      <c r="M131" s="164">
        <f t="shared" si="54"/>
        <v>2.434182195070325E-4</v>
      </c>
    </row>
    <row r="132" spans="2:13" x14ac:dyDescent="0.25">
      <c r="B132" s="162" t="s">
        <v>131</v>
      </c>
      <c r="C132" s="163">
        <v>3139</v>
      </c>
      <c r="D132" s="163">
        <v>2681</v>
      </c>
      <c r="E132" s="163">
        <v>1081</v>
      </c>
      <c r="F132" s="163">
        <v>1885</v>
      </c>
      <c r="G132" s="163">
        <v>2455</v>
      </c>
      <c r="H132" s="163">
        <v>2493</v>
      </c>
      <c r="I132" s="165">
        <f t="shared" si="58"/>
        <v>1.5478615071283119E-2</v>
      </c>
      <c r="J132" s="164">
        <f t="shared" si="55"/>
        <v>-7.0123088399850819E-2</v>
      </c>
      <c r="K132" s="163">
        <f t="shared" si="56"/>
        <v>38</v>
      </c>
      <c r="L132" s="163">
        <f t="shared" si="57"/>
        <v>-188</v>
      </c>
      <c r="M132" s="164">
        <f t="shared" si="54"/>
        <v>4.5490376404125338E-4</v>
      </c>
    </row>
    <row r="133" spans="2:13" x14ac:dyDescent="0.25">
      <c r="B133" s="168" t="s">
        <v>145</v>
      </c>
      <c r="C133" s="169">
        <f t="shared" ref="C133:H133" si="59">C125-SUM(C126:C132)</f>
        <v>59498</v>
      </c>
      <c r="D133" s="169">
        <f t="shared" si="59"/>
        <v>65900</v>
      </c>
      <c r="E133" s="169">
        <f t="shared" si="59"/>
        <v>24958</v>
      </c>
      <c r="F133" s="169">
        <f t="shared" si="59"/>
        <v>57174</v>
      </c>
      <c r="G133" s="169">
        <f t="shared" si="59"/>
        <v>50594</v>
      </c>
      <c r="H133" s="169">
        <f t="shared" si="59"/>
        <v>53681</v>
      </c>
      <c r="I133" s="171">
        <f t="shared" si="58"/>
        <v>6.1015140135193935E-2</v>
      </c>
      <c r="J133" s="170">
        <f t="shared" si="55"/>
        <v>-0.18541729893778447</v>
      </c>
      <c r="K133" s="169">
        <f>H133-G133</f>
        <v>3087</v>
      </c>
      <c r="L133" s="169">
        <f t="shared" si="57"/>
        <v>-12219</v>
      </c>
      <c r="M133" s="170">
        <f t="shared" si="54"/>
        <v>9.795302429802857E-3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v>272428</v>
      </c>
      <c r="D135" s="176">
        <v>250224</v>
      </c>
      <c r="E135" s="176">
        <v>89173</v>
      </c>
      <c r="F135" s="176">
        <v>257117</v>
      </c>
      <c r="G135" s="176">
        <v>278594</v>
      </c>
      <c r="H135" s="176">
        <v>287810</v>
      </c>
      <c r="I135" s="177">
        <f>IFERROR(H135/G135-1,"-")</f>
        <v>3.3080396562739978E-2</v>
      </c>
      <c r="J135" s="177">
        <f>IFERROR(H135/D135-1,"-")</f>
        <v>0.15020941236651963</v>
      </c>
      <c r="K135" s="176">
        <f>H135-G135</f>
        <v>9216</v>
      </c>
      <c r="L135" s="176">
        <f>H135-D135</f>
        <v>37586</v>
      </c>
      <c r="M135" s="177">
        <f t="shared" ref="M135:M147" si="60">H135/H$9</f>
        <v>5.2517389622428051E-2</v>
      </c>
    </row>
    <row r="136" spans="2:13" x14ac:dyDescent="0.25">
      <c r="B136" s="157" t="s">
        <v>97</v>
      </c>
      <c r="C136" s="158">
        <v>51968</v>
      </c>
      <c r="D136" s="158">
        <v>45577</v>
      </c>
      <c r="E136" s="158">
        <v>21825</v>
      </c>
      <c r="F136" s="158">
        <v>29061</v>
      </c>
      <c r="G136" s="158">
        <v>32018</v>
      </c>
      <c r="H136" s="158">
        <v>29188</v>
      </c>
      <c r="I136" s="160">
        <f>IFERROR(H136/G136-1,"-")</f>
        <v>-8.838778187269658E-2</v>
      </c>
      <c r="J136" s="159">
        <f t="shared" ref="J136:J147" si="61">IFERROR(H136/D136-1,"-")</f>
        <v>-0.35958926651600587</v>
      </c>
      <c r="K136" s="158">
        <f t="shared" ref="K136:K146" si="62">H136-G136</f>
        <v>-2830</v>
      </c>
      <c r="L136" s="158">
        <f t="shared" ref="L136:L147" si="63">H136-D136</f>
        <v>-16389</v>
      </c>
      <c r="M136" s="159">
        <f t="shared" si="60"/>
        <v>5.3260052406081445E-3</v>
      </c>
    </row>
    <row r="137" spans="2:13" x14ac:dyDescent="0.25">
      <c r="B137" s="162" t="s">
        <v>103</v>
      </c>
      <c r="C137" s="163">
        <v>36715</v>
      </c>
      <c r="D137" s="163">
        <v>24890</v>
      </c>
      <c r="E137" s="163">
        <v>16209</v>
      </c>
      <c r="F137" s="163">
        <v>19943</v>
      </c>
      <c r="G137" s="163">
        <v>20738</v>
      </c>
      <c r="H137" s="163">
        <v>18376</v>
      </c>
      <c r="I137" s="165">
        <f>IFERROR(H137/G137-1,"-")</f>
        <v>-0.1138971935577201</v>
      </c>
      <c r="J137" s="164">
        <f t="shared" si="61"/>
        <v>-0.26171153073523501</v>
      </c>
      <c r="K137" s="163">
        <f t="shared" si="62"/>
        <v>-2362</v>
      </c>
      <c r="L137" s="163">
        <f t="shared" si="63"/>
        <v>-6514</v>
      </c>
      <c r="M137" s="164">
        <f t="shared" si="60"/>
        <v>3.3531133445736348E-3</v>
      </c>
    </row>
    <row r="138" spans="2:13" x14ac:dyDescent="0.25">
      <c r="B138" s="162" t="s">
        <v>100</v>
      </c>
      <c r="C138" s="163">
        <v>15253</v>
      </c>
      <c r="D138" s="163">
        <v>20687</v>
      </c>
      <c r="E138" s="163">
        <v>5616</v>
      </c>
      <c r="F138" s="163">
        <v>9118</v>
      </c>
      <c r="G138" s="163">
        <v>11280</v>
      </c>
      <c r="H138" s="163">
        <v>10812</v>
      </c>
      <c r="I138" s="165">
        <f>IFERROR(H138/G138-1,"-")</f>
        <v>-4.1489361702127692E-2</v>
      </c>
      <c r="J138" s="164">
        <f t="shared" si="61"/>
        <v>-0.4773529269589597</v>
      </c>
      <c r="K138" s="163">
        <f t="shared" si="62"/>
        <v>-468</v>
      </c>
      <c r="L138" s="163">
        <f t="shared" si="63"/>
        <v>-9875</v>
      </c>
      <c r="M138" s="164">
        <f t="shared" si="60"/>
        <v>1.9728918960345092E-3</v>
      </c>
    </row>
    <row r="139" spans="2:13" x14ac:dyDescent="0.25">
      <c r="B139" s="157" t="s">
        <v>107</v>
      </c>
      <c r="C139" s="158">
        <v>220460</v>
      </c>
      <c r="D139" s="158">
        <v>204647</v>
      </c>
      <c r="E139" s="158">
        <v>67348</v>
      </c>
      <c r="F139" s="158">
        <v>228056</v>
      </c>
      <c r="G139" s="158">
        <v>246576</v>
      </c>
      <c r="H139" s="158">
        <v>258622</v>
      </c>
      <c r="I139" s="160">
        <f>IFERROR(H139/G139-1,"-")</f>
        <v>4.8853091947310467E-2</v>
      </c>
      <c r="J139" s="159">
        <f t="shared" si="61"/>
        <v>0.26374684212326582</v>
      </c>
      <c r="K139" s="158">
        <f t="shared" si="62"/>
        <v>12046</v>
      </c>
      <c r="L139" s="158">
        <f t="shared" si="63"/>
        <v>53975</v>
      </c>
      <c r="M139" s="159">
        <f t="shared" si="60"/>
        <v>4.7191384381819905E-2</v>
      </c>
    </row>
    <row r="140" spans="2:13" x14ac:dyDescent="0.25">
      <c r="B140" s="162" t="s">
        <v>110</v>
      </c>
      <c r="C140" s="163">
        <v>111248</v>
      </c>
      <c r="D140" s="163">
        <v>100583</v>
      </c>
      <c r="E140" s="163">
        <v>25577</v>
      </c>
      <c r="F140" s="163">
        <v>96562</v>
      </c>
      <c r="G140" s="163">
        <v>105830</v>
      </c>
      <c r="H140" s="163">
        <v>116159</v>
      </c>
      <c r="I140" s="165">
        <f t="shared" ref="I140:I147" si="64">IFERROR(H140/G140-1,"-")</f>
        <v>9.7599924407067995E-2</v>
      </c>
      <c r="J140" s="164">
        <f t="shared" si="61"/>
        <v>0.15485718262529446</v>
      </c>
      <c r="K140" s="163">
        <f t="shared" si="62"/>
        <v>10329</v>
      </c>
      <c r="L140" s="163">
        <f t="shared" si="63"/>
        <v>15576</v>
      </c>
      <c r="M140" s="164">
        <f t="shared" si="60"/>
        <v>2.119581481238185E-2</v>
      </c>
    </row>
    <row r="141" spans="2:13" x14ac:dyDescent="0.25">
      <c r="B141" s="162" t="s">
        <v>113</v>
      </c>
      <c r="C141" s="163">
        <v>15410</v>
      </c>
      <c r="D141" s="163">
        <v>15093</v>
      </c>
      <c r="E141" s="163">
        <v>5557</v>
      </c>
      <c r="F141" s="163">
        <v>16587</v>
      </c>
      <c r="G141" s="163">
        <v>20785</v>
      </c>
      <c r="H141" s="163">
        <v>21459</v>
      </c>
      <c r="I141" s="165">
        <f t="shared" si="64"/>
        <v>3.2427231176329174E-2</v>
      </c>
      <c r="J141" s="164">
        <f t="shared" si="61"/>
        <v>0.42178493341284029</v>
      </c>
      <c r="K141" s="163">
        <f t="shared" si="62"/>
        <v>674</v>
      </c>
      <c r="L141" s="163">
        <f t="shared" si="63"/>
        <v>6366</v>
      </c>
      <c r="M141" s="164">
        <f t="shared" si="60"/>
        <v>3.9156758413803677E-3</v>
      </c>
    </row>
    <row r="142" spans="2:13" x14ac:dyDescent="0.25">
      <c r="B142" s="162" t="s">
        <v>116</v>
      </c>
      <c r="C142" s="163">
        <v>24474</v>
      </c>
      <c r="D142" s="163">
        <v>19622</v>
      </c>
      <c r="E142" s="163">
        <v>6364</v>
      </c>
      <c r="F142" s="163">
        <v>26940</v>
      </c>
      <c r="G142" s="163">
        <v>25089</v>
      </c>
      <c r="H142" s="163">
        <v>24579</v>
      </c>
      <c r="I142" s="165">
        <f t="shared" si="64"/>
        <v>-2.0327633624297459E-2</v>
      </c>
      <c r="J142" s="164">
        <f t="shared" si="61"/>
        <v>0.2526246050351646</v>
      </c>
      <c r="K142" s="163">
        <f t="shared" si="62"/>
        <v>-510</v>
      </c>
      <c r="L142" s="163">
        <f t="shared" si="63"/>
        <v>4957</v>
      </c>
      <c r="M142" s="164">
        <f t="shared" si="60"/>
        <v>4.4849898180384946E-3</v>
      </c>
    </row>
    <row r="143" spans="2:13" x14ac:dyDescent="0.25">
      <c r="B143" s="162" t="s">
        <v>123</v>
      </c>
      <c r="C143" s="163">
        <v>4413</v>
      </c>
      <c r="D143" s="163">
        <v>3955</v>
      </c>
      <c r="E143" s="163">
        <v>1150</v>
      </c>
      <c r="F143" s="163">
        <v>9965</v>
      </c>
      <c r="G143" s="163">
        <v>8878</v>
      </c>
      <c r="H143" s="163">
        <v>6534</v>
      </c>
      <c r="I143" s="165">
        <f t="shared" si="64"/>
        <v>-0.26402342870015771</v>
      </c>
      <c r="J143" s="164">
        <f t="shared" si="61"/>
        <v>0.65208596713021483</v>
      </c>
      <c r="K143" s="163">
        <f t="shared" si="62"/>
        <v>-2344</v>
      </c>
      <c r="L143" s="163">
        <f t="shared" si="63"/>
        <v>2579</v>
      </c>
      <c r="M143" s="164">
        <f t="shared" si="60"/>
        <v>1.1922748472705774E-3</v>
      </c>
    </row>
    <row r="144" spans="2:13" x14ac:dyDescent="0.25">
      <c r="B144" s="162" t="s">
        <v>119</v>
      </c>
      <c r="C144" s="163">
        <v>4348</v>
      </c>
      <c r="D144" s="163">
        <v>4225</v>
      </c>
      <c r="E144" s="163">
        <v>1849</v>
      </c>
      <c r="F144" s="163">
        <v>4569</v>
      </c>
      <c r="G144" s="163">
        <v>5490</v>
      </c>
      <c r="H144" s="163">
        <v>5563</v>
      </c>
      <c r="I144" s="165">
        <f t="shared" si="64"/>
        <v>1.3296903460837894E-2</v>
      </c>
      <c r="J144" s="164">
        <f t="shared" si="61"/>
        <v>0.31668639053254433</v>
      </c>
      <c r="K144" s="163">
        <f t="shared" si="62"/>
        <v>73</v>
      </c>
      <c r="L144" s="163">
        <f t="shared" si="63"/>
        <v>1338</v>
      </c>
      <c r="M144" s="164">
        <f t="shared" si="60"/>
        <v>1.0150941192785771E-3</v>
      </c>
    </row>
    <row r="145" spans="2:13" x14ac:dyDescent="0.25">
      <c r="B145" s="162" t="s">
        <v>128</v>
      </c>
      <c r="C145" s="163">
        <v>2096</v>
      </c>
      <c r="D145" s="163">
        <v>2428</v>
      </c>
      <c r="E145" s="163">
        <v>1974</v>
      </c>
      <c r="F145" s="163">
        <v>3324</v>
      </c>
      <c r="G145" s="163">
        <v>3691</v>
      </c>
      <c r="H145" s="163">
        <v>3402</v>
      </c>
      <c r="I145" s="165">
        <f t="shared" si="64"/>
        <v>-7.8298564074776533E-2</v>
      </c>
      <c r="J145" s="164">
        <f t="shared" si="61"/>
        <v>0.40115321252059299</v>
      </c>
      <c r="K145" s="163">
        <f t="shared" si="62"/>
        <v>-289</v>
      </c>
      <c r="L145" s="163">
        <f t="shared" si="63"/>
        <v>974</v>
      </c>
      <c r="M145" s="164">
        <f t="shared" si="60"/>
        <v>6.2077120147145768E-4</v>
      </c>
    </row>
    <row r="146" spans="2:13" x14ac:dyDescent="0.25">
      <c r="B146" s="162" t="s">
        <v>131</v>
      </c>
      <c r="C146" s="163">
        <v>10395</v>
      </c>
      <c r="D146" s="163">
        <v>6221</v>
      </c>
      <c r="E146" s="163">
        <v>4040</v>
      </c>
      <c r="F146" s="163">
        <v>2079</v>
      </c>
      <c r="G146" s="163">
        <v>2885</v>
      </c>
      <c r="H146" s="163">
        <v>2731</v>
      </c>
      <c r="I146" s="165">
        <f t="shared" si="64"/>
        <v>-5.3379549393414161E-2</v>
      </c>
      <c r="J146" s="164">
        <f t="shared" si="61"/>
        <v>-0.5610030541713551</v>
      </c>
      <c r="K146" s="163">
        <f t="shared" si="62"/>
        <v>-154</v>
      </c>
      <c r="L146" s="163">
        <f t="shared" si="63"/>
        <v>-3490</v>
      </c>
      <c r="M146" s="164">
        <f t="shared" si="60"/>
        <v>4.9833220200427711E-4</v>
      </c>
    </row>
    <row r="147" spans="2:13" x14ac:dyDescent="0.25">
      <c r="B147" s="168" t="s">
        <v>145</v>
      </c>
      <c r="C147" s="169">
        <f t="shared" ref="C147:H147" si="65">C139-SUM(C140:C146)</f>
        <v>48076</v>
      </c>
      <c r="D147" s="169">
        <f t="shared" si="65"/>
        <v>52520</v>
      </c>
      <c r="E147" s="169">
        <f t="shared" si="65"/>
        <v>20837</v>
      </c>
      <c r="F147" s="169">
        <f t="shared" si="65"/>
        <v>68030</v>
      </c>
      <c r="G147" s="169">
        <f t="shared" si="65"/>
        <v>73928</v>
      </c>
      <c r="H147" s="169">
        <f t="shared" si="65"/>
        <v>78195</v>
      </c>
      <c r="I147" s="171">
        <f t="shared" si="64"/>
        <v>5.7718320528081346E-2</v>
      </c>
      <c r="J147" s="170">
        <f t="shared" si="61"/>
        <v>0.48886138613861396</v>
      </c>
      <c r="K147" s="169">
        <f>H147-G147</f>
        <v>4267</v>
      </c>
      <c r="L147" s="169">
        <f t="shared" si="63"/>
        <v>25675</v>
      </c>
      <c r="M147" s="170">
        <f t="shared" si="60"/>
        <v>1.4268431539994306E-2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v>128565</v>
      </c>
      <c r="D149" s="176">
        <v>126097</v>
      </c>
      <c r="E149" s="176">
        <v>39372</v>
      </c>
      <c r="F149" s="176">
        <v>111437</v>
      </c>
      <c r="G149" s="176">
        <v>123198</v>
      </c>
      <c r="H149" s="176">
        <v>128395</v>
      </c>
      <c r="I149" s="177">
        <f>IFERROR(H149/G149-1,"-")</f>
        <v>4.2184126365687691E-2</v>
      </c>
      <c r="J149" s="177">
        <f>IFERROR(H149/D149-1,"-")</f>
        <v>1.8224065600291883E-2</v>
      </c>
      <c r="K149" s="176">
        <f>H149-G149</f>
        <v>5197</v>
      </c>
      <c r="L149" s="176">
        <f>H149-D149</f>
        <v>2298</v>
      </c>
      <c r="M149" s="177">
        <f t="shared" ref="M149:M161" si="66">H149/H$9</f>
        <v>2.3428547446480836E-2</v>
      </c>
    </row>
    <row r="150" spans="2:13" x14ac:dyDescent="0.25">
      <c r="B150" s="157" t="s">
        <v>97</v>
      </c>
      <c r="C150" s="158">
        <v>52082</v>
      </c>
      <c r="D150" s="158">
        <v>54208</v>
      </c>
      <c r="E150" s="158">
        <v>19465</v>
      </c>
      <c r="F150" s="158">
        <v>57756</v>
      </c>
      <c r="G150" s="158">
        <v>59696</v>
      </c>
      <c r="H150" s="158">
        <v>55970</v>
      </c>
      <c r="I150" s="160">
        <f>IFERROR(H150/G150-1,"-")</f>
        <v>-6.2416242294291102E-2</v>
      </c>
      <c r="J150" s="159">
        <f t="shared" ref="J150:J161" si="67">IFERROR(H150/D150-1,"-")</f>
        <v>3.2504427390791069E-2</v>
      </c>
      <c r="K150" s="158">
        <f t="shared" ref="K150:K160" si="68">H150-G150</f>
        <v>-3726</v>
      </c>
      <c r="L150" s="158">
        <f t="shared" ref="L150:L161" si="69">H150-D150</f>
        <v>1762</v>
      </c>
      <c r="M150" s="159">
        <f t="shared" si="66"/>
        <v>1.0212981818447233E-2</v>
      </c>
    </row>
    <row r="151" spans="2:13" x14ac:dyDescent="0.25">
      <c r="B151" s="162" t="s">
        <v>103</v>
      </c>
      <c r="C151" s="163">
        <v>31773</v>
      </c>
      <c r="D151" s="163">
        <v>32990</v>
      </c>
      <c r="E151" s="163">
        <v>12209</v>
      </c>
      <c r="F151" s="163">
        <v>41603</v>
      </c>
      <c r="G151" s="163">
        <v>44199</v>
      </c>
      <c r="H151" s="163">
        <v>37836</v>
      </c>
      <c r="I151" s="165">
        <f>IFERROR(H151/G151-1,"-")</f>
        <v>-0.14396253308898388</v>
      </c>
      <c r="J151" s="164">
        <f t="shared" si="67"/>
        <v>0.1468929978781448</v>
      </c>
      <c r="K151" s="163">
        <f t="shared" si="68"/>
        <v>-6363</v>
      </c>
      <c r="L151" s="163">
        <f t="shared" si="69"/>
        <v>4846</v>
      </c>
      <c r="M151" s="164">
        <f t="shared" si="66"/>
        <v>6.904026801550286E-3</v>
      </c>
    </row>
    <row r="152" spans="2:13" x14ac:dyDescent="0.25">
      <c r="B152" s="162" t="s">
        <v>100</v>
      </c>
      <c r="C152" s="163">
        <v>20309</v>
      </c>
      <c r="D152" s="163">
        <v>21218</v>
      </c>
      <c r="E152" s="163">
        <v>7256</v>
      </c>
      <c r="F152" s="163">
        <v>16153</v>
      </c>
      <c r="G152" s="163">
        <v>15497</v>
      </c>
      <c r="H152" s="163">
        <v>18134</v>
      </c>
      <c r="I152" s="165">
        <f>IFERROR(H152/G152-1,"-")</f>
        <v>0.17016196683229001</v>
      </c>
      <c r="J152" s="164">
        <f t="shared" si="67"/>
        <v>-0.14534828918842491</v>
      </c>
      <c r="K152" s="163">
        <f t="shared" si="68"/>
        <v>2637</v>
      </c>
      <c r="L152" s="163">
        <f t="shared" si="69"/>
        <v>-3084</v>
      </c>
      <c r="M152" s="164">
        <f t="shared" si="66"/>
        <v>3.3089550168969467E-3</v>
      </c>
    </row>
    <row r="153" spans="2:13" x14ac:dyDescent="0.25">
      <c r="B153" s="157" t="s">
        <v>107</v>
      </c>
      <c r="C153" s="158">
        <v>76483</v>
      </c>
      <c r="D153" s="158">
        <v>71889</v>
      </c>
      <c r="E153" s="158">
        <v>19907</v>
      </c>
      <c r="F153" s="158">
        <v>53681</v>
      </c>
      <c r="G153" s="158">
        <v>63502</v>
      </c>
      <c r="H153" s="158">
        <v>72425</v>
      </c>
      <c r="I153" s="160">
        <f>IFERROR(H153/G153-1,"-")</f>
        <v>0.14051525936190989</v>
      </c>
      <c r="J153" s="159">
        <f t="shared" si="67"/>
        <v>7.4559390170958473E-3</v>
      </c>
      <c r="K153" s="158">
        <f t="shared" si="68"/>
        <v>8923</v>
      </c>
      <c r="L153" s="158">
        <f t="shared" si="69"/>
        <v>536</v>
      </c>
      <c r="M153" s="159">
        <f t="shared" si="66"/>
        <v>1.3215565628033605E-2</v>
      </c>
    </row>
    <row r="154" spans="2:13" x14ac:dyDescent="0.25">
      <c r="B154" s="162" t="s">
        <v>110</v>
      </c>
      <c r="C154" s="163">
        <v>22776</v>
      </c>
      <c r="D154" s="163">
        <v>21798</v>
      </c>
      <c r="E154" s="163">
        <v>5535</v>
      </c>
      <c r="F154" s="163">
        <v>19238</v>
      </c>
      <c r="G154" s="163">
        <v>18996</v>
      </c>
      <c r="H154" s="163">
        <v>20085</v>
      </c>
      <c r="I154" s="165">
        <f t="shared" ref="I154:I161" si="70">IFERROR(H154/G154-1,"-")</f>
        <v>5.7327858496525552E-2</v>
      </c>
      <c r="J154" s="164">
        <f t="shared" si="67"/>
        <v>-7.8585191301954294E-2</v>
      </c>
      <c r="K154" s="163">
        <f t="shared" si="68"/>
        <v>1089</v>
      </c>
      <c r="L154" s="163">
        <f t="shared" si="69"/>
        <v>-1713</v>
      </c>
      <c r="M154" s="164">
        <f t="shared" si="66"/>
        <v>3.6649587247366924E-3</v>
      </c>
    </row>
    <row r="155" spans="2:13" x14ac:dyDescent="0.25">
      <c r="B155" s="162" t="s">
        <v>113</v>
      </c>
      <c r="C155" s="163">
        <v>22752</v>
      </c>
      <c r="D155" s="163">
        <v>18523</v>
      </c>
      <c r="E155" s="163">
        <v>4949</v>
      </c>
      <c r="F155" s="163">
        <v>11385</v>
      </c>
      <c r="G155" s="163">
        <v>12605</v>
      </c>
      <c r="H155" s="163">
        <v>13027</v>
      </c>
      <c r="I155" s="165">
        <f t="shared" si="70"/>
        <v>3.3478778262594266E-2</v>
      </c>
      <c r="J155" s="164">
        <f t="shared" si="67"/>
        <v>-0.29671219564865303</v>
      </c>
      <c r="K155" s="163">
        <f t="shared" si="68"/>
        <v>422</v>
      </c>
      <c r="L155" s="163">
        <f t="shared" si="69"/>
        <v>-5496</v>
      </c>
      <c r="M155" s="164">
        <f t="shared" si="66"/>
        <v>2.3770683249760959E-3</v>
      </c>
    </row>
    <row r="156" spans="2:13" x14ac:dyDescent="0.25">
      <c r="B156" s="162" t="s">
        <v>116</v>
      </c>
      <c r="C156" s="163">
        <v>11086</v>
      </c>
      <c r="D156" s="163">
        <v>9905</v>
      </c>
      <c r="E156" s="163">
        <v>2264</v>
      </c>
      <c r="F156" s="163">
        <v>6579</v>
      </c>
      <c r="G156" s="163">
        <v>10130</v>
      </c>
      <c r="H156" s="163">
        <v>12879</v>
      </c>
      <c r="I156" s="165">
        <f t="shared" si="70"/>
        <v>0.2713721618953604</v>
      </c>
      <c r="J156" s="164">
        <f t="shared" si="67"/>
        <v>0.30025239777889956</v>
      </c>
      <c r="K156" s="163">
        <f t="shared" si="68"/>
        <v>2749</v>
      </c>
      <c r="L156" s="163">
        <f t="shared" si="69"/>
        <v>2974</v>
      </c>
      <c r="M156" s="164">
        <f t="shared" si="66"/>
        <v>2.3500624055705181E-3</v>
      </c>
    </row>
    <row r="157" spans="2:13" x14ac:dyDescent="0.25">
      <c r="B157" s="162" t="s">
        <v>123</v>
      </c>
      <c r="C157" s="163">
        <v>1463</v>
      </c>
      <c r="D157" s="163">
        <v>1673</v>
      </c>
      <c r="E157" s="163">
        <v>592</v>
      </c>
      <c r="F157" s="163">
        <v>1690</v>
      </c>
      <c r="G157" s="163">
        <v>2031</v>
      </c>
      <c r="H157" s="163">
        <v>2829</v>
      </c>
      <c r="I157" s="165">
        <f t="shared" si="70"/>
        <v>0.39290989660265874</v>
      </c>
      <c r="J157" s="164">
        <f t="shared" si="67"/>
        <v>0.69097429766885843</v>
      </c>
      <c r="K157" s="163">
        <f t="shared" si="68"/>
        <v>798</v>
      </c>
      <c r="L157" s="163">
        <f t="shared" si="69"/>
        <v>1156</v>
      </c>
      <c r="M157" s="164">
        <f t="shared" si="66"/>
        <v>5.1621449998905165E-4</v>
      </c>
    </row>
    <row r="158" spans="2:13" x14ac:dyDescent="0.25">
      <c r="B158" s="162" t="s">
        <v>119</v>
      </c>
      <c r="C158" s="163">
        <v>2483</v>
      </c>
      <c r="D158" s="163">
        <v>3007</v>
      </c>
      <c r="E158" s="163">
        <v>1199</v>
      </c>
      <c r="F158" s="163">
        <v>2959</v>
      </c>
      <c r="G158" s="163">
        <v>3062</v>
      </c>
      <c r="H158" s="163">
        <v>3505</v>
      </c>
      <c r="I158" s="165">
        <f t="shared" si="70"/>
        <v>0.14467668190725025</v>
      </c>
      <c r="J158" s="164">
        <f t="shared" si="67"/>
        <v>0.16561356834053864</v>
      </c>
      <c r="K158" s="163">
        <f t="shared" si="68"/>
        <v>443</v>
      </c>
      <c r="L158" s="163">
        <f t="shared" si="69"/>
        <v>498</v>
      </c>
      <c r="M158" s="164">
        <f t="shared" si="66"/>
        <v>6.3956586159831248E-4</v>
      </c>
    </row>
    <row r="159" spans="2:13" x14ac:dyDescent="0.25">
      <c r="B159" s="162" t="s">
        <v>128</v>
      </c>
      <c r="C159" s="163">
        <v>443</v>
      </c>
      <c r="D159" s="163">
        <v>472</v>
      </c>
      <c r="E159" s="163">
        <v>352</v>
      </c>
      <c r="F159" s="163">
        <v>497</v>
      </c>
      <c r="G159" s="163">
        <v>676</v>
      </c>
      <c r="H159" s="163">
        <v>484</v>
      </c>
      <c r="I159" s="165">
        <f t="shared" si="70"/>
        <v>-0.28402366863905326</v>
      </c>
      <c r="J159" s="164">
        <f t="shared" si="67"/>
        <v>2.5423728813559254E-2</v>
      </c>
      <c r="K159" s="163">
        <f t="shared" si="68"/>
        <v>-192</v>
      </c>
      <c r="L159" s="163">
        <f t="shared" si="69"/>
        <v>12</v>
      </c>
      <c r="M159" s="164">
        <f t="shared" si="66"/>
        <v>8.8316655353376099E-5</v>
      </c>
    </row>
    <row r="160" spans="2:13" x14ac:dyDescent="0.25">
      <c r="B160" s="162" t="s">
        <v>131</v>
      </c>
      <c r="C160" s="163">
        <v>1135</v>
      </c>
      <c r="D160" s="163">
        <v>1062</v>
      </c>
      <c r="E160" s="163">
        <v>438</v>
      </c>
      <c r="F160" s="163">
        <v>656</v>
      </c>
      <c r="G160" s="163">
        <v>941</v>
      </c>
      <c r="H160" s="163">
        <v>796</v>
      </c>
      <c r="I160" s="165">
        <f t="shared" si="70"/>
        <v>-0.15409139213602552</v>
      </c>
      <c r="J160" s="164">
        <f t="shared" si="67"/>
        <v>-0.25047080979284364</v>
      </c>
      <c r="K160" s="163">
        <f t="shared" si="68"/>
        <v>-145</v>
      </c>
      <c r="L160" s="163">
        <f t="shared" si="69"/>
        <v>-266</v>
      </c>
      <c r="M160" s="164">
        <f t="shared" si="66"/>
        <v>1.4524805301918881E-4</v>
      </c>
    </row>
    <row r="161" spans="2:13" x14ac:dyDescent="0.25">
      <c r="B161" s="168" t="s">
        <v>145</v>
      </c>
      <c r="C161" s="169">
        <f t="shared" ref="C161:H161" si="71">C153-SUM(C154:C160)</f>
        <v>14345</v>
      </c>
      <c r="D161" s="169">
        <f t="shared" si="71"/>
        <v>15449</v>
      </c>
      <c r="E161" s="169">
        <f t="shared" si="71"/>
        <v>4578</v>
      </c>
      <c r="F161" s="169">
        <f t="shared" si="71"/>
        <v>10677</v>
      </c>
      <c r="G161" s="169">
        <f t="shared" si="71"/>
        <v>15061</v>
      </c>
      <c r="H161" s="169">
        <f t="shared" si="71"/>
        <v>18820</v>
      </c>
      <c r="I161" s="171">
        <f t="shared" si="70"/>
        <v>0.24958502091494594</v>
      </c>
      <c r="J161" s="170">
        <f t="shared" si="67"/>
        <v>0.21820182536086485</v>
      </c>
      <c r="K161" s="169">
        <f>H161-G161</f>
        <v>3759</v>
      </c>
      <c r="L161" s="169">
        <f t="shared" si="69"/>
        <v>3371</v>
      </c>
      <c r="M161" s="170">
        <f t="shared" si="66"/>
        <v>3.4341311027903682E-3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1EB18-9C1C-47E9-B1C6-8D95828C2BD6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69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69"/>
      <c r="D4" s="269"/>
      <c r="E4" s="269"/>
      <c r="F4" s="269"/>
      <c r="G4" s="269"/>
      <c r="H4" s="269"/>
      <c r="I4" s="269"/>
      <c r="J4" s="269"/>
      <c r="K4" s="142"/>
      <c r="L4" s="142"/>
      <c r="M4" s="142"/>
      <c r="P4" s="141" t="s">
        <v>264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1" t="s">
        <v>43</v>
      </c>
      <c r="D6" s="302"/>
      <c r="E6" s="302"/>
      <c r="F6" s="302"/>
      <c r="G6" s="302"/>
      <c r="H6" s="302"/>
      <c r="I6" s="302"/>
      <c r="J6" s="302"/>
      <c r="K6" s="302"/>
      <c r="L6" s="302"/>
      <c r="M6" s="302"/>
      <c r="P6" s="143"/>
      <c r="Q6" s="301" t="s">
        <v>43</v>
      </c>
      <c r="R6" s="302"/>
      <c r="S6" s="302"/>
      <c r="T6" s="302"/>
      <c r="U6" s="302"/>
      <c r="V6" s="302"/>
      <c r="W6" s="302"/>
      <c r="X6" s="302"/>
      <c r="Y6" s="302"/>
      <c r="Z6" s="302"/>
      <c r="AA6" s="302"/>
    </row>
    <row r="7" spans="1:27" s="144" customFormat="1" ht="72" customHeight="1" x14ac:dyDescent="0.25">
      <c r="B7" s="145"/>
      <c r="C7" s="172" t="s">
        <v>258</v>
      </c>
      <c r="D7" s="172" t="s">
        <v>259</v>
      </c>
      <c r="E7" s="172" t="s">
        <v>260</v>
      </c>
      <c r="F7" s="172" t="s">
        <v>261</v>
      </c>
      <c r="G7" s="172" t="s">
        <v>262</v>
      </c>
      <c r="H7" s="172" t="s">
        <v>263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258</v>
      </c>
      <c r="R7" s="172" t="s">
        <v>259</v>
      </c>
      <c r="S7" s="172" t="s">
        <v>260</v>
      </c>
      <c r="T7" s="172" t="s">
        <v>261</v>
      </c>
      <c r="U7" s="172" t="s">
        <v>262</v>
      </c>
      <c r="V7" s="172" t="s">
        <v>263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49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f>C10+C13</f>
        <v>3534922</v>
      </c>
      <c r="D9" s="176">
        <f t="shared" ref="D9:H9" si="0">D10+D13</f>
        <v>3568188</v>
      </c>
      <c r="E9" s="176">
        <f t="shared" si="0"/>
        <v>1195819</v>
      </c>
      <c r="F9" s="176">
        <f t="shared" si="0"/>
        <v>3776873</v>
      </c>
      <c r="G9" s="176">
        <f t="shared" si="0"/>
        <v>4088558</v>
      </c>
      <c r="H9" s="176">
        <f t="shared" si="0"/>
        <v>4279640</v>
      </c>
      <c r="I9" s="177">
        <f>IFERROR(H9/G9-1,"-")</f>
        <v>4.6735792912806939E-2</v>
      </c>
      <c r="J9" s="177">
        <f>IFERROR(H9/D9-1,"-")</f>
        <v>0.1993874762204233</v>
      </c>
      <c r="K9" s="176">
        <f>H9-G9</f>
        <v>191082</v>
      </c>
      <c r="L9" s="176">
        <f>H9-D9</f>
        <v>711452</v>
      </c>
      <c r="M9" s="177">
        <f t="shared" ref="M9:M21" si="1">H9/H$9</f>
        <v>1</v>
      </c>
      <c r="P9" s="154" t="s">
        <v>68</v>
      </c>
      <c r="Q9" s="176">
        <f>Q10+Q13</f>
        <v>53986</v>
      </c>
      <c r="R9" s="176">
        <f t="shared" ref="R9:V9" si="2">R10+R13</f>
        <v>55887</v>
      </c>
      <c r="S9" s="176">
        <f t="shared" si="2"/>
        <v>22616</v>
      </c>
      <c r="T9" s="176">
        <f t="shared" si="2"/>
        <v>51485</v>
      </c>
      <c r="U9" s="176">
        <f t="shared" si="2"/>
        <v>58157</v>
      </c>
      <c r="V9" s="176">
        <f t="shared" si="2"/>
        <v>57388</v>
      </c>
      <c r="W9" s="177">
        <f>IFERROR(V9/U9-1,"-")</f>
        <v>-1.3222827862510056E-2</v>
      </c>
      <c r="X9" s="177">
        <f>IFERROR(V9/R9-1,"-")</f>
        <v>2.6857766564675201E-2</v>
      </c>
      <c r="Y9" s="176">
        <f>V9-U9</f>
        <v>-769</v>
      </c>
      <c r="Z9" s="176">
        <f>V9-R9</f>
        <v>1501</v>
      </c>
      <c r="AA9" s="177">
        <f t="shared" ref="AA9:AA21" si="3">V9/V$9</f>
        <v>1</v>
      </c>
    </row>
    <row r="10" spans="1:27" x14ac:dyDescent="0.25">
      <c r="A10" s="161" t="s">
        <v>103</v>
      </c>
      <c r="B10" s="157" t="s">
        <v>97</v>
      </c>
      <c r="C10" s="158">
        <v>831525</v>
      </c>
      <c r="D10" s="158">
        <v>862819</v>
      </c>
      <c r="E10" s="158">
        <v>373041</v>
      </c>
      <c r="F10" s="158">
        <v>862070</v>
      </c>
      <c r="G10" s="158">
        <v>881295</v>
      </c>
      <c r="H10" s="158">
        <v>888603</v>
      </c>
      <c r="I10" s="160">
        <f>IFERROR(H10/G10-1,"-")</f>
        <v>8.2923425186798294E-3</v>
      </c>
      <c r="J10" s="159">
        <f t="shared" ref="J10:J21" si="4">IFERROR(H10/D10-1,"-")</f>
        <v>2.9883440211678325E-2</v>
      </c>
      <c r="K10" s="157">
        <f t="shared" ref="K10:K20" si="5">H10-G10</f>
        <v>7308</v>
      </c>
      <c r="L10" s="158">
        <f t="shared" ref="L10:L21" si="6">H10-D10</f>
        <v>25784</v>
      </c>
      <c r="M10" s="159">
        <f t="shared" si="1"/>
        <v>0.207634987989644</v>
      </c>
      <c r="P10" s="157" t="s">
        <v>97</v>
      </c>
      <c r="Q10" s="158">
        <v>34282</v>
      </c>
      <c r="R10" s="158">
        <v>37119</v>
      </c>
      <c r="S10" s="158">
        <v>14777</v>
      </c>
      <c r="T10" s="158">
        <v>33809</v>
      </c>
      <c r="U10" s="158">
        <v>37722</v>
      </c>
      <c r="V10" s="158">
        <v>35821</v>
      </c>
      <c r="W10" s="160">
        <f>IFERROR(V10/U10-1,"-")</f>
        <v>-5.0394994963151474E-2</v>
      </c>
      <c r="X10" s="159">
        <f t="shared" ref="X10:X21" si="7">IFERROR(V10/R10-1,"-")</f>
        <v>-3.4968614456208358E-2</v>
      </c>
      <c r="Y10" s="157">
        <f t="shared" ref="Y10:Y20" si="8">V10-U10</f>
        <v>-1901</v>
      </c>
      <c r="Z10" s="158">
        <f t="shared" ref="Z10:Z21" si="9">V10-R10</f>
        <v>-1298</v>
      </c>
      <c r="AA10" s="159">
        <f t="shared" si="3"/>
        <v>0.62418972607513767</v>
      </c>
    </row>
    <row r="11" spans="1:27" x14ac:dyDescent="0.25">
      <c r="A11" s="161" t="s">
        <v>100</v>
      </c>
      <c r="B11" s="162" t="s">
        <v>103</v>
      </c>
      <c r="C11" s="163">
        <v>318204</v>
      </c>
      <c r="D11" s="163">
        <v>312414</v>
      </c>
      <c r="E11" s="163">
        <v>148750</v>
      </c>
      <c r="F11" s="163">
        <v>332869</v>
      </c>
      <c r="G11" s="163">
        <v>340070</v>
      </c>
      <c r="H11" s="163">
        <v>339331</v>
      </c>
      <c r="I11" s="165">
        <f>IFERROR(H11/G11-1,"-")</f>
        <v>-2.1730820125268613E-3</v>
      </c>
      <c r="J11" s="164">
        <f t="shared" si="4"/>
        <v>8.6158110712067915E-2</v>
      </c>
      <c r="K11" s="162">
        <f t="shared" si="5"/>
        <v>-739</v>
      </c>
      <c r="L11" s="163">
        <f t="shared" si="6"/>
        <v>26917</v>
      </c>
      <c r="M11" s="164">
        <f t="shared" si="1"/>
        <v>7.9289613145030885E-2</v>
      </c>
      <c r="P11" s="162" t="s">
        <v>103</v>
      </c>
      <c r="Q11" s="163">
        <v>16764</v>
      </c>
      <c r="R11" s="163">
        <v>19153</v>
      </c>
      <c r="S11" s="163">
        <v>8025</v>
      </c>
      <c r="T11" s="163">
        <v>16289</v>
      </c>
      <c r="U11" s="163">
        <v>12024</v>
      </c>
      <c r="V11" s="163">
        <v>11877</v>
      </c>
      <c r="W11" s="165">
        <f>IFERROR(V11/U11-1,"-")</f>
        <v>-1.2225548902195627E-2</v>
      </c>
      <c r="X11" s="164">
        <f t="shared" si="7"/>
        <v>-0.37988826815642462</v>
      </c>
      <c r="Y11" s="162">
        <f t="shared" si="8"/>
        <v>-147</v>
      </c>
      <c r="Z11" s="163">
        <f t="shared" si="9"/>
        <v>-7276</v>
      </c>
      <c r="AA11" s="164">
        <f>V11/V$9</f>
        <v>0.20695964313096815</v>
      </c>
    </row>
    <row r="12" spans="1:27" x14ac:dyDescent="0.25">
      <c r="A12" s="1"/>
      <c r="B12" s="162" t="s">
        <v>100</v>
      </c>
      <c r="C12" s="163">
        <v>513321</v>
      </c>
      <c r="D12" s="163">
        <v>550405</v>
      </c>
      <c r="E12" s="163">
        <v>224291</v>
      </c>
      <c r="F12" s="163">
        <v>529201</v>
      </c>
      <c r="G12" s="163">
        <v>541225</v>
      </c>
      <c r="H12" s="163">
        <v>549272</v>
      </c>
      <c r="I12" s="165">
        <f>IFERROR(H12/G12-1,"-")</f>
        <v>1.4868123238948705E-2</v>
      </c>
      <c r="J12" s="164">
        <f t="shared" si="4"/>
        <v>-2.0584842070838771E-3</v>
      </c>
      <c r="K12" s="162">
        <f t="shared" si="5"/>
        <v>8047</v>
      </c>
      <c r="L12" s="163">
        <f t="shared" si="6"/>
        <v>-1133</v>
      </c>
      <c r="M12" s="164">
        <f t="shared" si="1"/>
        <v>0.12834537484461309</v>
      </c>
      <c r="P12" s="162" t="s">
        <v>100</v>
      </c>
      <c r="Q12" s="163">
        <v>17518</v>
      </c>
      <c r="R12" s="163">
        <v>17966</v>
      </c>
      <c r="S12" s="163">
        <v>6752</v>
      </c>
      <c r="T12" s="163">
        <v>17520</v>
      </c>
      <c r="U12" s="163">
        <v>25698</v>
      </c>
      <c r="V12" s="163">
        <v>23944</v>
      </c>
      <c r="W12" s="165">
        <f>IFERROR(V12/U12-1,"-")</f>
        <v>-6.8254338859055186E-2</v>
      </c>
      <c r="X12" s="164">
        <f t="shared" si="7"/>
        <v>0.33273961928086382</v>
      </c>
      <c r="Y12" s="162">
        <f t="shared" si="8"/>
        <v>-1754</v>
      </c>
      <c r="Z12" s="163">
        <f t="shared" si="9"/>
        <v>5978</v>
      </c>
      <c r="AA12" s="164">
        <f t="shared" si="3"/>
        <v>0.41723008294416952</v>
      </c>
    </row>
    <row r="13" spans="1:27" s="56" customFormat="1" x14ac:dyDescent="0.25">
      <c r="B13" s="157" t="s">
        <v>107</v>
      </c>
      <c r="C13" s="158">
        <v>2703397</v>
      </c>
      <c r="D13" s="158">
        <v>2705369</v>
      </c>
      <c r="E13" s="158">
        <v>822778</v>
      </c>
      <c r="F13" s="158">
        <v>2914803</v>
      </c>
      <c r="G13" s="158">
        <v>3207263</v>
      </c>
      <c r="H13" s="158">
        <v>3391037</v>
      </c>
      <c r="I13" s="160">
        <f>IFERROR(H13/G13-1,"-")</f>
        <v>5.7299323441825534E-2</v>
      </c>
      <c r="J13" s="159">
        <f t="shared" si="4"/>
        <v>0.25344712680599213</v>
      </c>
      <c r="K13" s="157">
        <f t="shared" si="5"/>
        <v>183774</v>
      </c>
      <c r="L13" s="158">
        <f t="shared" si="6"/>
        <v>685668</v>
      </c>
      <c r="M13" s="159">
        <f t="shared" si="1"/>
        <v>0.79236501201035603</v>
      </c>
      <c r="P13" s="157" t="s">
        <v>107</v>
      </c>
      <c r="Q13" s="158">
        <v>19704</v>
      </c>
      <c r="R13" s="158">
        <v>18768</v>
      </c>
      <c r="S13" s="158">
        <v>7839</v>
      </c>
      <c r="T13" s="158">
        <v>17676</v>
      </c>
      <c r="U13" s="158">
        <v>20435</v>
      </c>
      <c r="V13" s="158">
        <v>21567</v>
      </c>
      <c r="W13" s="160">
        <f>IFERROR(V13/U13-1,"-")</f>
        <v>5.539515537068751E-2</v>
      </c>
      <c r="X13" s="159">
        <f t="shared" si="7"/>
        <v>0.14913682864450117</v>
      </c>
      <c r="Y13" s="157">
        <f t="shared" si="8"/>
        <v>1132</v>
      </c>
      <c r="Z13" s="158">
        <f t="shared" si="9"/>
        <v>2799</v>
      </c>
      <c r="AA13" s="159">
        <f t="shared" si="3"/>
        <v>0.37581027392486233</v>
      </c>
    </row>
    <row r="14" spans="1:27" s="56" customFormat="1" x14ac:dyDescent="0.25">
      <c r="B14" s="162" t="s">
        <v>110</v>
      </c>
      <c r="C14" s="163">
        <v>1096071</v>
      </c>
      <c r="D14" s="163">
        <v>1154096</v>
      </c>
      <c r="E14" s="163">
        <v>316348</v>
      </c>
      <c r="F14" s="163">
        <v>1318096</v>
      </c>
      <c r="G14" s="163">
        <v>1459760</v>
      </c>
      <c r="H14" s="163">
        <v>1531805</v>
      </c>
      <c r="I14" s="165">
        <f t="shared" ref="I14:I21" si="10">IFERROR(H14/G14-1,"-")</f>
        <v>4.9354003397818813E-2</v>
      </c>
      <c r="J14" s="164">
        <f t="shared" si="4"/>
        <v>0.32727693363463706</v>
      </c>
      <c r="K14" s="162">
        <f t="shared" si="5"/>
        <v>72045</v>
      </c>
      <c r="L14" s="163">
        <f t="shared" si="6"/>
        <v>377709</v>
      </c>
      <c r="M14" s="164">
        <f t="shared" si="1"/>
        <v>0.35792847061902405</v>
      </c>
      <c r="P14" s="162" t="s">
        <v>110</v>
      </c>
      <c r="Q14" s="163">
        <v>2265</v>
      </c>
      <c r="R14" s="163">
        <v>2421</v>
      </c>
      <c r="S14" s="163">
        <v>1262</v>
      </c>
      <c r="T14" s="163">
        <v>2403</v>
      </c>
      <c r="U14" s="163">
        <v>2795</v>
      </c>
      <c r="V14" s="163">
        <v>3030</v>
      </c>
      <c r="W14" s="165">
        <f t="shared" ref="W14:W21" si="11">IFERROR(V14/U14-1,"-")</f>
        <v>8.4078711985688726E-2</v>
      </c>
      <c r="X14" s="164">
        <f t="shared" si="7"/>
        <v>0.25154894671623307</v>
      </c>
      <c r="Y14" s="162">
        <f t="shared" si="8"/>
        <v>235</v>
      </c>
      <c r="Z14" s="163">
        <f t="shared" si="9"/>
        <v>609</v>
      </c>
      <c r="AA14" s="164">
        <f t="shared" si="3"/>
        <v>5.2798494458771869E-2</v>
      </c>
    </row>
    <row r="15" spans="1:27" x14ac:dyDescent="0.25">
      <c r="A15" s="1"/>
      <c r="B15" s="162" t="s">
        <v>113</v>
      </c>
      <c r="C15" s="163">
        <v>486325</v>
      </c>
      <c r="D15" s="163">
        <v>415961</v>
      </c>
      <c r="E15" s="163">
        <v>117027</v>
      </c>
      <c r="F15" s="163">
        <v>339027</v>
      </c>
      <c r="G15" s="163">
        <v>381795</v>
      </c>
      <c r="H15" s="163">
        <v>390913</v>
      </c>
      <c r="I15" s="165">
        <f t="shared" si="10"/>
        <v>2.388192616456486E-2</v>
      </c>
      <c r="J15" s="164">
        <f t="shared" si="4"/>
        <v>-6.0217183822521836E-2</v>
      </c>
      <c r="K15" s="162">
        <f t="shared" si="5"/>
        <v>9118</v>
      </c>
      <c r="L15" s="163">
        <f t="shared" si="6"/>
        <v>-25048</v>
      </c>
      <c r="M15" s="164">
        <f t="shared" si="1"/>
        <v>9.1342496097802622E-2</v>
      </c>
      <c r="P15" s="162" t="s">
        <v>113</v>
      </c>
      <c r="Q15" s="163">
        <v>4527</v>
      </c>
      <c r="R15" s="163">
        <v>3905</v>
      </c>
      <c r="S15" s="163">
        <v>1429</v>
      </c>
      <c r="T15" s="163">
        <v>3482</v>
      </c>
      <c r="U15" s="163">
        <v>3814</v>
      </c>
      <c r="V15" s="163">
        <v>4234</v>
      </c>
      <c r="W15" s="165">
        <f t="shared" si="11"/>
        <v>0.11012060828526482</v>
      </c>
      <c r="X15" s="164">
        <f t="shared" si="7"/>
        <v>8.4250960307298284E-2</v>
      </c>
      <c r="Y15" s="162">
        <f t="shared" si="8"/>
        <v>420</v>
      </c>
      <c r="Z15" s="163">
        <f t="shared" si="9"/>
        <v>329</v>
      </c>
      <c r="AA15" s="164">
        <f t="shared" si="3"/>
        <v>7.3778490276712905E-2</v>
      </c>
    </row>
    <row r="16" spans="1:27" x14ac:dyDescent="0.25">
      <c r="A16" s="1"/>
      <c r="B16" s="162" t="s">
        <v>116</v>
      </c>
      <c r="C16" s="163">
        <v>133143</v>
      </c>
      <c r="D16" s="163">
        <v>139070</v>
      </c>
      <c r="E16" s="163">
        <v>48758</v>
      </c>
      <c r="F16" s="163">
        <v>166430</v>
      </c>
      <c r="G16" s="163">
        <v>177305</v>
      </c>
      <c r="H16" s="163">
        <v>192525</v>
      </c>
      <c r="I16" s="165">
        <f t="shared" si="10"/>
        <v>8.5840782831843487E-2</v>
      </c>
      <c r="J16" s="164">
        <f t="shared" si="4"/>
        <v>0.384374775293018</v>
      </c>
      <c r="K16" s="162">
        <f t="shared" si="5"/>
        <v>15220</v>
      </c>
      <c r="L16" s="163">
        <f t="shared" si="6"/>
        <v>53455</v>
      </c>
      <c r="M16" s="164">
        <f t="shared" si="1"/>
        <v>4.4986260526586351E-2</v>
      </c>
      <c r="P16" s="162" t="s">
        <v>116</v>
      </c>
      <c r="Q16" s="163">
        <v>4157</v>
      </c>
      <c r="R16" s="163">
        <v>3854</v>
      </c>
      <c r="S16" s="163">
        <v>1899</v>
      </c>
      <c r="T16" s="163">
        <v>3412</v>
      </c>
      <c r="U16" s="163">
        <v>3885</v>
      </c>
      <c r="V16" s="163">
        <v>3685</v>
      </c>
      <c r="W16" s="165">
        <f t="shared" si="11"/>
        <v>-5.1480051480051525E-2</v>
      </c>
      <c r="X16" s="164">
        <f t="shared" si="7"/>
        <v>-4.3850544888427656E-2</v>
      </c>
      <c r="Y16" s="162">
        <f t="shared" si="8"/>
        <v>-200</v>
      </c>
      <c r="Z16" s="163">
        <f t="shared" si="9"/>
        <v>-169</v>
      </c>
      <c r="AA16" s="164">
        <f t="shared" si="3"/>
        <v>6.4212030389628499E-2</v>
      </c>
    </row>
    <row r="17" spans="1:27" x14ac:dyDescent="0.25">
      <c r="A17" s="1"/>
      <c r="B17" s="162" t="s">
        <v>123</v>
      </c>
      <c r="C17" s="163">
        <v>100344</v>
      </c>
      <c r="D17" s="163">
        <v>91758</v>
      </c>
      <c r="E17" s="163">
        <v>27542</v>
      </c>
      <c r="F17" s="163">
        <v>123451</v>
      </c>
      <c r="G17" s="163">
        <v>117653</v>
      </c>
      <c r="H17" s="163">
        <v>127577</v>
      </c>
      <c r="I17" s="165">
        <f t="shared" si="10"/>
        <v>8.4349740338112822E-2</v>
      </c>
      <c r="J17" s="164">
        <f t="shared" si="4"/>
        <v>0.39036378299439822</v>
      </c>
      <c r="K17" s="162">
        <f t="shared" si="5"/>
        <v>9924</v>
      </c>
      <c r="L17" s="163">
        <f t="shared" si="6"/>
        <v>35819</v>
      </c>
      <c r="M17" s="164">
        <f t="shared" si="1"/>
        <v>2.9810217681861092E-2</v>
      </c>
      <c r="P17" s="162" t="s">
        <v>123</v>
      </c>
      <c r="Q17" s="163">
        <v>535</v>
      </c>
      <c r="R17" s="163">
        <v>699</v>
      </c>
      <c r="S17" s="163">
        <v>316</v>
      </c>
      <c r="T17" s="163">
        <v>1172</v>
      </c>
      <c r="U17" s="163">
        <v>938</v>
      </c>
      <c r="V17" s="163">
        <v>933</v>
      </c>
      <c r="W17" s="165">
        <f t="shared" si="11"/>
        <v>-5.3304904051172386E-3</v>
      </c>
      <c r="X17" s="164">
        <f t="shared" si="7"/>
        <v>0.33476394849785418</v>
      </c>
      <c r="Y17" s="162">
        <f t="shared" si="8"/>
        <v>-5</v>
      </c>
      <c r="Z17" s="163">
        <f t="shared" si="9"/>
        <v>234</v>
      </c>
      <c r="AA17" s="164">
        <f t="shared" si="3"/>
        <v>1.6257754234334704E-2</v>
      </c>
    </row>
    <row r="18" spans="1:27" x14ac:dyDescent="0.25">
      <c r="A18" s="1"/>
      <c r="B18" s="162" t="s">
        <v>119</v>
      </c>
      <c r="C18" s="163">
        <v>120143</v>
      </c>
      <c r="D18" s="163">
        <v>118854</v>
      </c>
      <c r="E18" s="163">
        <v>48643</v>
      </c>
      <c r="F18" s="163">
        <v>130508</v>
      </c>
      <c r="G18" s="163">
        <v>134410</v>
      </c>
      <c r="H18" s="163">
        <v>140290</v>
      </c>
      <c r="I18" s="165">
        <f t="shared" si="10"/>
        <v>4.3746745033851564E-2</v>
      </c>
      <c r="J18" s="164">
        <f t="shared" si="4"/>
        <v>0.18035573056018306</v>
      </c>
      <c r="K18" s="162">
        <f t="shared" si="5"/>
        <v>5880</v>
      </c>
      <c r="L18" s="163">
        <f t="shared" si="6"/>
        <v>21436</v>
      </c>
      <c r="M18" s="164">
        <f t="shared" si="1"/>
        <v>3.2780794646278658E-2</v>
      </c>
      <c r="P18" s="162" t="s">
        <v>119</v>
      </c>
      <c r="Q18" s="163">
        <v>534</v>
      </c>
      <c r="R18" s="163">
        <v>519</v>
      </c>
      <c r="S18" s="163">
        <v>327</v>
      </c>
      <c r="T18" s="163">
        <v>682</v>
      </c>
      <c r="U18" s="163">
        <v>650</v>
      </c>
      <c r="V18" s="163">
        <v>903</v>
      </c>
      <c r="W18" s="165">
        <f t="shared" si="11"/>
        <v>0.38923076923076927</v>
      </c>
      <c r="X18" s="164">
        <f t="shared" si="7"/>
        <v>0.73988439306358389</v>
      </c>
      <c r="Y18" s="162">
        <f t="shared" si="8"/>
        <v>253</v>
      </c>
      <c r="Z18" s="163">
        <f t="shared" si="9"/>
        <v>384</v>
      </c>
      <c r="AA18" s="164">
        <f t="shared" si="3"/>
        <v>1.5734996863455773E-2</v>
      </c>
    </row>
    <row r="19" spans="1:27" x14ac:dyDescent="0.25">
      <c r="A19" s="161" t="s">
        <v>144</v>
      </c>
      <c r="B19" s="162" t="s">
        <v>128</v>
      </c>
      <c r="C19" s="163">
        <v>40543</v>
      </c>
      <c r="D19" s="163">
        <v>44463</v>
      </c>
      <c r="E19" s="163">
        <v>18278</v>
      </c>
      <c r="F19" s="163">
        <v>40935</v>
      </c>
      <c r="G19" s="163">
        <v>44457</v>
      </c>
      <c r="H19" s="163">
        <v>41551</v>
      </c>
      <c r="I19" s="165">
        <f t="shared" si="10"/>
        <v>-6.5366533954157924E-2</v>
      </c>
      <c r="J19" s="164">
        <f t="shared" si="4"/>
        <v>-6.5492656815779426E-2</v>
      </c>
      <c r="K19" s="162">
        <f t="shared" si="5"/>
        <v>-2906</v>
      </c>
      <c r="L19" s="163">
        <f t="shared" si="6"/>
        <v>-2912</v>
      </c>
      <c r="M19" s="164">
        <f t="shared" si="1"/>
        <v>9.7089942144666375E-3</v>
      </c>
      <c r="P19" s="162" t="s">
        <v>128</v>
      </c>
      <c r="Q19" s="163">
        <v>176</v>
      </c>
      <c r="R19" s="163">
        <v>155</v>
      </c>
      <c r="S19" s="163">
        <v>120</v>
      </c>
      <c r="T19" s="163">
        <v>270</v>
      </c>
      <c r="U19" s="163">
        <v>153</v>
      </c>
      <c r="V19" s="163">
        <v>230</v>
      </c>
      <c r="W19" s="165">
        <f t="shared" si="11"/>
        <v>0.50326797385620914</v>
      </c>
      <c r="X19" s="164">
        <f t="shared" si="7"/>
        <v>0.4838709677419355</v>
      </c>
      <c r="Y19" s="162">
        <f t="shared" si="8"/>
        <v>77</v>
      </c>
      <c r="Z19" s="163">
        <f t="shared" si="9"/>
        <v>75</v>
      </c>
      <c r="AA19" s="164">
        <f t="shared" si="3"/>
        <v>4.0078065100717921E-3</v>
      </c>
    </row>
    <row r="20" spans="1:27" x14ac:dyDescent="0.25">
      <c r="A20" s="167" t="s">
        <v>145</v>
      </c>
      <c r="B20" s="162" t="s">
        <v>131</v>
      </c>
      <c r="C20" s="163">
        <v>67559</v>
      </c>
      <c r="D20" s="163">
        <v>60101</v>
      </c>
      <c r="E20" s="163">
        <v>25539</v>
      </c>
      <c r="F20" s="163">
        <v>35274</v>
      </c>
      <c r="G20" s="163">
        <v>44718</v>
      </c>
      <c r="H20" s="163">
        <v>40773</v>
      </c>
      <c r="I20" s="165">
        <f t="shared" si="10"/>
        <v>-8.8219508922581458E-2</v>
      </c>
      <c r="J20" s="164">
        <f t="shared" si="4"/>
        <v>-0.32159198682218271</v>
      </c>
      <c r="K20" s="162">
        <f t="shared" si="5"/>
        <v>-3945</v>
      </c>
      <c r="L20" s="163">
        <f t="shared" si="6"/>
        <v>-19328</v>
      </c>
      <c r="M20" s="164">
        <f t="shared" si="1"/>
        <v>9.5272032227009754E-3</v>
      </c>
      <c r="P20" s="162" t="s">
        <v>131</v>
      </c>
      <c r="Q20" s="163">
        <v>383</v>
      </c>
      <c r="R20" s="163">
        <v>271</v>
      </c>
      <c r="S20" s="163">
        <v>87</v>
      </c>
      <c r="T20" s="163">
        <v>168</v>
      </c>
      <c r="U20" s="163">
        <v>270</v>
      </c>
      <c r="V20" s="163">
        <v>384</v>
      </c>
      <c r="W20" s="165">
        <f t="shared" si="11"/>
        <v>0.42222222222222228</v>
      </c>
      <c r="X20" s="164">
        <f t="shared" si="7"/>
        <v>0.41697416974169732</v>
      </c>
      <c r="Y20" s="162">
        <f t="shared" si="8"/>
        <v>114</v>
      </c>
      <c r="Z20" s="163">
        <f t="shared" si="9"/>
        <v>113</v>
      </c>
      <c r="AA20" s="164">
        <f t="shared" si="3"/>
        <v>6.6912943472502966E-3</v>
      </c>
    </row>
    <row r="21" spans="1:27" x14ac:dyDescent="0.25">
      <c r="B21" s="168" t="s">
        <v>145</v>
      </c>
      <c r="C21" s="169">
        <f t="shared" ref="C21:H21" si="12">C13-SUM(C14:C20)</f>
        <v>659269</v>
      </c>
      <c r="D21" s="169">
        <f t="shared" si="12"/>
        <v>681066</v>
      </c>
      <c r="E21" s="169">
        <f t="shared" si="12"/>
        <v>220643</v>
      </c>
      <c r="F21" s="169">
        <f t="shared" si="12"/>
        <v>761082</v>
      </c>
      <c r="G21" s="169">
        <f t="shared" si="12"/>
        <v>847165</v>
      </c>
      <c r="H21" s="169">
        <f t="shared" si="12"/>
        <v>925603</v>
      </c>
      <c r="I21" s="171">
        <f t="shared" si="10"/>
        <v>9.258881091640947E-2</v>
      </c>
      <c r="J21" s="170">
        <f t="shared" si="4"/>
        <v>0.35905037103599358</v>
      </c>
      <c r="K21" s="168">
        <f>H21-G21</f>
        <v>78438</v>
      </c>
      <c r="L21" s="169">
        <f t="shared" si="6"/>
        <v>244537</v>
      </c>
      <c r="M21" s="170">
        <f t="shared" si="1"/>
        <v>0.21628057500163564</v>
      </c>
      <c r="P21" s="168" t="s">
        <v>145</v>
      </c>
      <c r="Q21" s="169">
        <f t="shared" ref="Q21:V21" si="13">Q13-SUM(Q14:Q20)</f>
        <v>7127</v>
      </c>
      <c r="R21" s="169">
        <f t="shared" si="13"/>
        <v>6944</v>
      </c>
      <c r="S21" s="169">
        <f t="shared" si="13"/>
        <v>2399</v>
      </c>
      <c r="T21" s="169">
        <f t="shared" si="13"/>
        <v>6087</v>
      </c>
      <c r="U21" s="169">
        <f t="shared" si="13"/>
        <v>7930</v>
      </c>
      <c r="V21" s="169">
        <f t="shared" si="13"/>
        <v>8168</v>
      </c>
      <c r="W21" s="171">
        <f t="shared" si="11"/>
        <v>3.0012610340479196E-2</v>
      </c>
      <c r="X21" s="170">
        <f t="shared" si="7"/>
        <v>0.17626728110599088</v>
      </c>
      <c r="Y21" s="168">
        <f>V21-U21</f>
        <v>238</v>
      </c>
      <c r="Z21" s="169">
        <f t="shared" si="9"/>
        <v>1224</v>
      </c>
      <c r="AA21" s="170">
        <f t="shared" si="3"/>
        <v>0.14232940684463652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f>C24+C27</f>
        <v>1336905</v>
      </c>
      <c r="D23" s="176">
        <f t="shared" ref="D23:H23" si="14">D24+D27</f>
        <v>1371352</v>
      </c>
      <c r="E23" s="176">
        <f t="shared" si="14"/>
        <v>414401</v>
      </c>
      <c r="F23" s="176">
        <f t="shared" si="14"/>
        <v>1490629</v>
      </c>
      <c r="G23" s="176">
        <f t="shared" si="14"/>
        <v>1543103</v>
      </c>
      <c r="H23" s="176">
        <f t="shared" si="14"/>
        <v>1573889</v>
      </c>
      <c r="I23" s="177">
        <f>IFERROR(H23/G23-1,"-")</f>
        <v>1.9950709706351377E-2</v>
      </c>
      <c r="J23" s="177">
        <f>IFERROR(H23/D23-1,"-")</f>
        <v>0.14769147527403614</v>
      </c>
      <c r="K23" s="176">
        <f>H23-G23</f>
        <v>30786</v>
      </c>
      <c r="L23" s="176">
        <f>H23-D23</f>
        <v>202537</v>
      </c>
      <c r="M23" s="177">
        <f t="shared" ref="M23:M35" si="15">H23/H$9</f>
        <v>0.36776200801936609</v>
      </c>
    </row>
    <row r="24" spans="1:27" x14ac:dyDescent="0.25">
      <c r="B24" s="157" t="s">
        <v>97</v>
      </c>
      <c r="C24" s="158">
        <v>161097</v>
      </c>
      <c r="D24" s="158">
        <v>182915</v>
      </c>
      <c r="E24" s="158">
        <v>81713</v>
      </c>
      <c r="F24" s="158">
        <v>174061</v>
      </c>
      <c r="G24" s="158">
        <v>142842</v>
      </c>
      <c r="H24" s="158">
        <v>128364</v>
      </c>
      <c r="I24" s="160">
        <f>IFERROR(H24/G24-1,"-")</f>
        <v>-0.10135674381484439</v>
      </c>
      <c r="J24" s="159">
        <f t="shared" ref="J24:J35" si="16">IFERROR(H24/D24-1,"-")</f>
        <v>-0.29823141896509309</v>
      </c>
      <c r="K24" s="157">
        <f t="shared" ref="K24:K34" si="17">H24-G24</f>
        <v>-14478</v>
      </c>
      <c r="L24" s="158">
        <f t="shared" ref="L24:L35" si="18">H24-D24</f>
        <v>-54551</v>
      </c>
      <c r="M24" s="159">
        <f t="shared" si="15"/>
        <v>2.9994111654251292E-2</v>
      </c>
    </row>
    <row r="25" spans="1:27" x14ac:dyDescent="0.25">
      <c r="B25" s="162" t="s">
        <v>103</v>
      </c>
      <c r="C25" s="163">
        <v>70692</v>
      </c>
      <c r="D25" s="163">
        <v>84229</v>
      </c>
      <c r="E25" s="163">
        <v>41419</v>
      </c>
      <c r="F25" s="163">
        <v>68469</v>
      </c>
      <c r="G25" s="163">
        <v>54932</v>
      </c>
      <c r="H25" s="163">
        <v>43983</v>
      </c>
      <c r="I25" s="165">
        <f>IFERROR(H25/G25-1,"-")</f>
        <v>-0.19931915823199597</v>
      </c>
      <c r="J25" s="164">
        <f t="shared" si="16"/>
        <v>-0.4778164290208835</v>
      </c>
      <c r="K25" s="162">
        <f t="shared" si="17"/>
        <v>-10949</v>
      </c>
      <c r="L25" s="163">
        <f t="shared" si="18"/>
        <v>-40246</v>
      </c>
      <c r="M25" s="164">
        <f t="shared" si="15"/>
        <v>1.027726631211971E-2</v>
      </c>
    </row>
    <row r="26" spans="1:27" x14ac:dyDescent="0.25">
      <c r="B26" s="162" t="s">
        <v>100</v>
      </c>
      <c r="C26" s="163">
        <v>90405</v>
      </c>
      <c r="D26" s="163">
        <v>98686</v>
      </c>
      <c r="E26" s="163">
        <v>40294</v>
      </c>
      <c r="F26" s="163">
        <v>105592</v>
      </c>
      <c r="G26" s="163">
        <v>87910</v>
      </c>
      <c r="H26" s="163">
        <v>84381</v>
      </c>
      <c r="I26" s="165">
        <f>IFERROR(H26/G26-1,"-")</f>
        <v>-4.014332840404955E-2</v>
      </c>
      <c r="J26" s="164">
        <f t="shared" si="16"/>
        <v>-0.14495470482135253</v>
      </c>
      <c r="K26" s="162">
        <f t="shared" si="17"/>
        <v>-3529</v>
      </c>
      <c r="L26" s="163">
        <f t="shared" si="18"/>
        <v>-14305</v>
      </c>
      <c r="M26" s="164">
        <f t="shared" si="15"/>
        <v>1.971684534213158E-2</v>
      </c>
    </row>
    <row r="27" spans="1:27" x14ac:dyDescent="0.25">
      <c r="B27" s="157" t="s">
        <v>107</v>
      </c>
      <c r="C27" s="158">
        <v>1175808</v>
      </c>
      <c r="D27" s="158">
        <v>1188437</v>
      </c>
      <c r="E27" s="158">
        <v>332688</v>
      </c>
      <c r="F27" s="158">
        <v>1316568</v>
      </c>
      <c r="G27" s="158">
        <v>1400261</v>
      </c>
      <c r="H27" s="158">
        <v>1445525</v>
      </c>
      <c r="I27" s="160">
        <f>IFERROR(H27/G27-1,"-")</f>
        <v>3.232540219287694E-2</v>
      </c>
      <c r="J27" s="159">
        <f t="shared" si="16"/>
        <v>0.21632446650516601</v>
      </c>
      <c r="K27" s="157">
        <f t="shared" si="17"/>
        <v>45264</v>
      </c>
      <c r="L27" s="158">
        <f t="shared" si="18"/>
        <v>257088</v>
      </c>
      <c r="M27" s="159">
        <f t="shared" si="15"/>
        <v>0.33776789636511484</v>
      </c>
    </row>
    <row r="28" spans="1:27" x14ac:dyDescent="0.25">
      <c r="B28" s="162" t="s">
        <v>110</v>
      </c>
      <c r="C28" s="163">
        <v>526508</v>
      </c>
      <c r="D28" s="163">
        <v>549781</v>
      </c>
      <c r="E28" s="163">
        <v>138327</v>
      </c>
      <c r="F28" s="163">
        <v>657205</v>
      </c>
      <c r="G28" s="163">
        <v>709893</v>
      </c>
      <c r="H28" s="163">
        <v>733382</v>
      </c>
      <c r="I28" s="165">
        <f t="shared" ref="I28:I35" si="19">IFERROR(H28/G28-1,"-")</f>
        <v>3.3088085105783538E-2</v>
      </c>
      <c r="J28" s="164">
        <f t="shared" si="16"/>
        <v>0.33395297400237545</v>
      </c>
      <c r="K28" s="162">
        <f t="shared" si="17"/>
        <v>23489</v>
      </c>
      <c r="L28" s="163">
        <f t="shared" si="18"/>
        <v>183601</v>
      </c>
      <c r="M28" s="164">
        <f t="shared" si="15"/>
        <v>0.17136534848725593</v>
      </c>
    </row>
    <row r="29" spans="1:27" x14ac:dyDescent="0.25">
      <c r="B29" s="162" t="s">
        <v>113</v>
      </c>
      <c r="C29" s="163">
        <v>189679</v>
      </c>
      <c r="D29" s="163">
        <v>172335</v>
      </c>
      <c r="E29" s="163">
        <v>45501</v>
      </c>
      <c r="F29" s="163">
        <v>155893</v>
      </c>
      <c r="G29" s="163">
        <v>167555</v>
      </c>
      <c r="H29" s="163">
        <v>166862</v>
      </c>
      <c r="I29" s="165">
        <f t="shared" si="19"/>
        <v>-4.1359553579422004E-3</v>
      </c>
      <c r="J29" s="164">
        <f t="shared" si="16"/>
        <v>-3.175791336640843E-2</v>
      </c>
      <c r="K29" s="162">
        <f t="shared" si="17"/>
        <v>-693</v>
      </c>
      <c r="L29" s="163">
        <f t="shared" si="18"/>
        <v>-5473</v>
      </c>
      <c r="M29" s="164">
        <f t="shared" si="15"/>
        <v>3.8989728107971695E-2</v>
      </c>
    </row>
    <row r="30" spans="1:27" x14ac:dyDescent="0.25">
      <c r="B30" s="162" t="s">
        <v>116</v>
      </c>
      <c r="C30" s="163">
        <v>41732</v>
      </c>
      <c r="D30" s="163">
        <v>43289</v>
      </c>
      <c r="E30" s="163">
        <v>16544</v>
      </c>
      <c r="F30" s="163">
        <v>52360</v>
      </c>
      <c r="G30" s="163">
        <v>46471</v>
      </c>
      <c r="H30" s="163">
        <v>42171</v>
      </c>
      <c r="I30" s="165">
        <f t="shared" si="19"/>
        <v>-9.2530825676228168E-2</v>
      </c>
      <c r="J30" s="164">
        <f t="shared" si="16"/>
        <v>-2.5826422416780237E-2</v>
      </c>
      <c r="K30" s="162">
        <f t="shared" si="17"/>
        <v>-4300</v>
      </c>
      <c r="L30" s="163">
        <f t="shared" si="18"/>
        <v>-1118</v>
      </c>
      <c r="M30" s="164">
        <f t="shared" si="15"/>
        <v>9.8538662130459569E-3</v>
      </c>
    </row>
    <row r="31" spans="1:27" x14ac:dyDescent="0.25">
      <c r="B31" s="162" t="s">
        <v>123</v>
      </c>
      <c r="C31" s="163">
        <v>53584</v>
      </c>
      <c r="D31" s="163">
        <v>48135</v>
      </c>
      <c r="E31" s="163">
        <v>13391</v>
      </c>
      <c r="F31" s="163">
        <v>64395</v>
      </c>
      <c r="G31" s="163">
        <v>57474</v>
      </c>
      <c r="H31" s="163">
        <v>61051</v>
      </c>
      <c r="I31" s="165">
        <f t="shared" si="19"/>
        <v>6.2236837526533639E-2</v>
      </c>
      <c r="J31" s="164">
        <f t="shared" si="16"/>
        <v>0.26832865897995228</v>
      </c>
      <c r="K31" s="162">
        <f t="shared" si="17"/>
        <v>3577</v>
      </c>
      <c r="L31" s="163">
        <f t="shared" si="18"/>
        <v>12916</v>
      </c>
      <c r="M31" s="164">
        <f t="shared" si="15"/>
        <v>1.4265452234300081E-2</v>
      </c>
    </row>
    <row r="32" spans="1:27" x14ac:dyDescent="0.25">
      <c r="B32" s="162" t="s">
        <v>119</v>
      </c>
      <c r="C32" s="163">
        <v>66617</v>
      </c>
      <c r="D32" s="163">
        <v>65068</v>
      </c>
      <c r="E32" s="163">
        <v>24404</v>
      </c>
      <c r="F32" s="163">
        <v>77679</v>
      </c>
      <c r="G32" s="163">
        <v>74613</v>
      </c>
      <c r="H32" s="163">
        <v>76395</v>
      </c>
      <c r="I32" s="165">
        <f t="shared" si="19"/>
        <v>2.3883237505528454E-2</v>
      </c>
      <c r="J32" s="164">
        <f t="shared" si="16"/>
        <v>0.1740794246019548</v>
      </c>
      <c r="K32" s="162">
        <f t="shared" si="17"/>
        <v>1782</v>
      </c>
      <c r="L32" s="163">
        <f t="shared" si="18"/>
        <v>11327</v>
      </c>
      <c r="M32" s="164">
        <f t="shared" si="15"/>
        <v>1.7850800534624407E-2</v>
      </c>
    </row>
    <row r="33" spans="2:13" x14ac:dyDescent="0.25">
      <c r="B33" s="162" t="s">
        <v>128</v>
      </c>
      <c r="C33" s="163">
        <v>22613</v>
      </c>
      <c r="D33" s="163">
        <v>26148</v>
      </c>
      <c r="E33" s="163">
        <v>9562</v>
      </c>
      <c r="F33" s="163">
        <v>20065</v>
      </c>
      <c r="G33" s="163">
        <v>20977</v>
      </c>
      <c r="H33" s="163">
        <v>20850</v>
      </c>
      <c r="I33" s="165">
        <f t="shared" si="19"/>
        <v>-6.054249892739616E-3</v>
      </c>
      <c r="J33" s="164">
        <f t="shared" si="16"/>
        <v>-0.20261587884350618</v>
      </c>
      <c r="K33" s="162">
        <f t="shared" si="17"/>
        <v>-127</v>
      </c>
      <c r="L33" s="163">
        <f t="shared" si="18"/>
        <v>-5298</v>
      </c>
      <c r="M33" s="164">
        <f t="shared" si="15"/>
        <v>4.8719051135142208E-3</v>
      </c>
    </row>
    <row r="34" spans="2:13" x14ac:dyDescent="0.25">
      <c r="B34" s="162" t="s">
        <v>131</v>
      </c>
      <c r="C34" s="163">
        <v>30555</v>
      </c>
      <c r="D34" s="163">
        <v>29275</v>
      </c>
      <c r="E34" s="163">
        <v>11542</v>
      </c>
      <c r="F34" s="163">
        <v>17276</v>
      </c>
      <c r="G34" s="163">
        <v>22032</v>
      </c>
      <c r="H34" s="163">
        <v>19998</v>
      </c>
      <c r="I34" s="165">
        <f t="shared" si="19"/>
        <v>-9.2320261437908502E-2</v>
      </c>
      <c r="J34" s="164">
        <f t="shared" si="16"/>
        <v>-0.3168915456874466</v>
      </c>
      <c r="K34" s="162">
        <f t="shared" si="17"/>
        <v>-2034</v>
      </c>
      <c r="L34" s="163">
        <f t="shared" si="18"/>
        <v>-9277</v>
      </c>
      <c r="M34" s="164">
        <f t="shared" si="15"/>
        <v>4.6728229477245751E-3</v>
      </c>
    </row>
    <row r="35" spans="2:13" x14ac:dyDescent="0.25">
      <c r="B35" s="168" t="s">
        <v>145</v>
      </c>
      <c r="C35" s="169">
        <f t="shared" ref="C35:H35" si="20">C27-SUM(C28:C34)</f>
        <v>244520</v>
      </c>
      <c r="D35" s="169">
        <f t="shared" si="20"/>
        <v>254406</v>
      </c>
      <c r="E35" s="169">
        <f t="shared" si="20"/>
        <v>73417</v>
      </c>
      <c r="F35" s="169">
        <f t="shared" si="20"/>
        <v>271695</v>
      </c>
      <c r="G35" s="169">
        <f t="shared" si="20"/>
        <v>301246</v>
      </c>
      <c r="H35" s="169">
        <f t="shared" si="20"/>
        <v>324816</v>
      </c>
      <c r="I35" s="171">
        <f t="shared" si="19"/>
        <v>7.8241702794394019E-2</v>
      </c>
      <c r="J35" s="170">
        <f t="shared" si="16"/>
        <v>0.27676234051083703</v>
      </c>
      <c r="K35" s="168">
        <f>H35-G35</f>
        <v>23570</v>
      </c>
      <c r="L35" s="169">
        <f t="shared" si="18"/>
        <v>70410</v>
      </c>
      <c r="M35" s="170">
        <f t="shared" si="15"/>
        <v>7.5897972726677948E-2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f>C38+C41</f>
        <v>708603</v>
      </c>
      <c r="D37" s="176">
        <f t="shared" ref="D37:H37" si="21">D38+D41</f>
        <v>729995</v>
      </c>
      <c r="E37" s="176">
        <f t="shared" si="21"/>
        <v>195507</v>
      </c>
      <c r="F37" s="176">
        <f t="shared" si="21"/>
        <v>752557</v>
      </c>
      <c r="G37" s="176">
        <f t="shared" si="21"/>
        <v>810513</v>
      </c>
      <c r="H37" s="176">
        <f t="shared" si="21"/>
        <v>861467</v>
      </c>
      <c r="I37" s="177">
        <f>IFERROR(H37/G37-1,"-")</f>
        <v>6.2866357479768986E-2</v>
      </c>
      <c r="J37" s="177">
        <f>IFERROR(H37/D37-1,"-")</f>
        <v>0.18009986369769648</v>
      </c>
      <c r="K37" s="176">
        <f>H37-G37</f>
        <v>50954</v>
      </c>
      <c r="L37" s="176">
        <f>H37-D37</f>
        <v>131472</v>
      </c>
      <c r="M37" s="177">
        <f t="shared" ref="M37:M49" si="22">H37/H$9</f>
        <v>0.20129426774214654</v>
      </c>
    </row>
    <row r="38" spans="2:13" x14ac:dyDescent="0.25">
      <c r="B38" s="157" t="s">
        <v>97</v>
      </c>
      <c r="C38" s="158">
        <v>78119</v>
      </c>
      <c r="D38" s="158">
        <v>80952</v>
      </c>
      <c r="E38" s="158">
        <v>21989</v>
      </c>
      <c r="F38" s="158">
        <v>83088</v>
      </c>
      <c r="G38" s="158">
        <v>81141</v>
      </c>
      <c r="H38" s="158">
        <v>80807</v>
      </c>
      <c r="I38" s="160">
        <f>IFERROR(H38/G38-1,"-")</f>
        <v>-4.1162913939931656E-3</v>
      </c>
      <c r="J38" s="159">
        <f t="shared" ref="J38:J49" si="23">IFERROR(H38/D38-1,"-")</f>
        <v>-1.7911848996936541E-3</v>
      </c>
      <c r="K38" s="157">
        <f t="shared" ref="K38:K48" si="24">H38-G38</f>
        <v>-334</v>
      </c>
      <c r="L38" s="158">
        <f t="shared" ref="L38:L49" si="25">H38-D38</f>
        <v>-145</v>
      </c>
      <c r="M38" s="159">
        <f t="shared" si="22"/>
        <v>1.8881728369675953E-2</v>
      </c>
    </row>
    <row r="39" spans="2:13" x14ac:dyDescent="0.25">
      <c r="B39" s="162" t="s">
        <v>103</v>
      </c>
      <c r="C39" s="163">
        <v>11532</v>
      </c>
      <c r="D39" s="163">
        <v>18179</v>
      </c>
      <c r="E39" s="163">
        <v>3617</v>
      </c>
      <c r="F39" s="163">
        <v>18678</v>
      </c>
      <c r="G39" s="163">
        <v>28925</v>
      </c>
      <c r="H39" s="163">
        <v>31401</v>
      </c>
      <c r="I39" s="165">
        <f>IFERROR(H39/G39-1,"-")</f>
        <v>8.5600691443388E-2</v>
      </c>
      <c r="J39" s="164">
        <f t="shared" si="23"/>
        <v>0.72732273502392863</v>
      </c>
      <c r="K39" s="162">
        <f t="shared" si="24"/>
        <v>2476</v>
      </c>
      <c r="L39" s="163">
        <f t="shared" si="25"/>
        <v>13222</v>
      </c>
      <c r="M39" s="164">
        <f t="shared" si="22"/>
        <v>7.33729939901487E-3</v>
      </c>
    </row>
    <row r="40" spans="2:13" x14ac:dyDescent="0.25">
      <c r="B40" s="162" t="s">
        <v>100</v>
      </c>
      <c r="C40" s="163">
        <v>66587</v>
      </c>
      <c r="D40" s="163">
        <v>62773</v>
      </c>
      <c r="E40" s="163">
        <v>18372</v>
      </c>
      <c r="F40" s="163">
        <v>64410</v>
      </c>
      <c r="G40" s="163">
        <v>52216</v>
      </c>
      <c r="H40" s="163">
        <v>49406</v>
      </c>
      <c r="I40" s="165">
        <f>IFERROR(H40/G40-1,"-")</f>
        <v>-5.3814922629079165E-2</v>
      </c>
      <c r="J40" s="164">
        <f t="shared" si="23"/>
        <v>-0.21294186991222341</v>
      </c>
      <c r="K40" s="162">
        <f t="shared" si="24"/>
        <v>-2810</v>
      </c>
      <c r="L40" s="163">
        <f t="shared" si="25"/>
        <v>-13367</v>
      </c>
      <c r="M40" s="164">
        <f t="shared" si="22"/>
        <v>1.1544428970661083E-2</v>
      </c>
    </row>
    <row r="41" spans="2:13" x14ac:dyDescent="0.25">
      <c r="B41" s="157" t="s">
        <v>107</v>
      </c>
      <c r="C41" s="158">
        <v>630484</v>
      </c>
      <c r="D41" s="158">
        <v>649043</v>
      </c>
      <c r="E41" s="158">
        <v>173518</v>
      </c>
      <c r="F41" s="158">
        <v>669469</v>
      </c>
      <c r="G41" s="158">
        <v>729372</v>
      </c>
      <c r="H41" s="158">
        <v>780660</v>
      </c>
      <c r="I41" s="160">
        <f>IFERROR(H41/G41-1,"-")</f>
        <v>7.0318027015021212E-2</v>
      </c>
      <c r="J41" s="159">
        <f t="shared" si="23"/>
        <v>0.20278625607240208</v>
      </c>
      <c r="K41" s="157">
        <f t="shared" si="24"/>
        <v>51288</v>
      </c>
      <c r="L41" s="158">
        <f t="shared" si="25"/>
        <v>131617</v>
      </c>
      <c r="M41" s="159">
        <f t="shared" si="22"/>
        <v>0.18241253937247059</v>
      </c>
    </row>
    <row r="42" spans="2:13" x14ac:dyDescent="0.25">
      <c r="B42" s="162" t="s">
        <v>110</v>
      </c>
      <c r="C42" s="163">
        <v>317550</v>
      </c>
      <c r="D42" s="163">
        <v>349797</v>
      </c>
      <c r="E42" s="163">
        <v>84221</v>
      </c>
      <c r="F42" s="163">
        <v>344263</v>
      </c>
      <c r="G42" s="163">
        <v>374301</v>
      </c>
      <c r="H42" s="163">
        <v>413060</v>
      </c>
      <c r="I42" s="165">
        <f t="shared" ref="I42:I49" si="26">IFERROR(H42/G42-1,"-")</f>
        <v>0.10355035118794764</v>
      </c>
      <c r="J42" s="164">
        <f t="shared" si="23"/>
        <v>0.18085632524006789</v>
      </c>
      <c r="K42" s="162">
        <f t="shared" si="24"/>
        <v>38759</v>
      </c>
      <c r="L42" s="163">
        <f t="shared" si="25"/>
        <v>63263</v>
      </c>
      <c r="M42" s="164">
        <f t="shared" si="22"/>
        <v>9.6517464085764226E-2</v>
      </c>
    </row>
    <row r="43" spans="2:13" x14ac:dyDescent="0.25">
      <c r="B43" s="162" t="s">
        <v>113</v>
      </c>
      <c r="C43" s="163">
        <v>51756</v>
      </c>
      <c r="D43" s="163">
        <v>38261</v>
      </c>
      <c r="E43" s="163">
        <v>10355</v>
      </c>
      <c r="F43" s="163">
        <v>27794</v>
      </c>
      <c r="G43" s="163">
        <v>33428</v>
      </c>
      <c r="H43" s="163">
        <v>31460</v>
      </c>
      <c r="I43" s="165">
        <f t="shared" si="26"/>
        <v>-5.88728012444657E-2</v>
      </c>
      <c r="J43" s="164">
        <f t="shared" si="23"/>
        <v>-0.17775280311544395</v>
      </c>
      <c r="K43" s="162">
        <f t="shared" si="24"/>
        <v>-1968</v>
      </c>
      <c r="L43" s="163">
        <f t="shared" si="25"/>
        <v>-6801</v>
      </c>
      <c r="M43" s="164">
        <f t="shared" si="22"/>
        <v>7.3510856053312897E-3</v>
      </c>
    </row>
    <row r="44" spans="2:13" x14ac:dyDescent="0.25">
      <c r="B44" s="162" t="s">
        <v>116</v>
      </c>
      <c r="C44" s="163">
        <v>14831</v>
      </c>
      <c r="D44" s="163">
        <v>16617</v>
      </c>
      <c r="E44" s="163">
        <v>5814</v>
      </c>
      <c r="F44" s="163">
        <v>17707</v>
      </c>
      <c r="G44" s="163">
        <v>19751</v>
      </c>
      <c r="H44" s="163">
        <v>19612</v>
      </c>
      <c r="I44" s="165">
        <f t="shared" si="26"/>
        <v>-7.0376183484380794E-3</v>
      </c>
      <c r="J44" s="164">
        <f t="shared" si="23"/>
        <v>0.18023710657760117</v>
      </c>
      <c r="K44" s="162">
        <f t="shared" si="24"/>
        <v>-139</v>
      </c>
      <c r="L44" s="163">
        <f t="shared" si="25"/>
        <v>2995</v>
      </c>
      <c r="M44" s="164">
        <f t="shared" si="22"/>
        <v>4.5826284453832564E-3</v>
      </c>
    </row>
    <row r="45" spans="2:13" x14ac:dyDescent="0.25">
      <c r="B45" s="162" t="s">
        <v>123</v>
      </c>
      <c r="C45" s="163">
        <v>28557</v>
      </c>
      <c r="D45" s="163">
        <v>27447</v>
      </c>
      <c r="E45" s="163">
        <v>6711</v>
      </c>
      <c r="F45" s="163">
        <v>30594</v>
      </c>
      <c r="G45" s="163">
        <v>29642</v>
      </c>
      <c r="H45" s="163">
        <v>32178</v>
      </c>
      <c r="I45" s="165">
        <f t="shared" si="26"/>
        <v>8.5554281087645956E-2</v>
      </c>
      <c r="J45" s="164">
        <f t="shared" si="23"/>
        <v>0.17236856487047758</v>
      </c>
      <c r="K45" s="162">
        <f t="shared" si="24"/>
        <v>2536</v>
      </c>
      <c r="L45" s="163">
        <f t="shared" si="25"/>
        <v>4731</v>
      </c>
      <c r="M45" s="164">
        <f t="shared" si="22"/>
        <v>7.5188567262666952E-3</v>
      </c>
    </row>
    <row r="46" spans="2:13" x14ac:dyDescent="0.25">
      <c r="B46" s="162" t="s">
        <v>119</v>
      </c>
      <c r="C46" s="163">
        <v>32830</v>
      </c>
      <c r="D46" s="163">
        <v>33677</v>
      </c>
      <c r="E46" s="163">
        <v>11453</v>
      </c>
      <c r="F46" s="163">
        <v>30778</v>
      </c>
      <c r="G46" s="163">
        <v>35500</v>
      </c>
      <c r="H46" s="163">
        <v>35500</v>
      </c>
      <c r="I46" s="165">
        <f t="shared" si="26"/>
        <v>0</v>
      </c>
      <c r="J46" s="164">
        <f t="shared" si="23"/>
        <v>5.4131900109867237E-2</v>
      </c>
      <c r="K46" s="162">
        <f t="shared" si="24"/>
        <v>0</v>
      </c>
      <c r="L46" s="163">
        <f t="shared" si="25"/>
        <v>1823</v>
      </c>
      <c r="M46" s="164">
        <f t="shared" si="22"/>
        <v>8.2950902412352433E-3</v>
      </c>
    </row>
    <row r="47" spans="2:13" x14ac:dyDescent="0.25">
      <c r="B47" s="162" t="s">
        <v>128</v>
      </c>
      <c r="C47" s="163">
        <v>8639</v>
      </c>
      <c r="D47" s="163">
        <v>8042</v>
      </c>
      <c r="E47" s="163">
        <v>3389</v>
      </c>
      <c r="F47" s="163">
        <v>8823</v>
      </c>
      <c r="G47" s="163">
        <v>9220</v>
      </c>
      <c r="H47" s="163">
        <v>8633</v>
      </c>
      <c r="I47" s="165">
        <f t="shared" si="26"/>
        <v>-6.3665943600867636E-2</v>
      </c>
      <c r="J47" s="164">
        <f t="shared" si="23"/>
        <v>7.3489181795573177E-2</v>
      </c>
      <c r="K47" s="162">
        <f t="shared" si="24"/>
        <v>-587</v>
      </c>
      <c r="L47" s="163">
        <f t="shared" si="25"/>
        <v>591</v>
      </c>
      <c r="M47" s="164">
        <f t="shared" si="22"/>
        <v>2.0172257479601089E-3</v>
      </c>
    </row>
    <row r="48" spans="2:13" x14ac:dyDescent="0.25">
      <c r="B48" s="162" t="s">
        <v>131</v>
      </c>
      <c r="C48" s="163">
        <v>13655</v>
      </c>
      <c r="D48" s="163">
        <v>11903</v>
      </c>
      <c r="E48" s="163">
        <v>5209</v>
      </c>
      <c r="F48" s="163">
        <v>8115</v>
      </c>
      <c r="G48" s="163">
        <v>10413</v>
      </c>
      <c r="H48" s="163">
        <v>8431</v>
      </c>
      <c r="I48" s="165">
        <f t="shared" si="26"/>
        <v>-0.19033899932776333</v>
      </c>
      <c r="J48" s="164">
        <f t="shared" si="23"/>
        <v>-0.29169117029320335</v>
      </c>
      <c r="K48" s="162">
        <f t="shared" si="24"/>
        <v>-1982</v>
      </c>
      <c r="L48" s="163">
        <f t="shared" si="25"/>
        <v>-3472</v>
      </c>
      <c r="M48" s="164">
        <f t="shared" si="22"/>
        <v>1.970025516164911E-3</v>
      </c>
    </row>
    <row r="49" spans="2:13" x14ac:dyDescent="0.25">
      <c r="B49" s="168" t="s">
        <v>145</v>
      </c>
      <c r="C49" s="169">
        <f t="shared" ref="C49:H49" si="27">C41-SUM(C42:C48)</f>
        <v>162666</v>
      </c>
      <c r="D49" s="169">
        <f t="shared" si="27"/>
        <v>163299</v>
      </c>
      <c r="E49" s="169">
        <f t="shared" si="27"/>
        <v>46366</v>
      </c>
      <c r="F49" s="169">
        <f t="shared" si="27"/>
        <v>201395</v>
      </c>
      <c r="G49" s="169">
        <f t="shared" si="27"/>
        <v>217117</v>
      </c>
      <c r="H49" s="169">
        <f t="shared" si="27"/>
        <v>231786</v>
      </c>
      <c r="I49" s="171">
        <f t="shared" si="26"/>
        <v>6.7562650552467129E-2</v>
      </c>
      <c r="J49" s="170">
        <f t="shared" si="23"/>
        <v>0.41939632208402999</v>
      </c>
      <c r="K49" s="168">
        <f>H49-G49</f>
        <v>14669</v>
      </c>
      <c r="L49" s="169">
        <f t="shared" si="25"/>
        <v>68487</v>
      </c>
      <c r="M49" s="170">
        <f t="shared" si="22"/>
        <v>5.4160163004364853E-2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f>C52+C55</f>
        <v>40967</v>
      </c>
      <c r="D51" s="176">
        <f t="shared" ref="D51:H51" si="28">D52+D55</f>
        <v>38821</v>
      </c>
      <c r="E51" s="176">
        <f t="shared" si="28"/>
        <v>10671</v>
      </c>
      <c r="F51" s="176">
        <f t="shared" si="28"/>
        <v>37638</v>
      </c>
      <c r="G51" s="176">
        <f t="shared" si="28"/>
        <v>50521</v>
      </c>
      <c r="H51" s="176">
        <f t="shared" si="28"/>
        <v>43075</v>
      </c>
      <c r="I51" s="177">
        <f>IFERROR(H51/G51-1,"-")</f>
        <v>-0.14738425605193883</v>
      </c>
      <c r="J51" s="177">
        <f>IFERROR(H51/D51-1,"-")</f>
        <v>0.1095798665670642</v>
      </c>
      <c r="K51" s="176">
        <f>H51-G51</f>
        <v>-7446</v>
      </c>
      <c r="L51" s="176">
        <f>H51-D51</f>
        <v>4254</v>
      </c>
      <c r="M51" s="177">
        <f t="shared" ref="M51:M63" si="29">H51/H$9</f>
        <v>1.0065098933555158E-2</v>
      </c>
    </row>
    <row r="52" spans="2:13" x14ac:dyDescent="0.25">
      <c r="B52" s="157" t="s">
        <v>97</v>
      </c>
      <c r="C52" s="158">
        <v>10199</v>
      </c>
      <c r="D52" s="158">
        <v>8657</v>
      </c>
      <c r="E52" s="158">
        <v>1985</v>
      </c>
      <c r="F52" s="158">
        <v>6738</v>
      </c>
      <c r="G52" s="158">
        <v>20078</v>
      </c>
      <c r="H52" s="158">
        <v>10886</v>
      </c>
      <c r="I52" s="160">
        <f>IFERROR(H52/G52-1,"-")</f>
        <v>-0.45781452335890027</v>
      </c>
      <c r="J52" s="159">
        <f t="shared" ref="J52:J63" si="30">IFERROR(H52/D52-1,"-")</f>
        <v>0.25747949636132605</v>
      </c>
      <c r="K52" s="157">
        <f t="shared" ref="K52:K62" si="31">H52-G52</f>
        <v>-9192</v>
      </c>
      <c r="L52" s="158">
        <f t="shared" ref="L52:L63" si="32">H52-D52</f>
        <v>2229</v>
      </c>
      <c r="M52" s="159">
        <f t="shared" si="29"/>
        <v>2.5436718976362496E-3</v>
      </c>
    </row>
    <row r="53" spans="2:13" x14ac:dyDescent="0.25">
      <c r="B53" s="162" t="s">
        <v>103</v>
      </c>
      <c r="C53" s="163">
        <v>6087</v>
      </c>
      <c r="D53" s="163">
        <v>4791</v>
      </c>
      <c r="E53" s="163">
        <v>1483</v>
      </c>
      <c r="F53" s="163">
        <v>3508</v>
      </c>
      <c r="G53" s="163">
        <v>14700</v>
      </c>
      <c r="H53" s="163">
        <v>7147</v>
      </c>
      <c r="I53" s="165">
        <f>IFERROR(H53/G53-1,"-")</f>
        <v>-0.51380952380952383</v>
      </c>
      <c r="J53" s="164">
        <f t="shared" si="30"/>
        <v>0.49175537466082231</v>
      </c>
      <c r="K53" s="162">
        <f t="shared" si="31"/>
        <v>-7553</v>
      </c>
      <c r="L53" s="163">
        <f t="shared" si="32"/>
        <v>2356</v>
      </c>
      <c r="M53" s="164">
        <f t="shared" si="29"/>
        <v>1.6700002803974167E-3</v>
      </c>
    </row>
    <row r="54" spans="2:13" x14ac:dyDescent="0.25">
      <c r="B54" s="162" t="s">
        <v>100</v>
      </c>
      <c r="C54" s="163">
        <v>4112</v>
      </c>
      <c r="D54" s="163">
        <v>3866</v>
      </c>
      <c r="E54" s="163">
        <v>502</v>
      </c>
      <c r="F54" s="163">
        <v>3230</v>
      </c>
      <c r="G54" s="163">
        <v>5378</v>
      </c>
      <c r="H54" s="163">
        <v>3739</v>
      </c>
      <c r="I54" s="165">
        <f>IFERROR(H54/G54-1,"-")</f>
        <v>-0.30476013387876533</v>
      </c>
      <c r="J54" s="164">
        <f t="shared" si="30"/>
        <v>-3.2850491464045506E-2</v>
      </c>
      <c r="K54" s="162">
        <f t="shared" si="31"/>
        <v>-1639</v>
      </c>
      <c r="L54" s="163">
        <f t="shared" si="32"/>
        <v>-127</v>
      </c>
      <c r="M54" s="164">
        <f t="shared" si="29"/>
        <v>8.736716172388332E-4</v>
      </c>
    </row>
    <row r="55" spans="2:13" x14ac:dyDescent="0.25">
      <c r="B55" s="157" t="s">
        <v>107</v>
      </c>
      <c r="C55" s="158">
        <v>30768</v>
      </c>
      <c r="D55" s="158">
        <v>30164</v>
      </c>
      <c r="E55" s="158">
        <v>8686</v>
      </c>
      <c r="F55" s="158">
        <v>30900</v>
      </c>
      <c r="G55" s="158">
        <v>30443</v>
      </c>
      <c r="H55" s="158">
        <v>32189</v>
      </c>
      <c r="I55" s="160">
        <f>IFERROR(H55/G55-1,"-")</f>
        <v>5.7353086095325745E-2</v>
      </c>
      <c r="J55" s="159">
        <f t="shared" si="30"/>
        <v>6.7133006232595216E-2</v>
      </c>
      <c r="K55" s="157">
        <f t="shared" si="31"/>
        <v>1746</v>
      </c>
      <c r="L55" s="158">
        <f t="shared" si="32"/>
        <v>2025</v>
      </c>
      <c r="M55" s="159">
        <f t="shared" si="29"/>
        <v>7.5214270359189091E-3</v>
      </c>
    </row>
    <row r="56" spans="2:13" x14ac:dyDescent="0.25">
      <c r="B56" s="162" t="s">
        <v>110</v>
      </c>
      <c r="C56" s="163">
        <v>8535</v>
      </c>
      <c r="D56" s="163">
        <v>8594</v>
      </c>
      <c r="E56" s="163">
        <v>2447</v>
      </c>
      <c r="F56" s="163">
        <v>10329</v>
      </c>
      <c r="G56" s="163">
        <v>9247</v>
      </c>
      <c r="H56" s="163">
        <v>10942</v>
      </c>
      <c r="I56" s="165">
        <f t="shared" ref="I56:I63" si="33">IFERROR(H56/G56-1,"-")</f>
        <v>0.18330269276522104</v>
      </c>
      <c r="J56" s="164">
        <f t="shared" si="30"/>
        <v>0.27321387014195953</v>
      </c>
      <c r="K56" s="162">
        <f t="shared" si="31"/>
        <v>1695</v>
      </c>
      <c r="L56" s="163">
        <f t="shared" si="32"/>
        <v>2348</v>
      </c>
      <c r="M56" s="164">
        <f t="shared" si="29"/>
        <v>2.5567571104111561E-3</v>
      </c>
    </row>
    <row r="57" spans="2:13" x14ac:dyDescent="0.25">
      <c r="B57" s="162" t="s">
        <v>113</v>
      </c>
      <c r="C57" s="163">
        <v>9863</v>
      </c>
      <c r="D57" s="163">
        <v>9255</v>
      </c>
      <c r="E57" s="163">
        <v>2773</v>
      </c>
      <c r="F57" s="163">
        <v>6783</v>
      </c>
      <c r="G57" s="163">
        <v>6068</v>
      </c>
      <c r="H57" s="163">
        <v>6432</v>
      </c>
      <c r="I57" s="165">
        <f t="shared" si="33"/>
        <v>5.9986816084377059E-2</v>
      </c>
      <c r="J57" s="164">
        <f t="shared" si="30"/>
        <v>-0.30502431118314421</v>
      </c>
      <c r="K57" s="162">
        <f t="shared" si="31"/>
        <v>364</v>
      </c>
      <c r="L57" s="163">
        <f t="shared" si="32"/>
        <v>-2823</v>
      </c>
      <c r="M57" s="164">
        <f t="shared" si="29"/>
        <v>1.5029301530035237E-3</v>
      </c>
    </row>
    <row r="58" spans="2:13" x14ac:dyDescent="0.25">
      <c r="B58" s="162" t="s">
        <v>116</v>
      </c>
      <c r="C58" s="163">
        <v>2031</v>
      </c>
      <c r="D58" s="163">
        <v>1959</v>
      </c>
      <c r="E58" s="163">
        <v>473</v>
      </c>
      <c r="F58" s="163">
        <v>2739</v>
      </c>
      <c r="G58" s="163">
        <v>2907</v>
      </c>
      <c r="H58" s="163">
        <v>2287</v>
      </c>
      <c r="I58" s="165">
        <f t="shared" si="33"/>
        <v>-0.21327829377364982</v>
      </c>
      <c r="J58" s="164">
        <f t="shared" si="30"/>
        <v>0.1674323634507402</v>
      </c>
      <c r="K58" s="162">
        <f t="shared" si="31"/>
        <v>-620</v>
      </c>
      <c r="L58" s="163">
        <f t="shared" si="32"/>
        <v>328</v>
      </c>
      <c r="M58" s="164">
        <f t="shared" si="29"/>
        <v>5.343907431466198E-4</v>
      </c>
    </row>
    <row r="59" spans="2:13" x14ac:dyDescent="0.25">
      <c r="B59" s="162" t="s">
        <v>123</v>
      </c>
      <c r="C59" s="163">
        <v>521</v>
      </c>
      <c r="D59" s="163">
        <v>546</v>
      </c>
      <c r="E59" s="163">
        <v>259</v>
      </c>
      <c r="F59" s="163">
        <v>866</v>
      </c>
      <c r="G59" s="163">
        <v>806</v>
      </c>
      <c r="H59" s="163">
        <v>1078</v>
      </c>
      <c r="I59" s="165">
        <f t="shared" si="33"/>
        <v>0.33746898263027303</v>
      </c>
      <c r="J59" s="164">
        <f t="shared" si="30"/>
        <v>0.97435897435897445</v>
      </c>
      <c r="K59" s="162">
        <f t="shared" si="31"/>
        <v>272</v>
      </c>
      <c r="L59" s="163">
        <f t="shared" si="32"/>
        <v>532</v>
      </c>
      <c r="M59" s="164">
        <f t="shared" si="29"/>
        <v>2.5189034591694629E-4</v>
      </c>
    </row>
    <row r="60" spans="2:13" x14ac:dyDescent="0.25">
      <c r="B60" s="162" t="s">
        <v>119</v>
      </c>
      <c r="C60" s="163">
        <v>584</v>
      </c>
      <c r="D60" s="163">
        <v>636</v>
      </c>
      <c r="E60" s="163">
        <v>175</v>
      </c>
      <c r="F60" s="163">
        <v>649</v>
      </c>
      <c r="G60" s="163">
        <v>683</v>
      </c>
      <c r="H60" s="163">
        <v>802</v>
      </c>
      <c r="I60" s="165">
        <f t="shared" si="33"/>
        <v>0.17423133235724753</v>
      </c>
      <c r="J60" s="164">
        <f t="shared" si="30"/>
        <v>0.26100628930817615</v>
      </c>
      <c r="K60" s="162">
        <f t="shared" si="31"/>
        <v>119</v>
      </c>
      <c r="L60" s="163">
        <f t="shared" si="32"/>
        <v>166</v>
      </c>
      <c r="M60" s="164">
        <f t="shared" si="29"/>
        <v>1.8739894009776523E-4</v>
      </c>
    </row>
    <row r="61" spans="2:13" x14ac:dyDescent="0.25">
      <c r="B61" s="162" t="s">
        <v>128</v>
      </c>
      <c r="C61" s="163">
        <v>312</v>
      </c>
      <c r="D61" s="163">
        <v>160</v>
      </c>
      <c r="E61" s="163">
        <v>76</v>
      </c>
      <c r="F61" s="163">
        <v>132</v>
      </c>
      <c r="G61" s="163">
        <v>239</v>
      </c>
      <c r="H61" s="163">
        <v>141</v>
      </c>
      <c r="I61" s="165">
        <f t="shared" si="33"/>
        <v>-0.41004184100418406</v>
      </c>
      <c r="J61" s="164">
        <f t="shared" si="30"/>
        <v>-0.11875000000000002</v>
      </c>
      <c r="K61" s="162">
        <f t="shared" si="31"/>
        <v>-98</v>
      </c>
      <c r="L61" s="163">
        <f t="shared" si="32"/>
        <v>-19</v>
      </c>
      <c r="M61" s="164">
        <f t="shared" si="29"/>
        <v>3.2946696451103364E-5</v>
      </c>
    </row>
    <row r="62" spans="2:13" x14ac:dyDescent="0.25">
      <c r="B62" s="162" t="s">
        <v>131</v>
      </c>
      <c r="C62" s="163">
        <v>380</v>
      </c>
      <c r="D62" s="163">
        <v>340</v>
      </c>
      <c r="E62" s="163">
        <v>119</v>
      </c>
      <c r="F62" s="163">
        <v>153</v>
      </c>
      <c r="G62" s="163">
        <v>195</v>
      </c>
      <c r="H62" s="163">
        <v>154</v>
      </c>
      <c r="I62" s="165">
        <f t="shared" si="33"/>
        <v>-0.21025641025641029</v>
      </c>
      <c r="J62" s="164">
        <f t="shared" si="30"/>
        <v>-0.54705882352941182</v>
      </c>
      <c r="K62" s="162">
        <f t="shared" si="31"/>
        <v>-41</v>
      </c>
      <c r="L62" s="163">
        <f t="shared" si="32"/>
        <v>-186</v>
      </c>
      <c r="M62" s="164">
        <f t="shared" si="29"/>
        <v>3.5984335130992327E-5</v>
      </c>
    </row>
    <row r="63" spans="2:13" x14ac:dyDescent="0.25">
      <c r="B63" s="168" t="s">
        <v>145</v>
      </c>
      <c r="C63" s="169">
        <f t="shared" ref="C63:H63" si="34">C55-SUM(C56:C62)</f>
        <v>8542</v>
      </c>
      <c r="D63" s="169">
        <f t="shared" si="34"/>
        <v>8674</v>
      </c>
      <c r="E63" s="169">
        <f t="shared" si="34"/>
        <v>2364</v>
      </c>
      <c r="F63" s="169">
        <f t="shared" si="34"/>
        <v>9249</v>
      </c>
      <c r="G63" s="169">
        <f t="shared" si="34"/>
        <v>10298</v>
      </c>
      <c r="H63" s="169">
        <f t="shared" si="34"/>
        <v>10353</v>
      </c>
      <c r="I63" s="171">
        <f t="shared" si="33"/>
        <v>5.3408428821131171E-3</v>
      </c>
      <c r="J63" s="170">
        <f t="shared" si="30"/>
        <v>0.19356698178464371</v>
      </c>
      <c r="K63" s="168">
        <f>H63-G63</f>
        <v>55</v>
      </c>
      <c r="L63" s="169">
        <f t="shared" si="32"/>
        <v>1679</v>
      </c>
      <c r="M63" s="170">
        <f t="shared" si="29"/>
        <v>2.4191287117608022E-3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>
        <f>C66+C69</f>
        <v>134783</v>
      </c>
      <c r="D65" s="176">
        <f t="shared" ref="D65:H65" si="35">D66+D69</f>
        <v>135352</v>
      </c>
      <c r="E65" s="176">
        <f t="shared" si="35"/>
        <v>51640</v>
      </c>
      <c r="F65" s="176">
        <f t="shared" si="35"/>
        <v>151473</v>
      </c>
      <c r="G65" s="176">
        <f t="shared" si="35"/>
        <v>170958</v>
      </c>
      <c r="H65" s="176">
        <f t="shared" si="35"/>
        <v>191595</v>
      </c>
      <c r="I65" s="177">
        <f>IFERROR(H65/G65-1,"-")</f>
        <v>0.12071385954444946</v>
      </c>
      <c r="J65" s="177">
        <f>IFERROR(H65/D65-1,"-")</f>
        <v>0.4155313552810449</v>
      </c>
      <c r="K65" s="176">
        <f>H65-G65</f>
        <v>20637</v>
      </c>
      <c r="L65" s="176">
        <f>H65-D65</f>
        <v>56243</v>
      </c>
      <c r="M65" s="177">
        <f t="shared" ref="M65:M77" si="36">H65/H$9</f>
        <v>4.4768952528717369E-2</v>
      </c>
    </row>
    <row r="66" spans="2:13" x14ac:dyDescent="0.25">
      <c r="B66" s="157" t="s">
        <v>97</v>
      </c>
      <c r="C66" s="158">
        <v>34440</v>
      </c>
      <c r="D66" s="158">
        <v>41362</v>
      </c>
      <c r="E66" s="158">
        <v>22085</v>
      </c>
      <c r="F66" s="158">
        <v>30941</v>
      </c>
      <c r="G66" s="158">
        <v>45548</v>
      </c>
      <c r="H66" s="158">
        <v>58550</v>
      </c>
      <c r="I66" s="160">
        <f>IFERROR(H66/G66-1,"-")</f>
        <v>0.28545710020198478</v>
      </c>
      <c r="J66" s="159">
        <f t="shared" ref="J66:J77" si="37">IFERROR(H66/D66-1,"-")</f>
        <v>0.41555050529471504</v>
      </c>
      <c r="K66" s="157">
        <f t="shared" ref="K66:K76" si="38">H66-G66</f>
        <v>13002</v>
      </c>
      <c r="L66" s="158">
        <f t="shared" ref="L66:L77" si="39">H66-D66</f>
        <v>17188</v>
      </c>
      <c r="M66" s="159">
        <f t="shared" si="36"/>
        <v>1.3681057285192212E-2</v>
      </c>
    </row>
    <row r="67" spans="2:13" x14ac:dyDescent="0.25">
      <c r="B67" s="162" t="s">
        <v>103</v>
      </c>
      <c r="C67" s="163">
        <v>19155</v>
      </c>
      <c r="D67" s="163">
        <v>22237</v>
      </c>
      <c r="E67" s="163">
        <v>7922</v>
      </c>
      <c r="F67" s="163">
        <v>22920</v>
      </c>
      <c r="G67" s="163">
        <v>31464</v>
      </c>
      <c r="H67" s="163">
        <v>34800</v>
      </c>
      <c r="I67" s="165">
        <f>IFERROR(H67/G67-1,"-")</f>
        <v>0.10602593440122043</v>
      </c>
      <c r="J67" s="164">
        <f t="shared" si="37"/>
        <v>0.56495930206412726</v>
      </c>
      <c r="K67" s="162">
        <f t="shared" si="38"/>
        <v>3336</v>
      </c>
      <c r="L67" s="163">
        <f t="shared" si="39"/>
        <v>12563</v>
      </c>
      <c r="M67" s="164">
        <f t="shared" si="36"/>
        <v>8.1315250815489157E-3</v>
      </c>
    </row>
    <row r="68" spans="2:13" x14ac:dyDescent="0.25">
      <c r="B68" s="162" t="s">
        <v>100</v>
      </c>
      <c r="C68" s="163">
        <v>15285</v>
      </c>
      <c r="D68" s="163">
        <v>19125</v>
      </c>
      <c r="E68" s="163">
        <v>14163</v>
      </c>
      <c r="F68" s="163">
        <v>8021</v>
      </c>
      <c r="G68" s="163">
        <v>14084</v>
      </c>
      <c r="H68" s="163">
        <v>23750</v>
      </c>
      <c r="I68" s="165">
        <f>IFERROR(H68/G68-1,"-")</f>
        <v>0.68631070718545861</v>
      </c>
      <c r="J68" s="164">
        <f t="shared" si="37"/>
        <v>0.24183006535947715</v>
      </c>
      <c r="K68" s="162">
        <f t="shared" si="38"/>
        <v>9666</v>
      </c>
      <c r="L68" s="163">
        <f t="shared" si="39"/>
        <v>4625</v>
      </c>
      <c r="M68" s="164">
        <f t="shared" si="36"/>
        <v>5.5495322036432969E-3</v>
      </c>
    </row>
    <row r="69" spans="2:13" x14ac:dyDescent="0.25">
      <c r="B69" s="157" t="s">
        <v>107</v>
      </c>
      <c r="C69" s="158">
        <v>100343</v>
      </c>
      <c r="D69" s="158">
        <v>93990</v>
      </c>
      <c r="E69" s="158">
        <v>29555</v>
      </c>
      <c r="F69" s="158">
        <v>120532</v>
      </c>
      <c r="G69" s="158">
        <v>125410</v>
      </c>
      <c r="H69" s="158">
        <v>133045</v>
      </c>
      <c r="I69" s="160">
        <f>IFERROR(H69/G69-1,"-")</f>
        <v>6.0880312574754791E-2</v>
      </c>
      <c r="J69" s="159">
        <f t="shared" si="37"/>
        <v>0.41552292797106083</v>
      </c>
      <c r="K69" s="157">
        <f t="shared" si="38"/>
        <v>7635</v>
      </c>
      <c r="L69" s="158">
        <f t="shared" si="39"/>
        <v>39055</v>
      </c>
      <c r="M69" s="159">
        <f t="shared" si="36"/>
        <v>3.1087895243525156E-2</v>
      </c>
    </row>
    <row r="70" spans="2:13" x14ac:dyDescent="0.25">
      <c r="B70" s="162" t="s">
        <v>110</v>
      </c>
      <c r="C70" s="163">
        <v>46045</v>
      </c>
      <c r="D70" s="163">
        <v>40752</v>
      </c>
      <c r="E70" s="163">
        <v>13310</v>
      </c>
      <c r="F70" s="163">
        <v>52809</v>
      </c>
      <c r="G70" s="163">
        <v>48101</v>
      </c>
      <c r="H70" s="163">
        <v>45250</v>
      </c>
      <c r="I70" s="165">
        <f t="shared" ref="I70:I77" si="40">IFERROR(H70/G70-1,"-")</f>
        <v>-5.9271117024594089E-2</v>
      </c>
      <c r="J70" s="164">
        <f t="shared" si="37"/>
        <v>0.11037495092265415</v>
      </c>
      <c r="K70" s="162">
        <f t="shared" si="38"/>
        <v>-2851</v>
      </c>
      <c r="L70" s="163">
        <f t="shared" si="39"/>
        <v>4498</v>
      </c>
      <c r="M70" s="164">
        <f t="shared" si="36"/>
        <v>1.0573319251151967E-2</v>
      </c>
    </row>
    <row r="71" spans="2:13" x14ac:dyDescent="0.25">
      <c r="B71" s="162" t="s">
        <v>113</v>
      </c>
      <c r="C71" s="163">
        <v>13449</v>
      </c>
      <c r="D71" s="163">
        <v>11187</v>
      </c>
      <c r="E71" s="163">
        <v>3222</v>
      </c>
      <c r="F71" s="163">
        <v>7009</v>
      </c>
      <c r="G71" s="163">
        <v>9961</v>
      </c>
      <c r="H71" s="163">
        <v>9892</v>
      </c>
      <c r="I71" s="165">
        <f t="shared" si="40"/>
        <v>-6.9270153599035877E-3</v>
      </c>
      <c r="J71" s="164">
        <f t="shared" si="37"/>
        <v>-0.11575936354697414</v>
      </c>
      <c r="K71" s="162">
        <f t="shared" si="38"/>
        <v>-69</v>
      </c>
      <c r="L71" s="163">
        <f t="shared" si="39"/>
        <v>-1295</v>
      </c>
      <c r="M71" s="164">
        <f t="shared" si="36"/>
        <v>2.311409370881663E-3</v>
      </c>
    </row>
    <row r="72" spans="2:13" x14ac:dyDescent="0.25">
      <c r="B72" s="162" t="s">
        <v>116</v>
      </c>
      <c r="C72" s="163">
        <v>6479</v>
      </c>
      <c r="D72" s="163">
        <v>10780</v>
      </c>
      <c r="E72" s="163">
        <v>3375</v>
      </c>
      <c r="F72" s="163">
        <v>17604</v>
      </c>
      <c r="G72" s="163">
        <v>15357</v>
      </c>
      <c r="H72" s="163">
        <v>19078</v>
      </c>
      <c r="I72" s="165">
        <f t="shared" si="40"/>
        <v>0.24229992837142666</v>
      </c>
      <c r="J72" s="164">
        <f t="shared" si="37"/>
        <v>0.76975881261595558</v>
      </c>
      <c r="K72" s="162">
        <f t="shared" si="38"/>
        <v>3721</v>
      </c>
      <c r="L72" s="163">
        <f t="shared" si="39"/>
        <v>8298</v>
      </c>
      <c r="M72" s="164">
        <f t="shared" si="36"/>
        <v>4.4578515949939713E-3</v>
      </c>
    </row>
    <row r="73" spans="2:13" x14ac:dyDescent="0.25">
      <c r="B73" s="162" t="s">
        <v>123</v>
      </c>
      <c r="C73" s="163">
        <v>2259</v>
      </c>
      <c r="D73" s="163">
        <v>1719</v>
      </c>
      <c r="E73" s="163">
        <v>459</v>
      </c>
      <c r="F73" s="163">
        <v>2468</v>
      </c>
      <c r="G73" s="163">
        <v>3478</v>
      </c>
      <c r="H73" s="163">
        <v>4281</v>
      </c>
      <c r="I73" s="165">
        <f t="shared" si="40"/>
        <v>0.23087981598619889</v>
      </c>
      <c r="J73" s="164">
        <f t="shared" si="37"/>
        <v>1.4904013961605584</v>
      </c>
      <c r="K73" s="162">
        <f t="shared" si="38"/>
        <v>803</v>
      </c>
      <c r="L73" s="163">
        <f t="shared" si="39"/>
        <v>2562</v>
      </c>
      <c r="M73" s="164">
        <f t="shared" si="36"/>
        <v>1.0003177837388192E-3</v>
      </c>
    </row>
    <row r="74" spans="2:13" x14ac:dyDescent="0.25">
      <c r="B74" s="162" t="s">
        <v>119</v>
      </c>
      <c r="C74" s="163">
        <v>2914</v>
      </c>
      <c r="D74" s="163">
        <v>2455</v>
      </c>
      <c r="E74" s="163">
        <v>1163</v>
      </c>
      <c r="F74" s="163">
        <v>2853</v>
      </c>
      <c r="G74" s="163">
        <v>2272</v>
      </c>
      <c r="H74" s="163">
        <v>3870</v>
      </c>
      <c r="I74" s="165">
        <f t="shared" si="40"/>
        <v>0.70334507042253525</v>
      </c>
      <c r="J74" s="164">
        <f t="shared" si="37"/>
        <v>0.57637474541751521</v>
      </c>
      <c r="K74" s="162">
        <f t="shared" si="38"/>
        <v>1598</v>
      </c>
      <c r="L74" s="163">
        <f t="shared" si="39"/>
        <v>1415</v>
      </c>
      <c r="M74" s="164">
        <f t="shared" si="36"/>
        <v>9.0428166855156041E-4</v>
      </c>
    </row>
    <row r="75" spans="2:13" x14ac:dyDescent="0.25">
      <c r="B75" s="162" t="s">
        <v>128</v>
      </c>
      <c r="C75" s="163">
        <v>1304</v>
      </c>
      <c r="D75" s="163">
        <v>2180</v>
      </c>
      <c r="E75" s="163">
        <v>651</v>
      </c>
      <c r="F75" s="163">
        <v>2685</v>
      </c>
      <c r="G75" s="163">
        <v>3745</v>
      </c>
      <c r="H75" s="163">
        <v>2300</v>
      </c>
      <c r="I75" s="165">
        <f t="shared" si="40"/>
        <v>-0.3858477970627503</v>
      </c>
      <c r="J75" s="164">
        <f t="shared" si="37"/>
        <v>5.504587155963292E-2</v>
      </c>
      <c r="K75" s="162">
        <f t="shared" si="38"/>
        <v>-1445</v>
      </c>
      <c r="L75" s="163">
        <f t="shared" si="39"/>
        <v>120</v>
      </c>
      <c r="M75" s="164">
        <f t="shared" si="36"/>
        <v>5.3742838182650873E-4</v>
      </c>
    </row>
    <row r="76" spans="2:13" x14ac:dyDescent="0.25">
      <c r="B76" s="162" t="s">
        <v>131</v>
      </c>
      <c r="C76" s="163">
        <v>2586</v>
      </c>
      <c r="D76" s="163">
        <v>2290</v>
      </c>
      <c r="E76" s="163">
        <v>907</v>
      </c>
      <c r="F76" s="163">
        <v>799</v>
      </c>
      <c r="G76" s="163">
        <v>1039</v>
      </c>
      <c r="H76" s="163">
        <v>628</v>
      </c>
      <c r="I76" s="165">
        <f t="shared" si="40"/>
        <v>-0.39557266602502406</v>
      </c>
      <c r="J76" s="164">
        <f t="shared" si="37"/>
        <v>-0.72576419213973797</v>
      </c>
      <c r="K76" s="162">
        <f t="shared" si="38"/>
        <v>-411</v>
      </c>
      <c r="L76" s="163">
        <f t="shared" si="39"/>
        <v>-1662</v>
      </c>
      <c r="M76" s="164">
        <f t="shared" si="36"/>
        <v>1.4674131469002066E-4</v>
      </c>
    </row>
    <row r="77" spans="2:13" x14ac:dyDescent="0.25">
      <c r="B77" s="168" t="s">
        <v>145</v>
      </c>
      <c r="C77" s="169">
        <f t="shared" ref="C77:H77" si="41">C69-SUM(C70:C76)</f>
        <v>25307</v>
      </c>
      <c r="D77" s="169">
        <f t="shared" si="41"/>
        <v>22627</v>
      </c>
      <c r="E77" s="169">
        <f t="shared" si="41"/>
        <v>6468</v>
      </c>
      <c r="F77" s="169">
        <f t="shared" si="41"/>
        <v>34305</v>
      </c>
      <c r="G77" s="169">
        <f t="shared" si="41"/>
        <v>41457</v>
      </c>
      <c r="H77" s="169">
        <f t="shared" si="41"/>
        <v>47746</v>
      </c>
      <c r="I77" s="171">
        <f t="shared" si="40"/>
        <v>0.15169935113491095</v>
      </c>
      <c r="J77" s="170">
        <f t="shared" si="37"/>
        <v>1.1101339108145138</v>
      </c>
      <c r="K77" s="168">
        <f>H77-G77</f>
        <v>6289</v>
      </c>
      <c r="L77" s="169">
        <f t="shared" si="39"/>
        <v>25119</v>
      </c>
      <c r="M77" s="170">
        <f t="shared" si="36"/>
        <v>1.1156545877690646E-2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f>C80+C83</f>
        <v>643249</v>
      </c>
      <c r="D79" s="176">
        <f t="shared" ref="D79:H79" si="42">D80+D83</f>
        <v>632559</v>
      </c>
      <c r="E79" s="176">
        <f t="shared" si="42"/>
        <v>167932</v>
      </c>
      <c r="F79" s="176">
        <f t="shared" si="42"/>
        <v>574800</v>
      </c>
      <c r="G79" s="176">
        <f t="shared" si="42"/>
        <v>652648</v>
      </c>
      <c r="H79" s="176">
        <f t="shared" si="42"/>
        <v>741051</v>
      </c>
      <c r="I79" s="177">
        <f>IFERROR(H79/G79-1,"-")</f>
        <v>0.13545280151015548</v>
      </c>
      <c r="J79" s="177">
        <f>IFERROR(H79/D79-1,"-")</f>
        <v>0.17151285492736656</v>
      </c>
      <c r="K79" s="176">
        <f>H79-G79</f>
        <v>88403</v>
      </c>
      <c r="L79" s="176">
        <f>H79-D79</f>
        <v>108492</v>
      </c>
      <c r="M79" s="177">
        <f t="shared" ref="M79:M91" si="43">H79/H$9</f>
        <v>0.17315732164387659</v>
      </c>
    </row>
    <row r="80" spans="2:13" x14ac:dyDescent="0.25">
      <c r="B80" s="157" t="s">
        <v>97</v>
      </c>
      <c r="C80" s="158">
        <v>278871</v>
      </c>
      <c r="D80" s="158">
        <v>285490</v>
      </c>
      <c r="E80" s="158">
        <v>76535</v>
      </c>
      <c r="F80" s="158">
        <v>279454</v>
      </c>
      <c r="G80" s="158">
        <v>279159</v>
      </c>
      <c r="H80" s="158">
        <v>299768</v>
      </c>
      <c r="I80" s="160">
        <f>IFERROR(H80/G80-1,"-")</f>
        <v>7.3825311023467011E-2</v>
      </c>
      <c r="J80" s="159">
        <f t="shared" ref="J80:J91" si="44">IFERROR(H80/D80-1,"-")</f>
        <v>5.0012259623804622E-2</v>
      </c>
      <c r="K80" s="157">
        <f t="shared" ref="K80:K90" si="45">H80-G80</f>
        <v>20609</v>
      </c>
      <c r="L80" s="158">
        <f t="shared" ref="L80:L91" si="46">H80-D80</f>
        <v>14278</v>
      </c>
      <c r="M80" s="159">
        <f t="shared" si="43"/>
        <v>7.0045143984073424E-2</v>
      </c>
    </row>
    <row r="81" spans="2:13" x14ac:dyDescent="0.25">
      <c r="B81" s="162" t="s">
        <v>103</v>
      </c>
      <c r="C81" s="163">
        <v>63882</v>
      </c>
      <c r="D81" s="163">
        <v>49926</v>
      </c>
      <c r="E81" s="163">
        <v>18128</v>
      </c>
      <c r="F81" s="163">
        <v>66206</v>
      </c>
      <c r="G81" s="163">
        <v>60189</v>
      </c>
      <c r="H81" s="163">
        <v>72329</v>
      </c>
      <c r="I81" s="165">
        <f>IFERROR(H81/G81-1,"-")</f>
        <v>0.20169798468158628</v>
      </c>
      <c r="J81" s="164">
        <f t="shared" si="44"/>
        <v>0.44872411168529425</v>
      </c>
      <c r="K81" s="162">
        <f t="shared" si="45"/>
        <v>12140</v>
      </c>
      <c r="L81" s="163">
        <f t="shared" si="46"/>
        <v>22403</v>
      </c>
      <c r="M81" s="164">
        <f t="shared" si="43"/>
        <v>1.6900720621360676E-2</v>
      </c>
    </row>
    <row r="82" spans="2:13" x14ac:dyDescent="0.25">
      <c r="B82" s="162" t="s">
        <v>100</v>
      </c>
      <c r="C82" s="163">
        <v>214989</v>
      </c>
      <c r="D82" s="163">
        <v>235564</v>
      </c>
      <c r="E82" s="163">
        <v>58407</v>
      </c>
      <c r="F82" s="163">
        <v>213248</v>
      </c>
      <c r="G82" s="163">
        <v>218970</v>
      </c>
      <c r="H82" s="163">
        <v>227439</v>
      </c>
      <c r="I82" s="165">
        <f>IFERROR(H82/G82-1,"-")</f>
        <v>3.8676531031648143E-2</v>
      </c>
      <c r="J82" s="164">
        <f t="shared" si="44"/>
        <v>-3.4491688033825185E-2</v>
      </c>
      <c r="K82" s="162">
        <f t="shared" si="45"/>
        <v>8469</v>
      </c>
      <c r="L82" s="163">
        <f t="shared" si="46"/>
        <v>-8125</v>
      </c>
      <c r="M82" s="164">
        <f t="shared" si="43"/>
        <v>5.3144423362712752E-2</v>
      </c>
    </row>
    <row r="83" spans="2:13" x14ac:dyDescent="0.25">
      <c r="B83" s="157" t="s">
        <v>107</v>
      </c>
      <c r="C83" s="158">
        <v>364378</v>
      </c>
      <c r="D83" s="158">
        <v>347069</v>
      </c>
      <c r="E83" s="158">
        <v>91397</v>
      </c>
      <c r="F83" s="158">
        <v>295346</v>
      </c>
      <c r="G83" s="158">
        <v>373489</v>
      </c>
      <c r="H83" s="158">
        <v>441283</v>
      </c>
      <c r="I83" s="160">
        <f>IFERROR(H83/G83-1,"-")</f>
        <v>0.18151538599530381</v>
      </c>
      <c r="J83" s="159">
        <f t="shared" si="44"/>
        <v>0.27145610815140508</v>
      </c>
      <c r="K83" s="157">
        <f t="shared" si="45"/>
        <v>67794</v>
      </c>
      <c r="L83" s="158">
        <f t="shared" si="46"/>
        <v>94214</v>
      </c>
      <c r="M83" s="159">
        <f t="shared" si="43"/>
        <v>0.10311217765980316</v>
      </c>
    </row>
    <row r="84" spans="2:13" x14ac:dyDescent="0.25">
      <c r="B84" s="162" t="s">
        <v>110</v>
      </c>
      <c r="C84" s="163">
        <v>56198</v>
      </c>
      <c r="D84" s="163">
        <v>63752</v>
      </c>
      <c r="E84" s="163">
        <v>17445</v>
      </c>
      <c r="F84" s="163">
        <v>62128</v>
      </c>
      <c r="G84" s="163">
        <v>82199</v>
      </c>
      <c r="H84" s="163">
        <v>96271</v>
      </c>
      <c r="I84" s="165">
        <f t="shared" ref="I84:I91" si="47">IFERROR(H84/G84-1,"-")</f>
        <v>0.17119429676760056</v>
      </c>
      <c r="J84" s="164">
        <f t="shared" si="44"/>
        <v>0.51008595808758939</v>
      </c>
      <c r="K84" s="162">
        <f t="shared" si="45"/>
        <v>14072</v>
      </c>
      <c r="L84" s="163">
        <f t="shared" si="46"/>
        <v>32519</v>
      </c>
      <c r="M84" s="164">
        <f t="shared" si="43"/>
        <v>2.2495116411660795E-2</v>
      </c>
    </row>
    <row r="85" spans="2:13" x14ac:dyDescent="0.25">
      <c r="B85" s="162" t="s">
        <v>113</v>
      </c>
      <c r="C85" s="163">
        <v>168368</v>
      </c>
      <c r="D85" s="163">
        <v>138191</v>
      </c>
      <c r="E85" s="163">
        <v>31930</v>
      </c>
      <c r="F85" s="163">
        <v>97434</v>
      </c>
      <c r="G85" s="163">
        <v>111666</v>
      </c>
      <c r="H85" s="163">
        <v>122981</v>
      </c>
      <c r="I85" s="165">
        <f t="shared" si="47"/>
        <v>0.101328963157989</v>
      </c>
      <c r="J85" s="164">
        <f t="shared" si="44"/>
        <v>-0.11006505488780027</v>
      </c>
      <c r="K85" s="162">
        <f t="shared" si="45"/>
        <v>11315</v>
      </c>
      <c r="L85" s="163">
        <f t="shared" si="46"/>
        <v>-15210</v>
      </c>
      <c r="M85" s="164">
        <f t="shared" si="43"/>
        <v>2.8736295576263424E-2</v>
      </c>
    </row>
    <row r="86" spans="2:13" x14ac:dyDescent="0.25">
      <c r="B86" s="162" t="s">
        <v>116</v>
      </c>
      <c r="C86" s="163">
        <v>17384</v>
      </c>
      <c r="D86" s="163">
        <v>21075</v>
      </c>
      <c r="E86" s="163">
        <v>6777</v>
      </c>
      <c r="F86" s="163">
        <v>26003</v>
      </c>
      <c r="G86" s="163">
        <v>37854</v>
      </c>
      <c r="H86" s="163">
        <v>52090</v>
      </c>
      <c r="I86" s="165">
        <f t="shared" si="47"/>
        <v>0.37607650446452157</v>
      </c>
      <c r="J86" s="164">
        <f t="shared" si="44"/>
        <v>1.4716488730723607</v>
      </c>
      <c r="K86" s="162">
        <f t="shared" si="45"/>
        <v>14236</v>
      </c>
      <c r="L86" s="163">
        <f t="shared" si="46"/>
        <v>31015</v>
      </c>
      <c r="M86" s="164">
        <f t="shared" si="43"/>
        <v>1.2171584525801235E-2</v>
      </c>
    </row>
    <row r="87" spans="2:13" x14ac:dyDescent="0.25">
      <c r="B87" s="162" t="s">
        <v>123</v>
      </c>
      <c r="C87" s="163">
        <v>7535</v>
      </c>
      <c r="D87" s="163">
        <v>6200</v>
      </c>
      <c r="E87" s="163">
        <v>1446</v>
      </c>
      <c r="F87" s="163">
        <v>5606</v>
      </c>
      <c r="G87" s="163">
        <v>7837</v>
      </c>
      <c r="H87" s="163">
        <v>12806</v>
      </c>
      <c r="I87" s="165">
        <f t="shared" si="47"/>
        <v>0.63404363914763295</v>
      </c>
      <c r="J87" s="164">
        <f t="shared" si="44"/>
        <v>1.0654838709677419</v>
      </c>
      <c r="K87" s="162">
        <f t="shared" si="45"/>
        <v>4969</v>
      </c>
      <c r="L87" s="163">
        <f t="shared" si="46"/>
        <v>6606</v>
      </c>
      <c r="M87" s="164">
        <f t="shared" si="43"/>
        <v>2.9923077642044658E-3</v>
      </c>
    </row>
    <row r="88" spans="2:13" x14ac:dyDescent="0.25">
      <c r="B88" s="162" t="s">
        <v>119</v>
      </c>
      <c r="C88" s="163">
        <v>5836</v>
      </c>
      <c r="D88" s="163">
        <v>5595</v>
      </c>
      <c r="E88" s="163">
        <v>1794</v>
      </c>
      <c r="F88" s="163">
        <v>5083</v>
      </c>
      <c r="G88" s="163">
        <v>6268</v>
      </c>
      <c r="H88" s="163">
        <v>8009</v>
      </c>
      <c r="I88" s="165">
        <f t="shared" si="47"/>
        <v>0.27776005105296742</v>
      </c>
      <c r="J88" s="164">
        <f t="shared" si="44"/>
        <v>0.43145665773011621</v>
      </c>
      <c r="K88" s="162">
        <f t="shared" si="45"/>
        <v>1741</v>
      </c>
      <c r="L88" s="163">
        <f t="shared" si="46"/>
        <v>2414</v>
      </c>
      <c r="M88" s="164">
        <f t="shared" si="43"/>
        <v>1.8714190913254386E-3</v>
      </c>
    </row>
    <row r="89" spans="2:13" x14ac:dyDescent="0.25">
      <c r="B89" s="162" t="s">
        <v>128</v>
      </c>
      <c r="C89" s="163">
        <v>3604</v>
      </c>
      <c r="D89" s="163">
        <v>3790</v>
      </c>
      <c r="E89" s="163">
        <v>1708</v>
      </c>
      <c r="F89" s="163">
        <v>3385</v>
      </c>
      <c r="G89" s="163">
        <v>3805</v>
      </c>
      <c r="H89" s="163">
        <v>3556</v>
      </c>
      <c r="I89" s="165">
        <f t="shared" si="47"/>
        <v>-6.5440210249671504E-2</v>
      </c>
      <c r="J89" s="164">
        <f t="shared" si="44"/>
        <v>-6.1741424802110867E-2</v>
      </c>
      <c r="K89" s="162">
        <f t="shared" si="45"/>
        <v>-249</v>
      </c>
      <c r="L89" s="163">
        <f t="shared" si="46"/>
        <v>-234</v>
      </c>
      <c r="M89" s="164">
        <f t="shared" si="43"/>
        <v>8.3091101120655005E-4</v>
      </c>
    </row>
    <row r="90" spans="2:13" x14ac:dyDescent="0.25">
      <c r="B90" s="162" t="s">
        <v>131</v>
      </c>
      <c r="C90" s="163">
        <v>7515</v>
      </c>
      <c r="D90" s="163">
        <v>6907</v>
      </c>
      <c r="E90" s="163">
        <v>2323</v>
      </c>
      <c r="F90" s="163">
        <v>3698</v>
      </c>
      <c r="G90" s="163">
        <v>4407</v>
      </c>
      <c r="H90" s="163">
        <v>4689</v>
      </c>
      <c r="I90" s="165">
        <f t="shared" si="47"/>
        <v>6.3989108236895742E-2</v>
      </c>
      <c r="J90" s="164">
        <f t="shared" si="44"/>
        <v>-0.32112349790068051</v>
      </c>
      <c r="K90" s="162">
        <f t="shared" si="45"/>
        <v>282</v>
      </c>
      <c r="L90" s="163">
        <f t="shared" si="46"/>
        <v>-2218</v>
      </c>
      <c r="M90" s="164">
        <f t="shared" si="43"/>
        <v>1.095652905384565E-3</v>
      </c>
    </row>
    <row r="91" spans="2:13" x14ac:dyDescent="0.25">
      <c r="B91" s="168" t="s">
        <v>145</v>
      </c>
      <c r="C91" s="169">
        <f t="shared" ref="C91:H91" si="48">C83-SUM(C84:C90)</f>
        <v>97938</v>
      </c>
      <c r="D91" s="169">
        <f t="shared" si="48"/>
        <v>101559</v>
      </c>
      <c r="E91" s="169">
        <f t="shared" si="48"/>
        <v>27974</v>
      </c>
      <c r="F91" s="169">
        <f t="shared" si="48"/>
        <v>92009</v>
      </c>
      <c r="G91" s="169">
        <f t="shared" si="48"/>
        <v>119453</v>
      </c>
      <c r="H91" s="169">
        <f t="shared" si="48"/>
        <v>140881</v>
      </c>
      <c r="I91" s="171">
        <f t="shared" si="47"/>
        <v>0.17938436037604744</v>
      </c>
      <c r="J91" s="170">
        <f t="shared" si="44"/>
        <v>0.38718380448803158</v>
      </c>
      <c r="K91" s="168">
        <f>H91-G91</f>
        <v>21428</v>
      </c>
      <c r="L91" s="169">
        <f t="shared" si="46"/>
        <v>39322</v>
      </c>
      <c r="M91" s="170">
        <f t="shared" si="43"/>
        <v>3.2918890373956691E-2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>
        <f>C94+C97</f>
        <v>53986</v>
      </c>
      <c r="D93" s="176">
        <f t="shared" ref="D93:H93" si="49">D94+D97</f>
        <v>55887</v>
      </c>
      <c r="E93" s="176">
        <f t="shared" si="49"/>
        <v>22616</v>
      </c>
      <c r="F93" s="176">
        <f t="shared" si="49"/>
        <v>51485</v>
      </c>
      <c r="G93" s="176">
        <f t="shared" si="49"/>
        <v>58157</v>
      </c>
      <c r="H93" s="176">
        <f t="shared" si="49"/>
        <v>57388</v>
      </c>
      <c r="I93" s="177">
        <f>IFERROR(H93/G93-1,"-")</f>
        <v>-1.3222827862510056E-2</v>
      </c>
      <c r="J93" s="177">
        <f>IFERROR(H93/D93-1,"-")</f>
        <v>2.6857766564675201E-2</v>
      </c>
      <c r="K93" s="176">
        <f>H93-G93</f>
        <v>-769</v>
      </c>
      <c r="L93" s="176">
        <f>H93-D93</f>
        <v>1501</v>
      </c>
      <c r="M93" s="177">
        <f t="shared" ref="M93:M105" si="50">H93/H$9</f>
        <v>1.3409539120112907E-2</v>
      </c>
    </row>
    <row r="94" spans="2:13" x14ac:dyDescent="0.25">
      <c r="B94" s="157" t="s">
        <v>97</v>
      </c>
      <c r="C94" s="158">
        <v>34282</v>
      </c>
      <c r="D94" s="158">
        <v>37119</v>
      </c>
      <c r="E94" s="158">
        <v>14777</v>
      </c>
      <c r="F94" s="158">
        <v>33809</v>
      </c>
      <c r="G94" s="158">
        <v>37722</v>
      </c>
      <c r="H94" s="158">
        <v>35821</v>
      </c>
      <c r="I94" s="160">
        <f>IFERROR(H94/G94-1,"-")</f>
        <v>-5.0394994963151474E-2</v>
      </c>
      <c r="J94" s="159">
        <f t="shared" ref="J94:J105" si="51">IFERROR(H94/D94-1,"-")</f>
        <v>-3.4968614456208358E-2</v>
      </c>
      <c r="K94" s="157">
        <f t="shared" ref="K94:K104" si="52">H94-G94</f>
        <v>-1901</v>
      </c>
      <c r="L94" s="158">
        <f t="shared" ref="L94:L105" si="53">H94-D94</f>
        <v>-1298</v>
      </c>
      <c r="M94" s="159">
        <f t="shared" si="50"/>
        <v>8.3700965501771179E-3</v>
      </c>
    </row>
    <row r="95" spans="2:13" x14ac:dyDescent="0.25">
      <c r="B95" s="162" t="s">
        <v>103</v>
      </c>
      <c r="C95" s="163">
        <v>16764</v>
      </c>
      <c r="D95" s="163">
        <v>19153</v>
      </c>
      <c r="E95" s="163">
        <v>8025</v>
      </c>
      <c r="F95" s="163">
        <v>16289</v>
      </c>
      <c r="G95" s="163">
        <v>12024</v>
      </c>
      <c r="H95" s="163">
        <v>11877</v>
      </c>
      <c r="I95" s="165">
        <f>IFERROR(H95/G95-1,"-")</f>
        <v>-1.2225548902195627E-2</v>
      </c>
      <c r="J95" s="164">
        <f t="shared" si="51"/>
        <v>-0.37988826815642462</v>
      </c>
      <c r="K95" s="162">
        <f t="shared" si="52"/>
        <v>-147</v>
      </c>
      <c r="L95" s="163">
        <f t="shared" si="53"/>
        <v>-7276</v>
      </c>
      <c r="M95" s="164">
        <f t="shared" si="50"/>
        <v>2.7752334308493239E-3</v>
      </c>
    </row>
    <row r="96" spans="2:13" x14ac:dyDescent="0.25">
      <c r="B96" s="162" t="s">
        <v>100</v>
      </c>
      <c r="C96" s="163">
        <v>17518</v>
      </c>
      <c r="D96" s="163">
        <v>17966</v>
      </c>
      <c r="E96" s="163">
        <v>6752</v>
      </c>
      <c r="F96" s="163">
        <v>17520</v>
      </c>
      <c r="G96" s="163">
        <v>25698</v>
      </c>
      <c r="H96" s="163">
        <v>23944</v>
      </c>
      <c r="I96" s="165">
        <f>IFERROR(H96/G96-1,"-")</f>
        <v>-6.8254338859055186E-2</v>
      </c>
      <c r="J96" s="164">
        <f t="shared" si="51"/>
        <v>0.33273961928086382</v>
      </c>
      <c r="K96" s="162">
        <f t="shared" si="52"/>
        <v>-1754</v>
      </c>
      <c r="L96" s="163">
        <f t="shared" si="53"/>
        <v>5978</v>
      </c>
      <c r="M96" s="164">
        <f t="shared" si="50"/>
        <v>5.5948631193277936E-3</v>
      </c>
    </row>
    <row r="97" spans="2:13" x14ac:dyDescent="0.25">
      <c r="B97" s="157" t="s">
        <v>107</v>
      </c>
      <c r="C97" s="158">
        <v>19704</v>
      </c>
      <c r="D97" s="158">
        <v>18768</v>
      </c>
      <c r="E97" s="158">
        <v>7839</v>
      </c>
      <c r="F97" s="158">
        <v>17676</v>
      </c>
      <c r="G97" s="158">
        <v>20435</v>
      </c>
      <c r="H97" s="158">
        <v>21567</v>
      </c>
      <c r="I97" s="160">
        <f>IFERROR(H97/G97-1,"-")</f>
        <v>5.539515537068751E-2</v>
      </c>
      <c r="J97" s="159">
        <f t="shared" si="51"/>
        <v>0.14913682864450117</v>
      </c>
      <c r="K97" s="157">
        <f t="shared" si="52"/>
        <v>1132</v>
      </c>
      <c r="L97" s="158">
        <f t="shared" si="53"/>
        <v>2799</v>
      </c>
      <c r="M97" s="159">
        <f t="shared" si="50"/>
        <v>5.0394425699357894E-3</v>
      </c>
    </row>
    <row r="98" spans="2:13" x14ac:dyDescent="0.25">
      <c r="B98" s="162" t="s">
        <v>110</v>
      </c>
      <c r="C98" s="163">
        <v>2265</v>
      </c>
      <c r="D98" s="163">
        <v>2421</v>
      </c>
      <c r="E98" s="163">
        <v>1262</v>
      </c>
      <c r="F98" s="163">
        <v>2403</v>
      </c>
      <c r="G98" s="163">
        <v>2795</v>
      </c>
      <c r="H98" s="163">
        <v>3030</v>
      </c>
      <c r="I98" s="165">
        <f t="shared" ref="I98:I105" si="54">IFERROR(H98/G98-1,"-")</f>
        <v>8.4078711985688726E-2</v>
      </c>
      <c r="J98" s="164">
        <f t="shared" si="51"/>
        <v>0.25154894671623307</v>
      </c>
      <c r="K98" s="162">
        <f t="shared" si="52"/>
        <v>235</v>
      </c>
      <c r="L98" s="163">
        <f t="shared" si="53"/>
        <v>609</v>
      </c>
      <c r="M98" s="164">
        <f t="shared" si="50"/>
        <v>7.0800347692796589E-4</v>
      </c>
    </row>
    <row r="99" spans="2:13" x14ac:dyDescent="0.25">
      <c r="B99" s="162" t="s">
        <v>113</v>
      </c>
      <c r="C99" s="163">
        <v>4527</v>
      </c>
      <c r="D99" s="163">
        <v>3905</v>
      </c>
      <c r="E99" s="163">
        <v>1429</v>
      </c>
      <c r="F99" s="163">
        <v>3482</v>
      </c>
      <c r="G99" s="163">
        <v>3814</v>
      </c>
      <c r="H99" s="163">
        <v>4234</v>
      </c>
      <c r="I99" s="165">
        <f t="shared" si="54"/>
        <v>0.11012060828526482</v>
      </c>
      <c r="J99" s="164">
        <f t="shared" si="51"/>
        <v>8.4250960307298284E-2</v>
      </c>
      <c r="K99" s="162">
        <f t="shared" si="52"/>
        <v>420</v>
      </c>
      <c r="L99" s="163">
        <f t="shared" si="53"/>
        <v>329</v>
      </c>
      <c r="M99" s="164">
        <f t="shared" si="50"/>
        <v>9.8933555158845139E-4</v>
      </c>
    </row>
    <row r="100" spans="2:13" x14ac:dyDescent="0.25">
      <c r="B100" s="162" t="s">
        <v>116</v>
      </c>
      <c r="C100" s="163">
        <v>4157</v>
      </c>
      <c r="D100" s="163">
        <v>3854</v>
      </c>
      <c r="E100" s="163">
        <v>1899</v>
      </c>
      <c r="F100" s="163">
        <v>3412</v>
      </c>
      <c r="G100" s="163">
        <v>3885</v>
      </c>
      <c r="H100" s="163">
        <v>3685</v>
      </c>
      <c r="I100" s="165">
        <f t="shared" si="54"/>
        <v>-5.1480051480051525E-2</v>
      </c>
      <c r="J100" s="164">
        <f t="shared" si="51"/>
        <v>-4.3850544888427656E-2</v>
      </c>
      <c r="K100" s="162">
        <f t="shared" si="52"/>
        <v>-200</v>
      </c>
      <c r="L100" s="163">
        <f t="shared" si="53"/>
        <v>-169</v>
      </c>
      <c r="M100" s="164">
        <f t="shared" si="50"/>
        <v>8.6105373349160206E-4</v>
      </c>
    </row>
    <row r="101" spans="2:13" x14ac:dyDescent="0.25">
      <c r="B101" s="162" t="s">
        <v>123</v>
      </c>
      <c r="C101" s="163">
        <v>535</v>
      </c>
      <c r="D101" s="163">
        <v>699</v>
      </c>
      <c r="E101" s="163">
        <v>316</v>
      </c>
      <c r="F101" s="163">
        <v>1172</v>
      </c>
      <c r="G101" s="163">
        <v>938</v>
      </c>
      <c r="H101" s="163">
        <v>933</v>
      </c>
      <c r="I101" s="165">
        <f t="shared" si="54"/>
        <v>-5.3304904051172386E-3</v>
      </c>
      <c r="J101" s="164">
        <f t="shared" si="51"/>
        <v>0.33476394849785418</v>
      </c>
      <c r="K101" s="162">
        <f t="shared" si="52"/>
        <v>-5</v>
      </c>
      <c r="L101" s="163">
        <f t="shared" si="53"/>
        <v>234</v>
      </c>
      <c r="M101" s="164">
        <f t="shared" si="50"/>
        <v>2.1800899141049247E-4</v>
      </c>
    </row>
    <row r="102" spans="2:13" x14ac:dyDescent="0.25">
      <c r="B102" s="162" t="s">
        <v>119</v>
      </c>
      <c r="C102" s="163">
        <v>534</v>
      </c>
      <c r="D102" s="163">
        <v>519</v>
      </c>
      <c r="E102" s="163">
        <v>327</v>
      </c>
      <c r="F102" s="163">
        <v>682</v>
      </c>
      <c r="G102" s="163">
        <v>650</v>
      </c>
      <c r="H102" s="163">
        <v>903</v>
      </c>
      <c r="I102" s="165">
        <f t="shared" si="54"/>
        <v>0.38923076923076927</v>
      </c>
      <c r="J102" s="164">
        <f t="shared" si="51"/>
        <v>0.73988439306358389</v>
      </c>
      <c r="K102" s="162">
        <f t="shared" si="52"/>
        <v>253</v>
      </c>
      <c r="L102" s="163">
        <f t="shared" si="53"/>
        <v>384</v>
      </c>
      <c r="M102" s="164">
        <f t="shared" si="50"/>
        <v>2.109990559953641E-4</v>
      </c>
    </row>
    <row r="103" spans="2:13" x14ac:dyDescent="0.25">
      <c r="B103" s="162" t="s">
        <v>128</v>
      </c>
      <c r="C103" s="163">
        <v>176</v>
      </c>
      <c r="D103" s="163">
        <v>155</v>
      </c>
      <c r="E103" s="163">
        <v>120</v>
      </c>
      <c r="F103" s="163">
        <v>270</v>
      </c>
      <c r="G103" s="163">
        <v>153</v>
      </c>
      <c r="H103" s="163">
        <v>230</v>
      </c>
      <c r="I103" s="165">
        <f t="shared" si="54"/>
        <v>0.50326797385620914</v>
      </c>
      <c r="J103" s="164">
        <f t="shared" si="51"/>
        <v>0.4838709677419355</v>
      </c>
      <c r="K103" s="162">
        <f t="shared" si="52"/>
        <v>77</v>
      </c>
      <c r="L103" s="163">
        <f t="shared" si="53"/>
        <v>75</v>
      </c>
      <c r="M103" s="164">
        <f t="shared" si="50"/>
        <v>5.3742838182650878E-5</v>
      </c>
    </row>
    <row r="104" spans="2:13" x14ac:dyDescent="0.25">
      <c r="B104" s="162" t="s">
        <v>131</v>
      </c>
      <c r="C104" s="163">
        <v>383</v>
      </c>
      <c r="D104" s="163">
        <v>271</v>
      </c>
      <c r="E104" s="163">
        <v>87</v>
      </c>
      <c r="F104" s="163">
        <v>168</v>
      </c>
      <c r="G104" s="163">
        <v>270</v>
      </c>
      <c r="H104" s="163">
        <v>384</v>
      </c>
      <c r="I104" s="165">
        <f t="shared" si="54"/>
        <v>0.42222222222222228</v>
      </c>
      <c r="J104" s="164">
        <f t="shared" si="51"/>
        <v>0.41697416974169732</v>
      </c>
      <c r="K104" s="162">
        <f t="shared" si="52"/>
        <v>114</v>
      </c>
      <c r="L104" s="163">
        <f t="shared" si="53"/>
        <v>113</v>
      </c>
      <c r="M104" s="164">
        <f t="shared" si="50"/>
        <v>8.9727173313643198E-5</v>
      </c>
    </row>
    <row r="105" spans="2:13" x14ac:dyDescent="0.25">
      <c r="B105" s="168" t="s">
        <v>145</v>
      </c>
      <c r="C105" s="169">
        <f t="shared" ref="C105:H105" si="55">C97-SUM(C98:C104)</f>
        <v>7127</v>
      </c>
      <c r="D105" s="169">
        <f t="shared" si="55"/>
        <v>6944</v>
      </c>
      <c r="E105" s="169">
        <f t="shared" si="55"/>
        <v>2399</v>
      </c>
      <c r="F105" s="169">
        <f t="shared" si="55"/>
        <v>6087</v>
      </c>
      <c r="G105" s="169">
        <f t="shared" si="55"/>
        <v>7930</v>
      </c>
      <c r="H105" s="169">
        <f t="shared" si="55"/>
        <v>8168</v>
      </c>
      <c r="I105" s="171">
        <f t="shared" si="54"/>
        <v>3.0012610340479196E-2</v>
      </c>
      <c r="J105" s="170">
        <f t="shared" si="51"/>
        <v>0.17626728110599088</v>
      </c>
      <c r="K105" s="168">
        <f>H105-G105</f>
        <v>238</v>
      </c>
      <c r="L105" s="169">
        <f t="shared" si="53"/>
        <v>1224</v>
      </c>
      <c r="M105" s="170">
        <f t="shared" si="50"/>
        <v>1.9085717490256191E-3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f>C108+C111</f>
        <v>85990</v>
      </c>
      <c r="D107" s="176">
        <f t="shared" ref="D107:H107" si="56">D108+D111</f>
        <v>82594</v>
      </c>
      <c r="E107" s="176">
        <f t="shared" si="56"/>
        <v>62298</v>
      </c>
      <c r="F107" s="176">
        <f t="shared" si="56"/>
        <v>169794</v>
      </c>
      <c r="G107" s="176">
        <f t="shared" si="56"/>
        <v>220761</v>
      </c>
      <c r="H107" s="176">
        <f t="shared" si="56"/>
        <v>207278</v>
      </c>
      <c r="I107" s="177">
        <f>IFERROR(H107/G107-1,"-")</f>
        <v>-6.1075099315549441E-2</v>
      </c>
      <c r="J107" s="177">
        <f>IFERROR(H107/D107-1,"-")</f>
        <v>1.5096011816838995</v>
      </c>
      <c r="K107" s="176">
        <f>H107-G107</f>
        <v>-13483</v>
      </c>
      <c r="L107" s="176">
        <f>H107-D107</f>
        <v>124684</v>
      </c>
      <c r="M107" s="177">
        <f t="shared" ref="M107:M119" si="57">H107/H$9</f>
        <v>4.8433513099232647E-2</v>
      </c>
    </row>
    <row r="108" spans="2:13" x14ac:dyDescent="0.25">
      <c r="B108" s="157" t="s">
        <v>97</v>
      </c>
      <c r="C108" s="158">
        <v>15599</v>
      </c>
      <c r="D108" s="158">
        <v>17569</v>
      </c>
      <c r="E108" s="158">
        <v>28280</v>
      </c>
      <c r="F108" s="158">
        <v>41132</v>
      </c>
      <c r="G108" s="158">
        <v>48543</v>
      </c>
      <c r="H108" s="158">
        <v>43479</v>
      </c>
      <c r="I108" s="160">
        <f>IFERROR(H108/G108-1,"-")</f>
        <v>-0.10431988134231507</v>
      </c>
      <c r="J108" s="159">
        <f t="shared" ref="J108:J119" si="58">IFERROR(H108/D108-1,"-")</f>
        <v>1.4747566736866071</v>
      </c>
      <c r="K108" s="157">
        <f t="shared" ref="K108:K118" si="59">H108-G108</f>
        <v>-5064</v>
      </c>
      <c r="L108" s="158">
        <f t="shared" ref="L108:L119" si="60">H108-D108</f>
        <v>25910</v>
      </c>
      <c r="M108" s="159">
        <f t="shared" si="57"/>
        <v>1.0159499397145555E-2</v>
      </c>
    </row>
    <row r="109" spans="2:13" x14ac:dyDescent="0.25">
      <c r="B109" s="162" t="s">
        <v>103</v>
      </c>
      <c r="C109" s="163">
        <v>2831</v>
      </c>
      <c r="D109" s="163">
        <v>3028</v>
      </c>
      <c r="E109" s="163">
        <v>3378</v>
      </c>
      <c r="F109" s="163">
        <v>11031</v>
      </c>
      <c r="G109" s="163">
        <v>14560</v>
      </c>
      <c r="H109" s="163">
        <v>12208</v>
      </c>
      <c r="I109" s="165">
        <f>IFERROR(H109/G109-1,"-")</f>
        <v>-0.16153846153846152</v>
      </c>
      <c r="J109" s="164">
        <f t="shared" si="58"/>
        <v>3.0317040951122856</v>
      </c>
      <c r="K109" s="162">
        <f t="shared" si="59"/>
        <v>-2352</v>
      </c>
      <c r="L109" s="163">
        <f t="shared" si="60"/>
        <v>9180</v>
      </c>
      <c r="M109" s="164">
        <f t="shared" si="57"/>
        <v>2.8525763849295734E-3</v>
      </c>
    </row>
    <row r="110" spans="2:13" x14ac:dyDescent="0.25">
      <c r="B110" s="162" t="s">
        <v>100</v>
      </c>
      <c r="C110" s="163">
        <v>12768</v>
      </c>
      <c r="D110" s="163">
        <v>14541</v>
      </c>
      <c r="E110" s="163">
        <v>24902</v>
      </c>
      <c r="F110" s="163">
        <v>30101</v>
      </c>
      <c r="G110" s="163">
        <v>33983</v>
      </c>
      <c r="H110" s="163">
        <v>31271</v>
      </c>
      <c r="I110" s="165">
        <f>IFERROR(H110/G110-1,"-")</f>
        <v>-7.9804608186446191E-2</v>
      </c>
      <c r="J110" s="164">
        <f t="shared" si="58"/>
        <v>1.1505398528299291</v>
      </c>
      <c r="K110" s="162">
        <f t="shared" si="59"/>
        <v>-2712</v>
      </c>
      <c r="L110" s="163">
        <f t="shared" si="60"/>
        <v>16730</v>
      </c>
      <c r="M110" s="164">
        <f t="shared" si="57"/>
        <v>7.3069230122159807E-3</v>
      </c>
    </row>
    <row r="111" spans="2:13" x14ac:dyDescent="0.25">
      <c r="B111" s="157" t="s">
        <v>107</v>
      </c>
      <c r="C111" s="158">
        <v>70391</v>
      </c>
      <c r="D111" s="158">
        <v>65025</v>
      </c>
      <c r="E111" s="158">
        <v>34018</v>
      </c>
      <c r="F111" s="158">
        <v>128662</v>
      </c>
      <c r="G111" s="158">
        <v>172218</v>
      </c>
      <c r="H111" s="158">
        <v>163799</v>
      </c>
      <c r="I111" s="160">
        <f>IFERROR(H111/G111-1,"-")</f>
        <v>-4.8885714617519671E-2</v>
      </c>
      <c r="J111" s="159">
        <f t="shared" si="58"/>
        <v>1.5190157631680123</v>
      </c>
      <c r="K111" s="157">
        <f t="shared" si="59"/>
        <v>-8419</v>
      </c>
      <c r="L111" s="158">
        <f t="shared" si="60"/>
        <v>98774</v>
      </c>
      <c r="M111" s="159">
        <f t="shared" si="57"/>
        <v>3.8274013702087092E-2</v>
      </c>
    </row>
    <row r="112" spans="2:13" x14ac:dyDescent="0.25">
      <c r="B112" s="162" t="s">
        <v>110</v>
      </c>
      <c r="C112" s="163">
        <v>36775</v>
      </c>
      <c r="D112" s="163">
        <v>36612</v>
      </c>
      <c r="E112" s="163">
        <v>19439</v>
      </c>
      <c r="F112" s="163">
        <v>77726</v>
      </c>
      <c r="G112" s="163">
        <v>113230</v>
      </c>
      <c r="H112" s="163">
        <v>102157</v>
      </c>
      <c r="I112" s="165">
        <f t="shared" ref="I112:I119" si="61">IFERROR(H112/G112-1,"-")</f>
        <v>-9.7792104565927795E-2</v>
      </c>
      <c r="J112" s="164">
        <f t="shared" si="58"/>
        <v>1.7902600240358351</v>
      </c>
      <c r="K112" s="162">
        <f t="shared" si="59"/>
        <v>-11073</v>
      </c>
      <c r="L112" s="163">
        <f t="shared" si="60"/>
        <v>65545</v>
      </c>
      <c r="M112" s="164">
        <f t="shared" si="57"/>
        <v>2.3870465740108981E-2</v>
      </c>
    </row>
    <row r="113" spans="2:13" x14ac:dyDescent="0.25">
      <c r="B113" s="162" t="s">
        <v>113</v>
      </c>
      <c r="C113" s="163">
        <v>5585</v>
      </c>
      <c r="D113" s="163">
        <v>4407</v>
      </c>
      <c r="E113" s="163">
        <v>2695</v>
      </c>
      <c r="F113" s="163">
        <v>5917</v>
      </c>
      <c r="G113" s="163">
        <v>7594</v>
      </c>
      <c r="H113" s="163">
        <v>7215</v>
      </c>
      <c r="I113" s="165">
        <f t="shared" si="61"/>
        <v>-4.9907821964708998E-2</v>
      </c>
      <c r="J113" s="164">
        <f t="shared" si="58"/>
        <v>0.63716814159292046</v>
      </c>
      <c r="K113" s="162">
        <f t="shared" si="59"/>
        <v>-379</v>
      </c>
      <c r="L113" s="163">
        <f t="shared" si="60"/>
        <v>2808</v>
      </c>
      <c r="M113" s="164">
        <f t="shared" si="57"/>
        <v>1.6858894673383743E-3</v>
      </c>
    </row>
    <row r="114" spans="2:13" x14ac:dyDescent="0.25">
      <c r="B114" s="162" t="s">
        <v>116</v>
      </c>
      <c r="C114" s="163">
        <v>12015</v>
      </c>
      <c r="D114" s="163">
        <v>8908</v>
      </c>
      <c r="E114" s="163">
        <v>1859</v>
      </c>
      <c r="F114" s="163">
        <v>8638</v>
      </c>
      <c r="G114" s="163">
        <v>12056</v>
      </c>
      <c r="H114" s="163">
        <v>12800</v>
      </c>
      <c r="I114" s="165">
        <f t="shared" si="61"/>
        <v>6.1712010617120061E-2</v>
      </c>
      <c r="J114" s="164">
        <f t="shared" si="58"/>
        <v>0.4369106421194433</v>
      </c>
      <c r="K114" s="162">
        <f t="shared" si="59"/>
        <v>744</v>
      </c>
      <c r="L114" s="163">
        <f t="shared" si="60"/>
        <v>3892</v>
      </c>
      <c r="M114" s="164">
        <f t="shared" si="57"/>
        <v>2.99090577712144E-3</v>
      </c>
    </row>
    <row r="115" spans="2:13" x14ac:dyDescent="0.25">
      <c r="B115" s="162" t="s">
        <v>123</v>
      </c>
      <c r="C115" s="163">
        <v>1509</v>
      </c>
      <c r="D115" s="163">
        <v>1114</v>
      </c>
      <c r="E115" s="163">
        <v>1095</v>
      </c>
      <c r="F115" s="163">
        <v>5894</v>
      </c>
      <c r="G115" s="163">
        <v>6032</v>
      </c>
      <c r="H115" s="163">
        <v>5918</v>
      </c>
      <c r="I115" s="165">
        <f t="shared" si="61"/>
        <v>-1.8899204244031798E-2</v>
      </c>
      <c r="J115" s="164">
        <f t="shared" si="58"/>
        <v>4.3123877917414726</v>
      </c>
      <c r="K115" s="162">
        <f t="shared" si="59"/>
        <v>-114</v>
      </c>
      <c r="L115" s="163">
        <f t="shared" si="60"/>
        <v>4804</v>
      </c>
      <c r="M115" s="164">
        <f t="shared" si="57"/>
        <v>1.3828265928909908E-3</v>
      </c>
    </row>
    <row r="116" spans="2:13" x14ac:dyDescent="0.25">
      <c r="B116" s="162" t="s">
        <v>119</v>
      </c>
      <c r="C116" s="163">
        <v>2993</v>
      </c>
      <c r="D116" s="163">
        <v>2915</v>
      </c>
      <c r="E116" s="163">
        <v>2545</v>
      </c>
      <c r="F116" s="163">
        <v>4317</v>
      </c>
      <c r="G116" s="163">
        <v>4916</v>
      </c>
      <c r="H116" s="163">
        <v>4686</v>
      </c>
      <c r="I116" s="165">
        <f t="shared" si="61"/>
        <v>-4.6786004882017895E-2</v>
      </c>
      <c r="J116" s="164">
        <f t="shared" si="58"/>
        <v>0.60754716981132084</v>
      </c>
      <c r="K116" s="162">
        <f t="shared" si="59"/>
        <v>-230</v>
      </c>
      <c r="L116" s="163">
        <f t="shared" si="60"/>
        <v>1771</v>
      </c>
      <c r="M116" s="164">
        <f t="shared" si="57"/>
        <v>1.0949519118430523E-3</v>
      </c>
    </row>
    <row r="117" spans="2:13" x14ac:dyDescent="0.25">
      <c r="B117" s="162" t="s">
        <v>128</v>
      </c>
      <c r="C117" s="163">
        <v>478</v>
      </c>
      <c r="D117" s="163">
        <v>419</v>
      </c>
      <c r="E117" s="163">
        <v>226</v>
      </c>
      <c r="F117" s="163">
        <v>1123</v>
      </c>
      <c r="G117" s="163">
        <v>1300</v>
      </c>
      <c r="H117" s="163">
        <v>1069</v>
      </c>
      <c r="I117" s="165">
        <f t="shared" si="61"/>
        <v>-0.1776923076923077</v>
      </c>
      <c r="J117" s="164">
        <f t="shared" si="58"/>
        <v>1.5513126491646778</v>
      </c>
      <c r="K117" s="162">
        <f t="shared" si="59"/>
        <v>-231</v>
      </c>
      <c r="L117" s="163">
        <f t="shared" si="60"/>
        <v>650</v>
      </c>
      <c r="M117" s="164">
        <f t="shared" si="57"/>
        <v>2.4978736529240777E-4</v>
      </c>
    </row>
    <row r="118" spans="2:13" x14ac:dyDescent="0.25">
      <c r="B118" s="162" t="s">
        <v>131</v>
      </c>
      <c r="C118" s="163">
        <v>1389</v>
      </c>
      <c r="D118" s="163">
        <v>1123</v>
      </c>
      <c r="E118" s="163">
        <v>549</v>
      </c>
      <c r="F118" s="163">
        <v>840</v>
      </c>
      <c r="G118" s="163">
        <v>770</v>
      </c>
      <c r="H118" s="163">
        <v>1368</v>
      </c>
      <c r="I118" s="165">
        <f t="shared" si="61"/>
        <v>0.77662337662337655</v>
      </c>
      <c r="J118" s="164">
        <f t="shared" si="58"/>
        <v>0.21816562778272486</v>
      </c>
      <c r="K118" s="162">
        <f t="shared" si="59"/>
        <v>598</v>
      </c>
      <c r="L118" s="163">
        <f t="shared" si="60"/>
        <v>245</v>
      </c>
      <c r="M118" s="164">
        <f t="shared" si="57"/>
        <v>3.1965305492985389E-4</v>
      </c>
    </row>
    <row r="119" spans="2:13" x14ac:dyDescent="0.25">
      <c r="B119" s="168" t="s">
        <v>145</v>
      </c>
      <c r="C119" s="169">
        <f t="shared" ref="C119:H119" si="62">C111-SUM(C112:C118)</f>
        <v>9647</v>
      </c>
      <c r="D119" s="169">
        <f t="shared" si="62"/>
        <v>9527</v>
      </c>
      <c r="E119" s="169">
        <f t="shared" si="62"/>
        <v>5610</v>
      </c>
      <c r="F119" s="169">
        <f t="shared" si="62"/>
        <v>24207</v>
      </c>
      <c r="G119" s="169">
        <f t="shared" si="62"/>
        <v>26320</v>
      </c>
      <c r="H119" s="169">
        <f t="shared" si="62"/>
        <v>28586</v>
      </c>
      <c r="I119" s="171">
        <f t="shared" si="61"/>
        <v>8.6094224924012197E-2</v>
      </c>
      <c r="J119" s="170">
        <f t="shared" si="58"/>
        <v>2.0005248241838984</v>
      </c>
      <c r="K119" s="168">
        <f>H119-G119</f>
        <v>2266</v>
      </c>
      <c r="L119" s="169">
        <f t="shared" si="60"/>
        <v>19059</v>
      </c>
      <c r="M119" s="170">
        <f t="shared" si="57"/>
        <v>6.6795337925619914E-3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>
        <f>C122+C125</f>
        <v>232309</v>
      </c>
      <c r="D121" s="176">
        <f t="shared" ref="D121:H121" si="63">D122+D125</f>
        <v>220415</v>
      </c>
      <c r="E121" s="176">
        <f t="shared" si="63"/>
        <v>91416</v>
      </c>
      <c r="F121" s="176">
        <f t="shared" si="63"/>
        <v>229131</v>
      </c>
      <c r="G121" s="176">
        <f t="shared" si="63"/>
        <v>239109</v>
      </c>
      <c r="H121" s="176">
        <f t="shared" si="63"/>
        <v>250871</v>
      </c>
      <c r="I121" s="177">
        <f>IFERROR(H121/G121-1,"-")</f>
        <v>4.9190954752853289E-2</v>
      </c>
      <c r="J121" s="177">
        <f>IFERROR(H121/D121-1,"-")</f>
        <v>0.1381757139940567</v>
      </c>
      <c r="K121" s="176">
        <f>H121-G121</f>
        <v>11762</v>
      </c>
      <c r="L121" s="176">
        <f>H121-D121</f>
        <v>30456</v>
      </c>
      <c r="M121" s="177">
        <f t="shared" ref="M121:M133" si="64">H121/H$9</f>
        <v>5.8619650250955689E-2</v>
      </c>
    </row>
    <row r="122" spans="2:13" x14ac:dyDescent="0.25">
      <c r="B122" s="157" t="s">
        <v>97</v>
      </c>
      <c r="C122" s="158">
        <v>135043</v>
      </c>
      <c r="D122" s="158">
        <v>120142</v>
      </c>
      <c r="E122" s="158">
        <v>52879</v>
      </c>
      <c r="F122" s="158">
        <v>134886</v>
      </c>
      <c r="G122" s="158">
        <v>146430</v>
      </c>
      <c r="H122" s="158">
        <v>156566</v>
      </c>
      <c r="I122" s="160">
        <f>IFERROR(H122/G122-1,"-")</f>
        <v>6.9220788089872309E-2</v>
      </c>
      <c r="J122" s="159">
        <f t="shared" ref="J122:J133" si="65">IFERROR(H122/D122-1,"-")</f>
        <v>0.30317457675084492</v>
      </c>
      <c r="K122" s="157">
        <f t="shared" ref="K122:K132" si="66">H122-G122</f>
        <v>10136</v>
      </c>
      <c r="L122" s="158">
        <f t="shared" ref="L122:L133" si="67">H122-D122</f>
        <v>36424</v>
      </c>
      <c r="M122" s="159">
        <f t="shared" si="64"/>
        <v>3.658391827349964E-2</v>
      </c>
    </row>
    <row r="123" spans="2:13" x14ac:dyDescent="0.25">
      <c r="B123" s="162" t="s">
        <v>103</v>
      </c>
      <c r="C123" s="163">
        <v>75241</v>
      </c>
      <c r="D123" s="163">
        <v>61076</v>
      </c>
      <c r="E123" s="163">
        <v>24076</v>
      </c>
      <c r="F123" s="163">
        <v>69865</v>
      </c>
      <c r="G123" s="163">
        <v>66121</v>
      </c>
      <c r="H123" s="163">
        <v>75793</v>
      </c>
      <c r="I123" s="165">
        <f>IFERROR(H123/G123-1,"-")</f>
        <v>0.14627727953297742</v>
      </c>
      <c r="J123" s="164">
        <f t="shared" si="65"/>
        <v>0.24096208003143627</v>
      </c>
      <c r="K123" s="162">
        <f t="shared" si="66"/>
        <v>9672</v>
      </c>
      <c r="L123" s="163">
        <f t="shared" si="67"/>
        <v>14717</v>
      </c>
      <c r="M123" s="164">
        <f t="shared" si="64"/>
        <v>1.7710134497294167E-2</v>
      </c>
    </row>
    <row r="124" spans="2:13" x14ac:dyDescent="0.25">
      <c r="B124" s="162" t="s">
        <v>100</v>
      </c>
      <c r="C124" s="163">
        <v>59802</v>
      </c>
      <c r="D124" s="163">
        <v>59066</v>
      </c>
      <c r="E124" s="163">
        <v>28803</v>
      </c>
      <c r="F124" s="163">
        <v>65021</v>
      </c>
      <c r="G124" s="163">
        <v>80309</v>
      </c>
      <c r="H124" s="163">
        <v>80773</v>
      </c>
      <c r="I124" s="165">
        <f>IFERROR(H124/G124-1,"-")</f>
        <v>5.7776836967213807E-3</v>
      </c>
      <c r="J124" s="164">
        <f t="shared" si="65"/>
        <v>0.36750414790234642</v>
      </c>
      <c r="K124" s="162">
        <f t="shared" si="66"/>
        <v>464</v>
      </c>
      <c r="L124" s="163">
        <f t="shared" si="67"/>
        <v>21707</v>
      </c>
      <c r="M124" s="164">
        <f t="shared" si="64"/>
        <v>1.8873783776205477E-2</v>
      </c>
    </row>
    <row r="125" spans="2:13" x14ac:dyDescent="0.25">
      <c r="B125" s="157" t="s">
        <v>107</v>
      </c>
      <c r="C125" s="158">
        <v>97266</v>
      </c>
      <c r="D125" s="158">
        <v>100273</v>
      </c>
      <c r="E125" s="158">
        <v>38537</v>
      </c>
      <c r="F125" s="158">
        <v>94245</v>
      </c>
      <c r="G125" s="158">
        <v>92679</v>
      </c>
      <c r="H125" s="158">
        <v>94305</v>
      </c>
      <c r="I125" s="160">
        <f>IFERROR(H125/G125-1,"-")</f>
        <v>1.7544427540219454E-2</v>
      </c>
      <c r="J125" s="159">
        <f t="shared" si="65"/>
        <v>-5.9517517178103829E-2</v>
      </c>
      <c r="K125" s="157">
        <f t="shared" si="66"/>
        <v>1626</v>
      </c>
      <c r="L125" s="158">
        <f t="shared" si="67"/>
        <v>-5968</v>
      </c>
      <c r="M125" s="159">
        <f t="shared" si="64"/>
        <v>2.2035731977456046E-2</v>
      </c>
    </row>
    <row r="126" spans="2:13" x14ac:dyDescent="0.25">
      <c r="B126" s="162" t="s">
        <v>110</v>
      </c>
      <c r="C126" s="163">
        <v>11864</v>
      </c>
      <c r="D126" s="163">
        <v>10460</v>
      </c>
      <c r="E126" s="163">
        <v>3706</v>
      </c>
      <c r="F126" s="163">
        <v>9917</v>
      </c>
      <c r="G126" s="163">
        <v>11646</v>
      </c>
      <c r="H126" s="163">
        <v>10656</v>
      </c>
      <c r="I126" s="165">
        <f t="shared" ref="I126:I133" si="68">IFERROR(H126/G126-1,"-")</f>
        <v>-8.5007727975270453E-2</v>
      </c>
      <c r="J126" s="164">
        <f t="shared" si="65"/>
        <v>1.8738049713193039E-2</v>
      </c>
      <c r="K126" s="162">
        <f t="shared" si="66"/>
        <v>-990</v>
      </c>
      <c r="L126" s="163">
        <f t="shared" si="67"/>
        <v>196</v>
      </c>
      <c r="M126" s="164">
        <f t="shared" si="64"/>
        <v>2.4899290594535988E-3</v>
      </c>
    </row>
    <row r="127" spans="2:13" x14ac:dyDescent="0.25">
      <c r="B127" s="162" t="s">
        <v>113</v>
      </c>
      <c r="C127" s="163">
        <v>10977</v>
      </c>
      <c r="D127" s="163">
        <v>9550</v>
      </c>
      <c r="E127" s="163">
        <v>3876</v>
      </c>
      <c r="F127" s="163">
        <v>11261</v>
      </c>
      <c r="G127" s="163">
        <v>13316</v>
      </c>
      <c r="H127" s="163">
        <v>13127</v>
      </c>
      <c r="I127" s="165">
        <f t="shared" si="68"/>
        <v>-1.4193451486932962E-2</v>
      </c>
      <c r="J127" s="164">
        <f t="shared" si="65"/>
        <v>0.37455497382198955</v>
      </c>
      <c r="K127" s="162">
        <f t="shared" si="66"/>
        <v>-189</v>
      </c>
      <c r="L127" s="163">
        <f t="shared" si="67"/>
        <v>3577</v>
      </c>
      <c r="M127" s="164">
        <f t="shared" si="64"/>
        <v>3.0673140731463395E-3</v>
      </c>
    </row>
    <row r="128" spans="2:13" x14ac:dyDescent="0.25">
      <c r="B128" s="162" t="s">
        <v>116</v>
      </c>
      <c r="C128" s="163">
        <v>6539</v>
      </c>
      <c r="D128" s="163">
        <v>6709</v>
      </c>
      <c r="E128" s="163">
        <v>2774</v>
      </c>
      <c r="F128" s="163">
        <v>8524</v>
      </c>
      <c r="G128" s="163">
        <v>8756</v>
      </c>
      <c r="H128" s="163">
        <v>8567</v>
      </c>
      <c r="I128" s="165">
        <f t="shared" si="68"/>
        <v>-2.1585198720877163E-2</v>
      </c>
      <c r="J128" s="164">
        <f t="shared" si="65"/>
        <v>0.27694142197048732</v>
      </c>
      <c r="K128" s="162">
        <f t="shared" si="66"/>
        <v>-189</v>
      </c>
      <c r="L128" s="163">
        <f t="shared" si="67"/>
        <v>1858</v>
      </c>
      <c r="M128" s="164">
        <f t="shared" si="64"/>
        <v>2.0018038900468265E-3</v>
      </c>
    </row>
    <row r="129" spans="2:13" x14ac:dyDescent="0.25">
      <c r="B129" s="162" t="s">
        <v>123</v>
      </c>
      <c r="C129" s="163">
        <v>1654</v>
      </c>
      <c r="D129" s="163">
        <v>1866</v>
      </c>
      <c r="E129" s="163">
        <v>715</v>
      </c>
      <c r="F129" s="163">
        <v>2573</v>
      </c>
      <c r="G129" s="163">
        <v>2637</v>
      </c>
      <c r="H129" s="163">
        <v>2356</v>
      </c>
      <c r="I129" s="165">
        <f t="shared" si="68"/>
        <v>-0.10656048540007579</v>
      </c>
      <c r="J129" s="164">
        <f t="shared" si="65"/>
        <v>0.262593783494105</v>
      </c>
      <c r="K129" s="162">
        <f t="shared" si="66"/>
        <v>-281</v>
      </c>
      <c r="L129" s="163">
        <f t="shared" si="67"/>
        <v>490</v>
      </c>
      <c r="M129" s="164">
        <f t="shared" si="64"/>
        <v>5.5051359460141507E-4</v>
      </c>
    </row>
    <row r="130" spans="2:13" x14ac:dyDescent="0.25">
      <c r="B130" s="162" t="s">
        <v>119</v>
      </c>
      <c r="C130" s="163">
        <v>1793</v>
      </c>
      <c r="D130" s="163">
        <v>1484</v>
      </c>
      <c r="E130" s="163">
        <v>756</v>
      </c>
      <c r="F130" s="163">
        <v>1836</v>
      </c>
      <c r="G130" s="163">
        <v>1934</v>
      </c>
      <c r="H130" s="163">
        <v>2091</v>
      </c>
      <c r="I130" s="165">
        <f t="shared" si="68"/>
        <v>8.1178903826266913E-2</v>
      </c>
      <c r="J130" s="164">
        <f t="shared" si="65"/>
        <v>0.40902964959568733</v>
      </c>
      <c r="K130" s="162">
        <f t="shared" si="66"/>
        <v>157</v>
      </c>
      <c r="L130" s="163">
        <f t="shared" si="67"/>
        <v>607</v>
      </c>
      <c r="M130" s="164">
        <f t="shared" si="64"/>
        <v>4.8859249843444773E-4</v>
      </c>
    </row>
    <row r="131" spans="2:13" x14ac:dyDescent="0.25">
      <c r="B131" s="162" t="s">
        <v>128</v>
      </c>
      <c r="C131" s="163">
        <v>1802</v>
      </c>
      <c r="D131" s="163">
        <v>1623</v>
      </c>
      <c r="E131" s="163">
        <v>671</v>
      </c>
      <c r="F131" s="163">
        <v>1075</v>
      </c>
      <c r="G131" s="163">
        <v>1341</v>
      </c>
      <c r="H131" s="163">
        <v>1334</v>
      </c>
      <c r="I131" s="165">
        <f t="shared" si="68"/>
        <v>-5.2199850857569396E-3</v>
      </c>
      <c r="J131" s="164">
        <f t="shared" si="65"/>
        <v>-0.17806531115218727</v>
      </c>
      <c r="K131" s="162">
        <f t="shared" si="66"/>
        <v>-7</v>
      </c>
      <c r="L131" s="163">
        <f t="shared" si="67"/>
        <v>-289</v>
      </c>
      <c r="M131" s="164">
        <f t="shared" si="64"/>
        <v>3.1170846145937511E-4</v>
      </c>
    </row>
    <row r="132" spans="2:13" x14ac:dyDescent="0.25">
      <c r="B132" s="162" t="s">
        <v>131</v>
      </c>
      <c r="C132" s="163">
        <v>3139</v>
      </c>
      <c r="D132" s="163">
        <v>2681</v>
      </c>
      <c r="E132" s="163">
        <v>1081</v>
      </c>
      <c r="F132" s="163">
        <v>1885</v>
      </c>
      <c r="G132" s="163">
        <v>2455</v>
      </c>
      <c r="H132" s="163">
        <v>2493</v>
      </c>
      <c r="I132" s="165">
        <f t="shared" si="68"/>
        <v>1.5478615071283119E-2</v>
      </c>
      <c r="J132" s="164">
        <f t="shared" si="65"/>
        <v>-7.0123088399850819E-2</v>
      </c>
      <c r="K132" s="162">
        <f t="shared" si="66"/>
        <v>38</v>
      </c>
      <c r="L132" s="163">
        <f t="shared" si="67"/>
        <v>-188</v>
      </c>
      <c r="M132" s="164">
        <f t="shared" si="64"/>
        <v>5.82525632997168E-4</v>
      </c>
    </row>
    <row r="133" spans="2:13" x14ac:dyDescent="0.25">
      <c r="B133" s="168" t="s">
        <v>145</v>
      </c>
      <c r="C133" s="169">
        <f t="shared" ref="C133:H133" si="69">C125-SUM(C126:C132)</f>
        <v>59498</v>
      </c>
      <c r="D133" s="169">
        <f t="shared" si="69"/>
        <v>65900</v>
      </c>
      <c r="E133" s="169">
        <f t="shared" si="69"/>
        <v>24958</v>
      </c>
      <c r="F133" s="169">
        <f t="shared" si="69"/>
        <v>57174</v>
      </c>
      <c r="G133" s="169">
        <f t="shared" si="69"/>
        <v>50594</v>
      </c>
      <c r="H133" s="169">
        <f t="shared" si="69"/>
        <v>53681</v>
      </c>
      <c r="I133" s="171">
        <f t="shared" si="68"/>
        <v>6.1015140135193935E-2</v>
      </c>
      <c r="J133" s="170">
        <f t="shared" si="65"/>
        <v>-0.18541729893778447</v>
      </c>
      <c r="K133" s="168">
        <f>H133-G133</f>
        <v>3087</v>
      </c>
      <c r="L133" s="169">
        <f t="shared" si="67"/>
        <v>-12219</v>
      </c>
      <c r="M133" s="170">
        <f t="shared" si="64"/>
        <v>1.2543344767316876E-2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f>C136+C139</f>
        <v>174825</v>
      </c>
      <c r="D135" s="176">
        <f t="shared" ref="D135:H135" si="70">D136+D139</f>
        <v>179597</v>
      </c>
      <c r="E135" s="176">
        <f t="shared" si="70"/>
        <v>71022</v>
      </c>
      <c r="F135" s="176">
        <f t="shared" si="70"/>
        <v>211298</v>
      </c>
      <c r="G135" s="176">
        <f t="shared" si="70"/>
        <v>229046</v>
      </c>
      <c r="H135" s="176">
        <f t="shared" si="70"/>
        <v>235930</v>
      </c>
      <c r="I135" s="177">
        <f>IFERROR(H135/G135-1,"-")</f>
        <v>3.0055098102564459E-2</v>
      </c>
      <c r="J135" s="177">
        <f>IFERROR(H135/D135-1,"-")</f>
        <v>0.31366336854179089</v>
      </c>
      <c r="K135" s="176">
        <f>H135-G135</f>
        <v>6884</v>
      </c>
      <c r="L135" s="176">
        <f>H135-D135</f>
        <v>56333</v>
      </c>
      <c r="M135" s="177">
        <f t="shared" ref="M135:M147" si="71">H135/H$9</f>
        <v>5.5128468749707921E-2</v>
      </c>
    </row>
    <row r="136" spans="2:13" x14ac:dyDescent="0.25">
      <c r="B136" s="157" t="s">
        <v>97</v>
      </c>
      <c r="C136" s="158">
        <v>32806</v>
      </c>
      <c r="D136" s="158">
        <v>35173</v>
      </c>
      <c r="E136" s="158">
        <v>18253</v>
      </c>
      <c r="F136" s="158">
        <v>21329</v>
      </c>
      <c r="G136" s="158">
        <v>23163</v>
      </c>
      <c r="H136" s="158">
        <v>21463</v>
      </c>
      <c r="I136" s="160">
        <f>IFERROR(H136/G136-1,"-")</f>
        <v>-7.3392911108232983E-2</v>
      </c>
      <c r="J136" s="159">
        <f t="shared" ref="J136:J147" si="72">IFERROR(H136/D136-1,"-")</f>
        <v>-0.38978762118670573</v>
      </c>
      <c r="K136" s="157">
        <f t="shared" ref="K136:K146" si="73">H136-G136</f>
        <v>-1700</v>
      </c>
      <c r="L136" s="158">
        <f t="shared" ref="L136:L147" si="74">H136-D136</f>
        <v>-13710</v>
      </c>
      <c r="M136" s="159">
        <f t="shared" si="71"/>
        <v>5.0151414604966771E-3</v>
      </c>
    </row>
    <row r="137" spans="2:13" x14ac:dyDescent="0.25">
      <c r="B137" s="162" t="s">
        <v>103</v>
      </c>
      <c r="C137" s="163">
        <v>20836</v>
      </c>
      <c r="D137" s="163">
        <v>17177</v>
      </c>
      <c r="E137" s="163">
        <v>13223</v>
      </c>
      <c r="F137" s="163">
        <v>14679</v>
      </c>
      <c r="G137" s="163">
        <v>14638</v>
      </c>
      <c r="H137" s="163">
        <v>13022</v>
      </c>
      <c r="I137" s="165">
        <f>IFERROR(H137/G137-1,"-")</f>
        <v>-0.11039759529990434</v>
      </c>
      <c r="J137" s="164">
        <f t="shared" si="72"/>
        <v>-0.24189322931827439</v>
      </c>
      <c r="K137" s="162">
        <f t="shared" si="73"/>
        <v>-1616</v>
      </c>
      <c r="L137" s="163">
        <f t="shared" si="74"/>
        <v>-4155</v>
      </c>
      <c r="M137" s="164">
        <f t="shared" si="71"/>
        <v>3.0427792991933899E-3</v>
      </c>
    </row>
    <row r="138" spans="2:13" x14ac:dyDescent="0.25">
      <c r="B138" s="162" t="s">
        <v>100</v>
      </c>
      <c r="C138" s="163">
        <v>11970</v>
      </c>
      <c r="D138" s="163">
        <v>17996</v>
      </c>
      <c r="E138" s="163">
        <v>5030</v>
      </c>
      <c r="F138" s="163">
        <v>6650</v>
      </c>
      <c r="G138" s="163">
        <v>8525</v>
      </c>
      <c r="H138" s="163">
        <v>8441</v>
      </c>
      <c r="I138" s="165">
        <f>IFERROR(H138/G138-1,"-")</f>
        <v>-9.8533724340176265E-3</v>
      </c>
      <c r="J138" s="164">
        <f t="shared" si="72"/>
        <v>-0.53095132251611465</v>
      </c>
      <c r="K138" s="162">
        <f t="shared" si="73"/>
        <v>-84</v>
      </c>
      <c r="L138" s="163">
        <f t="shared" si="74"/>
        <v>-9555</v>
      </c>
      <c r="M138" s="164">
        <f t="shared" si="71"/>
        <v>1.9723621613032872E-3</v>
      </c>
    </row>
    <row r="139" spans="2:13" x14ac:dyDescent="0.25">
      <c r="B139" s="157" t="s">
        <v>107</v>
      </c>
      <c r="C139" s="158">
        <v>142019</v>
      </c>
      <c r="D139" s="158">
        <v>144424</v>
      </c>
      <c r="E139" s="158">
        <v>52769</v>
      </c>
      <c r="F139" s="158">
        <v>189969</v>
      </c>
      <c r="G139" s="158">
        <v>205883</v>
      </c>
      <c r="H139" s="158">
        <v>214467</v>
      </c>
      <c r="I139" s="160">
        <f>IFERROR(H139/G139-1,"-")</f>
        <v>4.1693583248738397E-2</v>
      </c>
      <c r="J139" s="159">
        <f t="shared" si="72"/>
        <v>0.48498172048966937</v>
      </c>
      <c r="K139" s="157">
        <f t="shared" si="73"/>
        <v>8584</v>
      </c>
      <c r="L139" s="158">
        <f t="shared" si="74"/>
        <v>70043</v>
      </c>
      <c r="M139" s="159">
        <f t="shared" si="71"/>
        <v>5.0113327289211244E-2</v>
      </c>
    </row>
    <row r="140" spans="2:13" x14ac:dyDescent="0.25">
      <c r="B140" s="162" t="s">
        <v>110</v>
      </c>
      <c r="C140" s="163">
        <v>67763</v>
      </c>
      <c r="D140" s="163">
        <v>70307</v>
      </c>
      <c r="E140" s="163">
        <v>18492</v>
      </c>
      <c r="F140" s="163">
        <v>82145</v>
      </c>
      <c r="G140" s="163">
        <v>89598</v>
      </c>
      <c r="H140" s="163">
        <v>97266</v>
      </c>
      <c r="I140" s="165">
        <f t="shared" ref="I140:I147" si="75">IFERROR(H140/G140-1,"-")</f>
        <v>8.5582267461327355E-2</v>
      </c>
      <c r="J140" s="164">
        <f t="shared" si="72"/>
        <v>0.3834468829561779</v>
      </c>
      <c r="K140" s="162">
        <f t="shared" si="73"/>
        <v>7668</v>
      </c>
      <c r="L140" s="163">
        <f t="shared" si="74"/>
        <v>26959</v>
      </c>
      <c r="M140" s="164">
        <f t="shared" si="71"/>
        <v>2.2727612602929218E-2</v>
      </c>
    </row>
    <row r="141" spans="2:13" x14ac:dyDescent="0.25">
      <c r="B141" s="162" t="s">
        <v>113</v>
      </c>
      <c r="C141" s="163">
        <v>12046</v>
      </c>
      <c r="D141" s="163">
        <v>12498</v>
      </c>
      <c r="E141" s="163">
        <v>4762</v>
      </c>
      <c r="F141" s="163">
        <v>13518</v>
      </c>
      <c r="G141" s="163">
        <v>18061</v>
      </c>
      <c r="H141" s="163">
        <v>18608</v>
      </c>
      <c r="I141" s="165">
        <f t="shared" si="75"/>
        <v>3.0286252145506953E-2</v>
      </c>
      <c r="J141" s="164">
        <f t="shared" si="72"/>
        <v>0.4888782205152824</v>
      </c>
      <c r="K141" s="162">
        <f t="shared" si="73"/>
        <v>547</v>
      </c>
      <c r="L141" s="163">
        <f t="shared" si="74"/>
        <v>6110</v>
      </c>
      <c r="M141" s="164">
        <f t="shared" si="71"/>
        <v>4.3480292734902936E-3</v>
      </c>
    </row>
    <row r="142" spans="2:13" x14ac:dyDescent="0.25">
      <c r="B142" s="162" t="s">
        <v>116</v>
      </c>
      <c r="C142" s="163">
        <v>17041</v>
      </c>
      <c r="D142" s="163">
        <v>16140</v>
      </c>
      <c r="E142" s="163">
        <v>5672</v>
      </c>
      <c r="F142" s="163">
        <v>22971</v>
      </c>
      <c r="G142" s="163">
        <v>21019</v>
      </c>
      <c r="H142" s="163">
        <v>20511</v>
      </c>
      <c r="I142" s="165">
        <f t="shared" si="75"/>
        <v>-2.4168609353442116E-2</v>
      </c>
      <c r="J142" s="164">
        <f t="shared" si="72"/>
        <v>0.27081784386617103</v>
      </c>
      <c r="K142" s="162">
        <f t="shared" si="73"/>
        <v>-508</v>
      </c>
      <c r="L142" s="163">
        <f t="shared" si="74"/>
        <v>4371</v>
      </c>
      <c r="M142" s="164">
        <f t="shared" si="71"/>
        <v>4.79269284332327E-3</v>
      </c>
    </row>
    <row r="143" spans="2:13" x14ac:dyDescent="0.25">
      <c r="B143" s="162" t="s">
        <v>123</v>
      </c>
      <c r="C143" s="163">
        <v>2856</v>
      </c>
      <c r="D143" s="163">
        <v>2480</v>
      </c>
      <c r="E143" s="163">
        <v>723</v>
      </c>
      <c r="F143" s="163">
        <v>8266</v>
      </c>
      <c r="G143" s="163">
        <v>7307</v>
      </c>
      <c r="H143" s="163">
        <v>5109</v>
      </c>
      <c r="I143" s="165">
        <f t="shared" si="75"/>
        <v>-0.30080744491583411</v>
      </c>
      <c r="J143" s="164">
        <f t="shared" si="72"/>
        <v>1.0600806451612903</v>
      </c>
      <c r="K143" s="162">
        <f t="shared" si="73"/>
        <v>-2198</v>
      </c>
      <c r="L143" s="163">
        <f t="shared" si="74"/>
        <v>2629</v>
      </c>
      <c r="M143" s="164">
        <f t="shared" si="71"/>
        <v>1.1937920011963624E-3</v>
      </c>
    </row>
    <row r="144" spans="2:13" x14ac:dyDescent="0.25">
      <c r="B144" s="162" t="s">
        <v>119</v>
      </c>
      <c r="C144" s="163">
        <v>3580</v>
      </c>
      <c r="D144" s="163">
        <v>3519</v>
      </c>
      <c r="E144" s="163">
        <v>1607</v>
      </c>
      <c r="F144" s="163">
        <v>3688</v>
      </c>
      <c r="G144" s="163">
        <v>4700</v>
      </c>
      <c r="H144" s="163">
        <v>4722</v>
      </c>
      <c r="I144" s="165">
        <f t="shared" si="75"/>
        <v>4.6808510638298717E-3</v>
      </c>
      <c r="J144" s="164">
        <f t="shared" si="72"/>
        <v>0.34185848252344408</v>
      </c>
      <c r="K144" s="162">
        <f t="shared" si="73"/>
        <v>22</v>
      </c>
      <c r="L144" s="163">
        <f t="shared" si="74"/>
        <v>1203</v>
      </c>
      <c r="M144" s="164">
        <f t="shared" si="71"/>
        <v>1.1033638343412064E-3</v>
      </c>
    </row>
    <row r="145" spans="2:13" x14ac:dyDescent="0.25">
      <c r="B145" s="162" t="s">
        <v>128</v>
      </c>
      <c r="C145" s="163">
        <v>1221</v>
      </c>
      <c r="D145" s="163">
        <v>1536</v>
      </c>
      <c r="E145" s="163">
        <v>1592</v>
      </c>
      <c r="F145" s="163">
        <v>2905</v>
      </c>
      <c r="G145" s="163">
        <v>3245</v>
      </c>
      <c r="H145" s="163">
        <v>3064</v>
      </c>
      <c r="I145" s="165">
        <f t="shared" si="75"/>
        <v>-5.5778120184899804E-2</v>
      </c>
      <c r="J145" s="164">
        <f t="shared" si="72"/>
        <v>0.99479166666666674</v>
      </c>
      <c r="K145" s="162">
        <f t="shared" si="73"/>
        <v>-181</v>
      </c>
      <c r="L145" s="163">
        <f t="shared" si="74"/>
        <v>1528</v>
      </c>
      <c r="M145" s="164">
        <f t="shared" si="71"/>
        <v>7.1594807039844477E-4</v>
      </c>
    </row>
    <row r="146" spans="2:13" x14ac:dyDescent="0.25">
      <c r="B146" s="162" t="s">
        <v>131</v>
      </c>
      <c r="C146" s="163">
        <v>6873</v>
      </c>
      <c r="D146" s="163">
        <v>4338</v>
      </c>
      <c r="E146" s="163">
        <v>3374</v>
      </c>
      <c r="F146" s="163">
        <v>1686</v>
      </c>
      <c r="G146" s="163">
        <v>2305</v>
      </c>
      <c r="H146" s="163">
        <v>2046</v>
      </c>
      <c r="I146" s="165">
        <f t="shared" si="75"/>
        <v>-0.11236442516268985</v>
      </c>
      <c r="J146" s="164">
        <f t="shared" si="72"/>
        <v>-0.52835408022130015</v>
      </c>
      <c r="K146" s="162">
        <f t="shared" si="73"/>
        <v>-259</v>
      </c>
      <c r="L146" s="163">
        <f t="shared" si="74"/>
        <v>-2292</v>
      </c>
      <c r="M146" s="164">
        <f t="shared" si="71"/>
        <v>4.7807759531175517E-4</v>
      </c>
    </row>
    <row r="147" spans="2:13" x14ac:dyDescent="0.25">
      <c r="B147" s="168" t="s">
        <v>145</v>
      </c>
      <c r="C147" s="169">
        <f t="shared" ref="C147:H147" si="76">C139-SUM(C140:C146)</f>
        <v>30639</v>
      </c>
      <c r="D147" s="169">
        <f t="shared" si="76"/>
        <v>33606</v>
      </c>
      <c r="E147" s="169">
        <f t="shared" si="76"/>
        <v>16547</v>
      </c>
      <c r="F147" s="169">
        <f t="shared" si="76"/>
        <v>54790</v>
      </c>
      <c r="G147" s="169">
        <f t="shared" si="76"/>
        <v>59648</v>
      </c>
      <c r="H147" s="169">
        <f t="shared" si="76"/>
        <v>63141</v>
      </c>
      <c r="I147" s="171">
        <f t="shared" si="75"/>
        <v>5.8560219957081605E-2</v>
      </c>
      <c r="J147" s="170">
        <f t="shared" si="72"/>
        <v>0.87886091769326913</v>
      </c>
      <c r="K147" s="168">
        <f>H147-G147</f>
        <v>3493</v>
      </c>
      <c r="L147" s="169">
        <f t="shared" si="74"/>
        <v>29535</v>
      </c>
      <c r="M147" s="170">
        <f t="shared" si="71"/>
        <v>1.4753811068220692E-2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f>C150+C153</f>
        <v>123305</v>
      </c>
      <c r="D149" s="176">
        <f t="shared" ref="D149:H149" si="77">D150+D153</f>
        <v>121616</v>
      </c>
      <c r="E149" s="176">
        <f t="shared" si="77"/>
        <v>38032</v>
      </c>
      <c r="F149" s="176">
        <f t="shared" si="77"/>
        <v>108068</v>
      </c>
      <c r="G149" s="176">
        <f t="shared" si="77"/>
        <v>113742</v>
      </c>
      <c r="H149" s="176">
        <f t="shared" si="77"/>
        <v>117096</v>
      </c>
      <c r="I149" s="177">
        <f>IFERROR(H149/G149-1,"-")</f>
        <v>2.948778815213382E-2</v>
      </c>
      <c r="J149" s="177">
        <f>IFERROR(H149/D149-1,"-")</f>
        <v>-3.7166162347059606E-2</v>
      </c>
      <c r="K149" s="176">
        <f>H149-G149</f>
        <v>3354</v>
      </c>
      <c r="L149" s="176">
        <f>H149-D149</f>
        <v>-4520</v>
      </c>
      <c r="M149" s="177">
        <f t="shared" ref="M149:M161" si="78">H149/H$9</f>
        <v>2.7361179912329073E-2</v>
      </c>
    </row>
    <row r="150" spans="2:13" x14ac:dyDescent="0.25">
      <c r="B150" s="157" t="s">
        <v>97</v>
      </c>
      <c r="C150" s="158">
        <v>51069</v>
      </c>
      <c r="D150" s="158">
        <v>53440</v>
      </c>
      <c r="E150" s="158">
        <v>19160</v>
      </c>
      <c r="F150" s="158">
        <v>56632</v>
      </c>
      <c r="G150" s="158">
        <v>56669</v>
      </c>
      <c r="H150" s="158">
        <v>52899</v>
      </c>
      <c r="I150" s="160">
        <f>IFERROR(H150/G150-1,"-")</f>
        <v>-6.6526672431135192E-2</v>
      </c>
      <c r="J150" s="159">
        <f t="shared" ref="J150:J161" si="79">IFERROR(H150/D150-1,"-")</f>
        <v>-1.012350299401199E-2</v>
      </c>
      <c r="K150" s="157">
        <f t="shared" ref="K150:K160" si="80">H150-G150</f>
        <v>-3770</v>
      </c>
      <c r="L150" s="158">
        <f t="shared" ref="L150:L161" si="81">H150-D150</f>
        <v>-541</v>
      </c>
      <c r="M150" s="159">
        <f t="shared" si="78"/>
        <v>1.2360619117495864E-2</v>
      </c>
    </row>
    <row r="151" spans="2:13" x14ac:dyDescent="0.25">
      <c r="B151" s="162" t="s">
        <v>103</v>
      </c>
      <c r="C151" s="163">
        <v>31184</v>
      </c>
      <c r="D151" s="163">
        <v>32618</v>
      </c>
      <c r="E151" s="163">
        <v>12001</v>
      </c>
      <c r="F151" s="163">
        <v>41224</v>
      </c>
      <c r="G151" s="163">
        <v>42517</v>
      </c>
      <c r="H151" s="163">
        <v>36771</v>
      </c>
      <c r="I151" s="165">
        <f>IFERROR(H151/G151-1,"-")</f>
        <v>-0.1351459416233507</v>
      </c>
      <c r="J151" s="164">
        <f t="shared" si="79"/>
        <v>0.12732233735974008</v>
      </c>
      <c r="K151" s="162">
        <f t="shared" si="80"/>
        <v>-5746</v>
      </c>
      <c r="L151" s="163">
        <f t="shared" si="81"/>
        <v>4153</v>
      </c>
      <c r="M151" s="164">
        <f t="shared" si="78"/>
        <v>8.5920778383228504E-3</v>
      </c>
    </row>
    <row r="152" spans="2:13" x14ac:dyDescent="0.25">
      <c r="B152" s="162" t="s">
        <v>100</v>
      </c>
      <c r="C152" s="163">
        <v>19885</v>
      </c>
      <c r="D152" s="163">
        <v>20822</v>
      </c>
      <c r="E152" s="163">
        <v>7159</v>
      </c>
      <c r="F152" s="163">
        <v>15408</v>
      </c>
      <c r="G152" s="163">
        <v>14152</v>
      </c>
      <c r="H152" s="163">
        <v>16128</v>
      </c>
      <c r="I152" s="165">
        <f>IFERROR(H152/G152-1,"-")</f>
        <v>0.13962690785754672</v>
      </c>
      <c r="J152" s="164">
        <f t="shared" si="79"/>
        <v>-0.22543463644222461</v>
      </c>
      <c r="K152" s="162">
        <f t="shared" si="80"/>
        <v>1976</v>
      </c>
      <c r="L152" s="163">
        <f t="shared" si="81"/>
        <v>-4694</v>
      </c>
      <c r="M152" s="164">
        <f t="shared" si="78"/>
        <v>3.7685412791730144E-3</v>
      </c>
    </row>
    <row r="153" spans="2:13" x14ac:dyDescent="0.25">
      <c r="B153" s="157" t="s">
        <v>107</v>
      </c>
      <c r="C153" s="158">
        <v>72236</v>
      </c>
      <c r="D153" s="158">
        <v>68176</v>
      </c>
      <c r="E153" s="158">
        <v>18872</v>
      </c>
      <c r="F153" s="158">
        <v>51436</v>
      </c>
      <c r="G153" s="158">
        <v>57073</v>
      </c>
      <c r="H153" s="158">
        <v>64197</v>
      </c>
      <c r="I153" s="160">
        <f>IFERROR(H153/G153-1,"-")</f>
        <v>0.12482259562314924</v>
      </c>
      <c r="J153" s="159">
        <f t="shared" si="79"/>
        <v>-5.8363647031213328E-2</v>
      </c>
      <c r="K153" s="157">
        <f t="shared" si="80"/>
        <v>7124</v>
      </c>
      <c r="L153" s="158">
        <f t="shared" si="81"/>
        <v>-3979</v>
      </c>
      <c r="M153" s="159">
        <f t="shared" si="78"/>
        <v>1.5000560794833211E-2</v>
      </c>
    </row>
    <row r="154" spans="2:13" x14ac:dyDescent="0.25">
      <c r="B154" s="162" t="s">
        <v>110</v>
      </c>
      <c r="C154" s="163">
        <v>22568</v>
      </c>
      <c r="D154" s="163">
        <v>21620</v>
      </c>
      <c r="E154" s="163">
        <v>5515</v>
      </c>
      <c r="F154" s="163">
        <v>19171</v>
      </c>
      <c r="G154" s="163">
        <v>18750</v>
      </c>
      <c r="H154" s="163">
        <v>19791</v>
      </c>
      <c r="I154" s="165">
        <f t="shared" ref="I154:I161" si="82">IFERROR(H154/G154-1,"-")</f>
        <v>5.5520000000000014E-2</v>
      </c>
      <c r="J154" s="164">
        <f t="shared" si="79"/>
        <v>-8.4597594819611488E-2</v>
      </c>
      <c r="K154" s="162">
        <f t="shared" si="80"/>
        <v>1041</v>
      </c>
      <c r="L154" s="163">
        <f t="shared" si="81"/>
        <v>-1829</v>
      </c>
      <c r="M154" s="164">
        <f t="shared" si="78"/>
        <v>4.6244543933601891E-3</v>
      </c>
    </row>
    <row r="155" spans="2:13" x14ac:dyDescent="0.25">
      <c r="B155" s="162" t="s">
        <v>113</v>
      </c>
      <c r="C155" s="163">
        <v>20075</v>
      </c>
      <c r="D155" s="163">
        <v>16372</v>
      </c>
      <c r="E155" s="163">
        <v>4511</v>
      </c>
      <c r="F155" s="163">
        <v>9936</v>
      </c>
      <c r="G155" s="163">
        <v>10332</v>
      </c>
      <c r="H155" s="163">
        <v>10102</v>
      </c>
      <c r="I155" s="165">
        <f t="shared" si="82"/>
        <v>-2.2260936895083239E-2</v>
      </c>
      <c r="J155" s="164">
        <f t="shared" si="79"/>
        <v>-0.38297092597117033</v>
      </c>
      <c r="K155" s="162">
        <f t="shared" si="80"/>
        <v>-230</v>
      </c>
      <c r="L155" s="163">
        <f t="shared" si="81"/>
        <v>-6270</v>
      </c>
      <c r="M155" s="164">
        <f t="shared" si="78"/>
        <v>2.3604789187875617E-3</v>
      </c>
    </row>
    <row r="156" spans="2:13" x14ac:dyDescent="0.25">
      <c r="B156" s="162" t="s">
        <v>116</v>
      </c>
      <c r="C156" s="163">
        <v>10934</v>
      </c>
      <c r="D156" s="163">
        <v>9739</v>
      </c>
      <c r="E156" s="163">
        <v>2227</v>
      </c>
      <c r="F156" s="163">
        <v>6472</v>
      </c>
      <c r="G156" s="163">
        <v>9249</v>
      </c>
      <c r="H156" s="163">
        <v>11724</v>
      </c>
      <c r="I156" s="165">
        <f t="shared" si="82"/>
        <v>0.26759649691858578</v>
      </c>
      <c r="J156" s="164">
        <f t="shared" si="79"/>
        <v>0.2038196940137591</v>
      </c>
      <c r="K156" s="162">
        <f t="shared" si="80"/>
        <v>2475</v>
      </c>
      <c r="L156" s="163">
        <f t="shared" si="81"/>
        <v>1985</v>
      </c>
      <c r="M156" s="164">
        <f t="shared" si="78"/>
        <v>2.739482760232169E-3</v>
      </c>
    </row>
    <row r="157" spans="2:13" x14ac:dyDescent="0.25">
      <c r="B157" s="162" t="s">
        <v>123</v>
      </c>
      <c r="C157" s="163">
        <v>1334</v>
      </c>
      <c r="D157" s="163">
        <v>1552</v>
      </c>
      <c r="E157" s="163">
        <v>570</v>
      </c>
      <c r="F157" s="163">
        <v>1617</v>
      </c>
      <c r="G157" s="163">
        <v>1502</v>
      </c>
      <c r="H157" s="163">
        <v>1867</v>
      </c>
      <c r="I157" s="165">
        <f t="shared" si="82"/>
        <v>0.24300932090545935</v>
      </c>
      <c r="J157" s="164">
        <f t="shared" si="79"/>
        <v>0.20296391752577314</v>
      </c>
      <c r="K157" s="162">
        <f t="shared" si="80"/>
        <v>365</v>
      </c>
      <c r="L157" s="163">
        <f t="shared" si="81"/>
        <v>315</v>
      </c>
      <c r="M157" s="164">
        <f t="shared" si="78"/>
        <v>4.3625164733482254E-4</v>
      </c>
    </row>
    <row r="158" spans="2:13" x14ac:dyDescent="0.25">
      <c r="B158" s="162" t="s">
        <v>119</v>
      </c>
      <c r="C158" s="163">
        <v>2462</v>
      </c>
      <c r="D158" s="163">
        <v>2986</v>
      </c>
      <c r="E158" s="163">
        <v>1192</v>
      </c>
      <c r="F158" s="163">
        <v>2943</v>
      </c>
      <c r="G158" s="163">
        <v>2874</v>
      </c>
      <c r="H158" s="163">
        <v>3312</v>
      </c>
      <c r="I158" s="165">
        <f t="shared" si="82"/>
        <v>0.15240083507306879</v>
      </c>
      <c r="J158" s="164">
        <f t="shared" si="79"/>
        <v>0.10917615539182846</v>
      </c>
      <c r="K158" s="162">
        <f t="shared" si="80"/>
        <v>438</v>
      </c>
      <c r="L158" s="163">
        <f t="shared" si="81"/>
        <v>326</v>
      </c>
      <c r="M158" s="164">
        <f t="shared" si="78"/>
        <v>7.7389686983017267E-4</v>
      </c>
    </row>
    <row r="159" spans="2:13" x14ac:dyDescent="0.25">
      <c r="B159" s="162" t="s">
        <v>128</v>
      </c>
      <c r="C159" s="163">
        <v>394</v>
      </c>
      <c r="D159" s="163">
        <v>410</v>
      </c>
      <c r="E159" s="163">
        <v>230</v>
      </c>
      <c r="F159" s="163">
        <v>472</v>
      </c>
      <c r="G159" s="163">
        <v>432</v>
      </c>
      <c r="H159" s="163">
        <v>374</v>
      </c>
      <c r="I159" s="165">
        <f t="shared" si="82"/>
        <v>-0.1342592592592593</v>
      </c>
      <c r="J159" s="164">
        <f t="shared" si="79"/>
        <v>-8.7804878048780455E-2</v>
      </c>
      <c r="K159" s="162">
        <f t="shared" si="80"/>
        <v>-58</v>
      </c>
      <c r="L159" s="163">
        <f t="shared" si="81"/>
        <v>-36</v>
      </c>
      <c r="M159" s="164">
        <f t="shared" si="78"/>
        <v>8.7390528175267074E-5</v>
      </c>
    </row>
    <row r="160" spans="2:13" x14ac:dyDescent="0.25">
      <c r="B160" s="162" t="s">
        <v>131</v>
      </c>
      <c r="C160" s="163">
        <v>1084</v>
      </c>
      <c r="D160" s="163">
        <v>973</v>
      </c>
      <c r="E160" s="163">
        <v>295</v>
      </c>
      <c r="F160" s="163">
        <v>654</v>
      </c>
      <c r="G160" s="163">
        <v>832</v>
      </c>
      <c r="H160" s="163">
        <v>582</v>
      </c>
      <c r="I160" s="165">
        <f t="shared" si="82"/>
        <v>-0.30048076923076927</v>
      </c>
      <c r="J160" s="164">
        <f t="shared" si="79"/>
        <v>-0.40184994861253853</v>
      </c>
      <c r="K160" s="162">
        <f t="shared" si="80"/>
        <v>-250</v>
      </c>
      <c r="L160" s="163">
        <f t="shared" si="81"/>
        <v>-391</v>
      </c>
      <c r="M160" s="164">
        <f t="shared" si="78"/>
        <v>1.3599274705349047E-4</v>
      </c>
    </row>
    <row r="161" spans="2:13" x14ac:dyDescent="0.25">
      <c r="B161" s="168" t="s">
        <v>145</v>
      </c>
      <c r="C161" s="169">
        <f t="shared" ref="C161:H161" si="83">C153-SUM(C154:C160)</f>
        <v>13385</v>
      </c>
      <c r="D161" s="169">
        <f t="shared" si="83"/>
        <v>14524</v>
      </c>
      <c r="E161" s="169">
        <f t="shared" si="83"/>
        <v>4332</v>
      </c>
      <c r="F161" s="169">
        <f t="shared" si="83"/>
        <v>10171</v>
      </c>
      <c r="G161" s="169">
        <f t="shared" si="83"/>
        <v>13102</v>
      </c>
      <c r="H161" s="169">
        <f t="shared" si="83"/>
        <v>16445</v>
      </c>
      <c r="I161" s="171">
        <f t="shared" si="82"/>
        <v>0.25515188520836518</v>
      </c>
      <c r="J161" s="170">
        <f t="shared" si="79"/>
        <v>0.13226383916276507</v>
      </c>
      <c r="K161" s="168">
        <f>H161-G161</f>
        <v>3343</v>
      </c>
      <c r="L161" s="169">
        <f t="shared" si="81"/>
        <v>1921</v>
      </c>
      <c r="M161" s="170">
        <f t="shared" si="78"/>
        <v>3.8426129300595377E-3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9D76E-ED04-440C-BE0E-AD9E2D7F0107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69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69"/>
      <c r="D4" s="269"/>
      <c r="E4" s="269"/>
      <c r="F4" s="269"/>
      <c r="G4" s="269"/>
      <c r="H4" s="269"/>
      <c r="I4" s="269"/>
      <c r="J4" s="269"/>
      <c r="K4" s="142"/>
      <c r="L4" s="142"/>
      <c r="M4" s="142"/>
      <c r="P4" s="141" t="s">
        <v>265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1" t="s">
        <v>43</v>
      </c>
      <c r="D6" s="302"/>
      <c r="E6" s="302"/>
      <c r="F6" s="302"/>
      <c r="G6" s="302"/>
      <c r="H6" s="302"/>
      <c r="I6" s="302"/>
      <c r="J6" s="302"/>
      <c r="K6" s="302"/>
      <c r="L6" s="302"/>
      <c r="M6" s="302"/>
      <c r="P6" s="143"/>
      <c r="Q6" s="301" t="s">
        <v>43</v>
      </c>
      <c r="R6" s="302"/>
      <c r="S6" s="302"/>
      <c r="T6" s="302"/>
      <c r="U6" s="302"/>
      <c r="V6" s="302"/>
      <c r="W6" s="302"/>
      <c r="X6" s="302"/>
      <c r="Y6" s="302"/>
      <c r="Z6" s="302"/>
      <c r="AA6" s="302"/>
    </row>
    <row r="7" spans="1:27" s="144" customFormat="1" ht="72" customHeight="1" x14ac:dyDescent="0.25">
      <c r="B7" s="145"/>
      <c r="C7" s="172" t="s">
        <v>258</v>
      </c>
      <c r="D7" s="172" t="s">
        <v>259</v>
      </c>
      <c r="E7" s="172" t="s">
        <v>260</v>
      </c>
      <c r="F7" s="172" t="s">
        <v>261</v>
      </c>
      <c r="G7" s="172" t="s">
        <v>262</v>
      </c>
      <c r="H7" s="172" t="s">
        <v>263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258</v>
      </c>
      <c r="R7" s="172" t="s">
        <v>259</v>
      </c>
      <c r="S7" s="172" t="s">
        <v>260</v>
      </c>
      <c r="T7" s="172" t="s">
        <v>261</v>
      </c>
      <c r="U7" s="172" t="s">
        <v>262</v>
      </c>
      <c r="V7" s="172" t="s">
        <v>263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49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f>C10+C13</f>
        <v>1337534</v>
      </c>
      <c r="D9" s="176">
        <f t="shared" ref="D9:H9" si="0">D10+D13</f>
        <v>1263385</v>
      </c>
      <c r="E9" s="176">
        <f t="shared" si="0"/>
        <v>363484</v>
      </c>
      <c r="F9" s="176">
        <f t="shared" si="0"/>
        <v>980810</v>
      </c>
      <c r="G9" s="176">
        <f t="shared" si="0"/>
        <v>1100249</v>
      </c>
      <c r="H9" s="176">
        <f t="shared" si="0"/>
        <v>1200640</v>
      </c>
      <c r="I9" s="177">
        <f>IFERROR(H9/G9-1,"-")</f>
        <v>9.1243891155547541E-2</v>
      </c>
      <c r="J9" s="177">
        <f>IFERROR(H9/D9-1,"-")</f>
        <v>-4.9664195791464971E-2</v>
      </c>
      <c r="K9" s="176">
        <f>H9-G9</f>
        <v>100391</v>
      </c>
      <c r="L9" s="176">
        <f>H9-D9</f>
        <v>-62745</v>
      </c>
      <c r="M9" s="177">
        <f t="shared" ref="M9:M21" si="1">H9/H$9</f>
        <v>1</v>
      </c>
      <c r="P9" s="154" t="s">
        <v>68</v>
      </c>
      <c r="Q9" s="176" t="e">
        <f>Q10+Q13</f>
        <v>#REF!</v>
      </c>
      <c r="R9" s="176" t="e">
        <f t="shared" ref="R9:V9" si="2">R10+R13</f>
        <v>#REF!</v>
      </c>
      <c r="S9" s="176" t="e">
        <f t="shared" si="2"/>
        <v>#REF!</v>
      </c>
      <c r="T9" s="176" t="e">
        <f t="shared" si="2"/>
        <v>#REF!</v>
      </c>
      <c r="U9" s="176" t="e">
        <f t="shared" si="2"/>
        <v>#REF!</v>
      </c>
      <c r="V9" s="176" t="e">
        <f t="shared" si="2"/>
        <v>#REF!</v>
      </c>
      <c r="W9" s="177" t="str">
        <f>IFERROR(V9/U9-1,"-")</f>
        <v>-</v>
      </c>
      <c r="X9" s="177" t="str">
        <f>IFERROR(V9/R9-1,"-")</f>
        <v>-</v>
      </c>
      <c r="Y9" s="176" t="e">
        <f>V9-U9</f>
        <v>#REF!</v>
      </c>
      <c r="Z9" s="176" t="e">
        <f>V9-R9</f>
        <v>#REF!</v>
      </c>
      <c r="AA9" s="177" t="e">
        <f t="shared" ref="AA9:AA21" si="3">V9/V$9</f>
        <v>#REF!</v>
      </c>
    </row>
    <row r="10" spans="1:27" x14ac:dyDescent="0.25">
      <c r="A10" s="161" t="s">
        <v>103</v>
      </c>
      <c r="B10" s="157" t="s">
        <v>97</v>
      </c>
      <c r="C10" s="158">
        <v>197168</v>
      </c>
      <c r="D10" s="158">
        <v>184738</v>
      </c>
      <c r="E10" s="158">
        <v>79304</v>
      </c>
      <c r="F10" s="158">
        <v>154711</v>
      </c>
      <c r="G10" s="158">
        <v>159974</v>
      </c>
      <c r="H10" s="158">
        <v>169831</v>
      </c>
      <c r="I10" s="160">
        <f>IFERROR(H10/G10-1,"-")</f>
        <v>6.1616262642679498E-2</v>
      </c>
      <c r="J10" s="159">
        <f t="shared" ref="J10:J21" si="4">IFERROR(H10/D10-1,"-")</f>
        <v>-8.0692656627223469E-2</v>
      </c>
      <c r="K10" s="157">
        <f t="shared" ref="K10:K20" si="5">H10-G10</f>
        <v>9857</v>
      </c>
      <c r="L10" s="158">
        <f t="shared" ref="L10:L21" si="6">H10-D10</f>
        <v>-14907</v>
      </c>
      <c r="M10" s="159">
        <f t="shared" si="1"/>
        <v>0.14145039312366739</v>
      </c>
      <c r="P10" s="157" t="s">
        <v>97</v>
      </c>
      <c r="Q10" s="158" t="e">
        <v>#REF!</v>
      </c>
      <c r="R10" s="158" t="e">
        <v>#REF!</v>
      </c>
      <c r="S10" s="158" t="e">
        <v>#REF!</v>
      </c>
      <c r="T10" s="158" t="e">
        <v>#REF!</v>
      </c>
      <c r="U10" s="158" t="e">
        <v>#REF!</v>
      </c>
      <c r="V10" s="158" t="e">
        <v>#REF!</v>
      </c>
      <c r="W10" s="160" t="str">
        <f>IFERROR(V10/U10-1,"-")</f>
        <v>-</v>
      </c>
      <c r="X10" s="159" t="str">
        <f t="shared" ref="X10:X21" si="7">IFERROR(V10/R10-1,"-")</f>
        <v>-</v>
      </c>
      <c r="Y10" s="157" t="e">
        <f t="shared" ref="Y10:Y20" si="8">V10-U10</f>
        <v>#REF!</v>
      </c>
      <c r="Z10" s="158" t="e">
        <f t="shared" ref="Z10:Z21" si="9">V10-R10</f>
        <v>#REF!</v>
      </c>
      <c r="AA10" s="159" t="e">
        <f t="shared" si="3"/>
        <v>#REF!</v>
      </c>
    </row>
    <row r="11" spans="1:27" x14ac:dyDescent="0.25">
      <c r="A11" s="161" t="s">
        <v>100</v>
      </c>
      <c r="B11" s="162" t="s">
        <v>103</v>
      </c>
      <c r="C11" s="163">
        <v>104252</v>
      </c>
      <c r="D11" s="163">
        <v>102736</v>
      </c>
      <c r="E11" s="163">
        <v>57111</v>
      </c>
      <c r="F11" s="163">
        <v>90339</v>
      </c>
      <c r="G11" s="163">
        <v>88721</v>
      </c>
      <c r="H11" s="163">
        <v>82642</v>
      </c>
      <c r="I11" s="165">
        <f>IFERROR(H11/G11-1,"-")</f>
        <v>-6.8518163681653754E-2</v>
      </c>
      <c r="J11" s="164">
        <f t="shared" si="4"/>
        <v>-0.19558869334994544</v>
      </c>
      <c r="K11" s="162">
        <f t="shared" si="5"/>
        <v>-6079</v>
      </c>
      <c r="L11" s="163">
        <f t="shared" si="6"/>
        <v>-20094</v>
      </c>
      <c r="M11" s="164">
        <f t="shared" si="1"/>
        <v>6.8831623134328362E-2</v>
      </c>
      <c r="P11" s="162" t="s">
        <v>103</v>
      </c>
      <c r="Q11" s="163" t="e">
        <v>#REF!</v>
      </c>
      <c r="R11" s="163" t="e">
        <v>#REF!</v>
      </c>
      <c r="S11" s="163" t="e">
        <v>#REF!</v>
      </c>
      <c r="T11" s="163" t="e">
        <v>#REF!</v>
      </c>
      <c r="U11" s="163" t="e">
        <v>#REF!</v>
      </c>
      <c r="V11" s="163" t="e">
        <v>#REF!</v>
      </c>
      <c r="W11" s="165" t="str">
        <f>IFERROR(V11/U11-1,"-")</f>
        <v>-</v>
      </c>
      <c r="X11" s="164" t="str">
        <f t="shared" si="7"/>
        <v>-</v>
      </c>
      <c r="Y11" s="162" t="e">
        <f t="shared" si="8"/>
        <v>#REF!</v>
      </c>
      <c r="Z11" s="163" t="e">
        <f t="shared" si="9"/>
        <v>#REF!</v>
      </c>
      <c r="AA11" s="164" t="e">
        <f>V11/V$9</f>
        <v>#REF!</v>
      </c>
    </row>
    <row r="12" spans="1:27" x14ac:dyDescent="0.25">
      <c r="A12" s="1"/>
      <c r="B12" s="162" t="s">
        <v>100</v>
      </c>
      <c r="C12" s="163">
        <v>92916</v>
      </c>
      <c r="D12" s="163">
        <v>82002</v>
      </c>
      <c r="E12" s="163">
        <v>22193</v>
      </c>
      <c r="F12" s="163">
        <v>64372</v>
      </c>
      <c r="G12" s="163">
        <v>71253</v>
      </c>
      <c r="H12" s="163">
        <v>87189</v>
      </c>
      <c r="I12" s="165">
        <f>IFERROR(H12/G12-1,"-")</f>
        <v>0.22365374089512025</v>
      </c>
      <c r="J12" s="164">
        <f t="shared" si="4"/>
        <v>6.3254554766956961E-2</v>
      </c>
      <c r="K12" s="162">
        <f t="shared" si="5"/>
        <v>15936</v>
      </c>
      <c r="L12" s="163">
        <f t="shared" si="6"/>
        <v>5187</v>
      </c>
      <c r="M12" s="164">
        <f t="shared" si="1"/>
        <v>7.2618769989339013E-2</v>
      </c>
      <c r="P12" s="162" t="s">
        <v>100</v>
      </c>
      <c r="Q12" s="163" t="e">
        <v>#REF!</v>
      </c>
      <c r="R12" s="163" t="e">
        <v>#REF!</v>
      </c>
      <c r="S12" s="163" t="e">
        <v>#REF!</v>
      </c>
      <c r="T12" s="163" t="e">
        <v>#REF!</v>
      </c>
      <c r="U12" s="163" t="e">
        <v>#REF!</v>
      </c>
      <c r="V12" s="163" t="e">
        <v>#REF!</v>
      </c>
      <c r="W12" s="165" t="str">
        <f>IFERROR(V12/U12-1,"-")</f>
        <v>-</v>
      </c>
      <c r="X12" s="164" t="str">
        <f t="shared" si="7"/>
        <v>-</v>
      </c>
      <c r="Y12" s="162" t="e">
        <f t="shared" si="8"/>
        <v>#REF!</v>
      </c>
      <c r="Z12" s="163" t="e">
        <f t="shared" si="9"/>
        <v>#REF!</v>
      </c>
      <c r="AA12" s="164" t="e">
        <f t="shared" si="3"/>
        <v>#REF!</v>
      </c>
    </row>
    <row r="13" spans="1:27" s="56" customFormat="1" x14ac:dyDescent="0.25">
      <c r="B13" s="157" t="s">
        <v>107</v>
      </c>
      <c r="C13" s="158">
        <v>1140366</v>
      </c>
      <c r="D13" s="158">
        <v>1078647</v>
      </c>
      <c r="E13" s="158">
        <v>284180</v>
      </c>
      <c r="F13" s="158">
        <v>826099</v>
      </c>
      <c r="G13" s="158">
        <v>940275</v>
      </c>
      <c r="H13" s="158">
        <v>1030809</v>
      </c>
      <c r="I13" s="160">
        <f>IFERROR(H13/G13-1,"-")</f>
        <v>9.6284597591130172E-2</v>
      </c>
      <c r="J13" s="159">
        <f t="shared" si="4"/>
        <v>-4.4350005145334825E-2</v>
      </c>
      <c r="K13" s="157">
        <f t="shared" si="5"/>
        <v>90534</v>
      </c>
      <c r="L13" s="158">
        <f t="shared" si="6"/>
        <v>-47838</v>
      </c>
      <c r="M13" s="159">
        <f t="shared" si="1"/>
        <v>0.85854960687633264</v>
      </c>
      <c r="P13" s="157" t="s">
        <v>107</v>
      </c>
      <c r="Q13" s="158" t="e">
        <v>#REF!</v>
      </c>
      <c r="R13" s="158" t="e">
        <v>#REF!</v>
      </c>
      <c r="S13" s="158" t="e">
        <v>#REF!</v>
      </c>
      <c r="T13" s="158" t="e">
        <v>#REF!</v>
      </c>
      <c r="U13" s="158" t="e">
        <v>#REF!</v>
      </c>
      <c r="V13" s="158" t="e">
        <v>#REF!</v>
      </c>
      <c r="W13" s="160" t="str">
        <f>IFERROR(V13/U13-1,"-")</f>
        <v>-</v>
      </c>
      <c r="X13" s="159" t="str">
        <f t="shared" si="7"/>
        <v>-</v>
      </c>
      <c r="Y13" s="157" t="e">
        <f t="shared" si="8"/>
        <v>#REF!</v>
      </c>
      <c r="Z13" s="158" t="e">
        <f t="shared" si="9"/>
        <v>#REF!</v>
      </c>
      <c r="AA13" s="159" t="e">
        <f t="shared" si="3"/>
        <v>#REF!</v>
      </c>
    </row>
    <row r="14" spans="1:27" s="56" customFormat="1" x14ac:dyDescent="0.25">
      <c r="B14" s="162" t="s">
        <v>110</v>
      </c>
      <c r="C14" s="163">
        <v>596142</v>
      </c>
      <c r="D14" s="163">
        <v>566983</v>
      </c>
      <c r="E14" s="163">
        <v>119622</v>
      </c>
      <c r="F14" s="163">
        <v>404357</v>
      </c>
      <c r="G14" s="163">
        <v>479584</v>
      </c>
      <c r="H14" s="163">
        <v>543461</v>
      </c>
      <c r="I14" s="165">
        <f t="shared" ref="I14:I21" si="10">IFERROR(H14/G14-1,"-")</f>
        <v>0.13319251684793487</v>
      </c>
      <c r="J14" s="164">
        <f t="shared" si="4"/>
        <v>-4.1486252674242441E-2</v>
      </c>
      <c r="K14" s="162">
        <f t="shared" si="5"/>
        <v>63877</v>
      </c>
      <c r="L14" s="163">
        <f t="shared" si="6"/>
        <v>-23522</v>
      </c>
      <c r="M14" s="164">
        <f t="shared" si="1"/>
        <v>0.45264275719616204</v>
      </c>
      <c r="P14" s="162" t="s">
        <v>110</v>
      </c>
      <c r="Q14" s="163" t="e">
        <v>#REF!</v>
      </c>
      <c r="R14" s="163" t="e">
        <v>#REF!</v>
      </c>
      <c r="S14" s="163" t="e">
        <v>#REF!</v>
      </c>
      <c r="T14" s="163" t="e">
        <v>#REF!</v>
      </c>
      <c r="U14" s="163" t="e">
        <v>#REF!</v>
      </c>
      <c r="V14" s="163" t="e">
        <v>#REF!</v>
      </c>
      <c r="W14" s="165" t="str">
        <f t="shared" ref="W14:W21" si="11">IFERROR(V14/U14-1,"-")</f>
        <v>-</v>
      </c>
      <c r="X14" s="164" t="str">
        <f t="shared" si="7"/>
        <v>-</v>
      </c>
      <c r="Y14" s="162" t="e">
        <f t="shared" si="8"/>
        <v>#REF!</v>
      </c>
      <c r="Z14" s="163" t="e">
        <f t="shared" si="9"/>
        <v>#REF!</v>
      </c>
      <c r="AA14" s="164" t="e">
        <f t="shared" si="3"/>
        <v>#REF!</v>
      </c>
    </row>
    <row r="15" spans="1:27" x14ac:dyDescent="0.25">
      <c r="A15" s="1"/>
      <c r="B15" s="162" t="s">
        <v>113</v>
      </c>
      <c r="C15" s="163">
        <v>94531</v>
      </c>
      <c r="D15" s="163">
        <v>75079</v>
      </c>
      <c r="E15" s="163">
        <v>21535</v>
      </c>
      <c r="F15" s="163">
        <v>46682</v>
      </c>
      <c r="G15" s="163">
        <v>49791</v>
      </c>
      <c r="H15" s="163">
        <v>56104</v>
      </c>
      <c r="I15" s="165">
        <f t="shared" si="10"/>
        <v>0.12678998212528358</v>
      </c>
      <c r="J15" s="164">
        <f t="shared" si="4"/>
        <v>-0.25273378707761163</v>
      </c>
      <c r="K15" s="162">
        <f t="shared" si="5"/>
        <v>6313</v>
      </c>
      <c r="L15" s="163">
        <f t="shared" si="6"/>
        <v>-18975</v>
      </c>
      <c r="M15" s="164">
        <f t="shared" si="1"/>
        <v>4.6728411513859272E-2</v>
      </c>
      <c r="P15" s="162" t="s">
        <v>113</v>
      </c>
      <c r="Q15" s="163" t="e">
        <v>#REF!</v>
      </c>
      <c r="R15" s="163" t="e">
        <v>#REF!</v>
      </c>
      <c r="S15" s="163" t="e">
        <v>#REF!</v>
      </c>
      <c r="T15" s="163" t="e">
        <v>#REF!</v>
      </c>
      <c r="U15" s="163" t="e">
        <v>#REF!</v>
      </c>
      <c r="V15" s="163" t="e">
        <v>#REF!</v>
      </c>
      <c r="W15" s="165" t="str">
        <f t="shared" si="11"/>
        <v>-</v>
      </c>
      <c r="X15" s="164" t="str">
        <f t="shared" si="7"/>
        <v>-</v>
      </c>
      <c r="Y15" s="162" t="e">
        <f t="shared" si="8"/>
        <v>#REF!</v>
      </c>
      <c r="Z15" s="163" t="e">
        <f t="shared" si="9"/>
        <v>#REF!</v>
      </c>
      <c r="AA15" s="164" t="e">
        <f t="shared" si="3"/>
        <v>#REF!</v>
      </c>
    </row>
    <row r="16" spans="1:27" x14ac:dyDescent="0.25">
      <c r="A16" s="1"/>
      <c r="B16" s="162" t="s">
        <v>116</v>
      </c>
      <c r="C16" s="163">
        <v>28898</v>
      </c>
      <c r="D16" s="163">
        <v>27880</v>
      </c>
      <c r="E16" s="163">
        <v>9967</v>
      </c>
      <c r="F16" s="163">
        <v>30850</v>
      </c>
      <c r="G16" s="163">
        <v>39519</v>
      </c>
      <c r="H16" s="163">
        <v>37854</v>
      </c>
      <c r="I16" s="165">
        <f t="shared" si="10"/>
        <v>-4.2131632885447523E-2</v>
      </c>
      <c r="J16" s="164">
        <f t="shared" si="4"/>
        <v>0.3577474892395982</v>
      </c>
      <c r="K16" s="162">
        <f t="shared" si="5"/>
        <v>-1665</v>
      </c>
      <c r="L16" s="163">
        <f t="shared" si="6"/>
        <v>9974</v>
      </c>
      <c r="M16" s="164">
        <f t="shared" si="1"/>
        <v>3.1528184968017056E-2</v>
      </c>
      <c r="P16" s="162" t="s">
        <v>116</v>
      </c>
      <c r="Q16" s="163" t="e">
        <v>#REF!</v>
      </c>
      <c r="R16" s="163" t="e">
        <v>#REF!</v>
      </c>
      <c r="S16" s="163" t="e">
        <v>#REF!</v>
      </c>
      <c r="T16" s="163" t="e">
        <v>#REF!</v>
      </c>
      <c r="U16" s="163" t="e">
        <v>#REF!</v>
      </c>
      <c r="V16" s="163" t="e">
        <v>#REF!</v>
      </c>
      <c r="W16" s="165" t="str">
        <f t="shared" si="11"/>
        <v>-</v>
      </c>
      <c r="X16" s="164" t="str">
        <f t="shared" si="7"/>
        <v>-</v>
      </c>
      <c r="Y16" s="162" t="e">
        <f t="shared" si="8"/>
        <v>#REF!</v>
      </c>
      <c r="Z16" s="163" t="e">
        <f t="shared" si="9"/>
        <v>#REF!</v>
      </c>
      <c r="AA16" s="164" t="e">
        <f t="shared" si="3"/>
        <v>#REF!</v>
      </c>
    </row>
    <row r="17" spans="1:27" x14ac:dyDescent="0.25">
      <c r="A17" s="1"/>
      <c r="B17" s="162" t="s">
        <v>123</v>
      </c>
      <c r="C17" s="163">
        <v>46262</v>
      </c>
      <c r="D17" s="163">
        <v>46060</v>
      </c>
      <c r="E17" s="163">
        <v>12010</v>
      </c>
      <c r="F17" s="163">
        <v>46132</v>
      </c>
      <c r="G17" s="163">
        <v>47391</v>
      </c>
      <c r="H17" s="163">
        <v>47098</v>
      </c>
      <c r="I17" s="165">
        <f t="shared" si="10"/>
        <v>-6.1826085121647889E-3</v>
      </c>
      <c r="J17" s="164">
        <f t="shared" si="4"/>
        <v>2.2535822839774289E-2</v>
      </c>
      <c r="K17" s="162">
        <f t="shared" si="5"/>
        <v>-293</v>
      </c>
      <c r="L17" s="163">
        <f t="shared" si="6"/>
        <v>1038</v>
      </c>
      <c r="M17" s="164">
        <f t="shared" si="1"/>
        <v>3.9227412046908314E-2</v>
      </c>
      <c r="P17" s="162" t="s">
        <v>123</v>
      </c>
      <c r="Q17" s="163" t="e">
        <v>#REF!</v>
      </c>
      <c r="R17" s="163" t="e">
        <v>#REF!</v>
      </c>
      <c r="S17" s="163" t="e">
        <v>#REF!</v>
      </c>
      <c r="T17" s="163" t="e">
        <v>#REF!</v>
      </c>
      <c r="U17" s="163" t="e">
        <v>#REF!</v>
      </c>
      <c r="V17" s="163" t="e">
        <v>#REF!</v>
      </c>
      <c r="W17" s="165" t="str">
        <f t="shared" si="11"/>
        <v>-</v>
      </c>
      <c r="X17" s="164" t="str">
        <f t="shared" si="7"/>
        <v>-</v>
      </c>
      <c r="Y17" s="162" t="e">
        <f t="shared" si="8"/>
        <v>#REF!</v>
      </c>
      <c r="Z17" s="163" t="e">
        <f t="shared" si="9"/>
        <v>#REF!</v>
      </c>
      <c r="AA17" s="164" t="e">
        <f t="shared" si="3"/>
        <v>#REF!</v>
      </c>
    </row>
    <row r="18" spans="1:27" x14ac:dyDescent="0.25">
      <c r="A18" s="1"/>
      <c r="B18" s="162" t="s">
        <v>119</v>
      </c>
      <c r="C18" s="163">
        <v>16080</v>
      </c>
      <c r="D18" s="163">
        <v>15008</v>
      </c>
      <c r="E18" s="163">
        <v>6844</v>
      </c>
      <c r="F18" s="163">
        <v>15625</v>
      </c>
      <c r="G18" s="163">
        <v>16855</v>
      </c>
      <c r="H18" s="163">
        <v>17193</v>
      </c>
      <c r="I18" s="165">
        <f t="shared" si="10"/>
        <v>2.0053396618214148E-2</v>
      </c>
      <c r="J18" s="164">
        <f t="shared" si="4"/>
        <v>0.14558901918976552</v>
      </c>
      <c r="K18" s="162">
        <f t="shared" si="5"/>
        <v>338</v>
      </c>
      <c r="L18" s="163">
        <f t="shared" si="6"/>
        <v>2185</v>
      </c>
      <c r="M18" s="164">
        <f t="shared" si="1"/>
        <v>1.4319862739872069E-2</v>
      </c>
      <c r="P18" s="162" t="s">
        <v>119</v>
      </c>
      <c r="Q18" s="163" t="e">
        <v>#REF!</v>
      </c>
      <c r="R18" s="163" t="e">
        <v>#REF!</v>
      </c>
      <c r="S18" s="163" t="e">
        <v>#REF!</v>
      </c>
      <c r="T18" s="163" t="e">
        <v>#REF!</v>
      </c>
      <c r="U18" s="163" t="e">
        <v>#REF!</v>
      </c>
      <c r="V18" s="163" t="e">
        <v>#REF!</v>
      </c>
      <c r="W18" s="165" t="str">
        <f t="shared" si="11"/>
        <v>-</v>
      </c>
      <c r="X18" s="164" t="str">
        <f t="shared" si="7"/>
        <v>-</v>
      </c>
      <c r="Y18" s="162" t="e">
        <f t="shared" si="8"/>
        <v>#REF!</v>
      </c>
      <c r="Z18" s="163" t="e">
        <f t="shared" si="9"/>
        <v>#REF!</v>
      </c>
      <c r="AA18" s="164" t="e">
        <f t="shared" si="3"/>
        <v>#REF!</v>
      </c>
    </row>
    <row r="19" spans="1:27" x14ac:dyDescent="0.25">
      <c r="A19" s="161" t="s">
        <v>144</v>
      </c>
      <c r="B19" s="162" t="s">
        <v>128</v>
      </c>
      <c r="C19" s="163">
        <v>28126</v>
      </c>
      <c r="D19" s="163">
        <v>29927</v>
      </c>
      <c r="E19" s="163">
        <v>10486</v>
      </c>
      <c r="F19" s="163">
        <v>21405</v>
      </c>
      <c r="G19" s="163">
        <v>23509</v>
      </c>
      <c r="H19" s="163">
        <v>22165</v>
      </c>
      <c r="I19" s="165">
        <f t="shared" si="10"/>
        <v>-5.7169594623335707E-2</v>
      </c>
      <c r="J19" s="164">
        <f t="shared" si="4"/>
        <v>-0.25936445350352522</v>
      </c>
      <c r="K19" s="162">
        <f t="shared" si="5"/>
        <v>-1344</v>
      </c>
      <c r="L19" s="163">
        <f t="shared" si="6"/>
        <v>-7762</v>
      </c>
      <c r="M19" s="164">
        <f t="shared" si="1"/>
        <v>1.8460987473347547E-2</v>
      </c>
      <c r="P19" s="162" t="s">
        <v>128</v>
      </c>
      <c r="Q19" s="163" t="e">
        <v>#REF!</v>
      </c>
      <c r="R19" s="163" t="e">
        <v>#REF!</v>
      </c>
      <c r="S19" s="163" t="e">
        <v>#REF!</v>
      </c>
      <c r="T19" s="163" t="e">
        <v>#REF!</v>
      </c>
      <c r="U19" s="163" t="e">
        <v>#REF!</v>
      </c>
      <c r="V19" s="163" t="e">
        <v>#REF!</v>
      </c>
      <c r="W19" s="165" t="str">
        <f t="shared" si="11"/>
        <v>-</v>
      </c>
      <c r="X19" s="164" t="str">
        <f t="shared" si="7"/>
        <v>-</v>
      </c>
      <c r="Y19" s="162" t="e">
        <f t="shared" si="8"/>
        <v>#REF!</v>
      </c>
      <c r="Z19" s="163" t="e">
        <f t="shared" si="9"/>
        <v>#REF!</v>
      </c>
      <c r="AA19" s="164" t="e">
        <f t="shared" si="3"/>
        <v>#REF!</v>
      </c>
    </row>
    <row r="20" spans="1:27" x14ac:dyDescent="0.25">
      <c r="A20" s="167" t="s">
        <v>145</v>
      </c>
      <c r="B20" s="162" t="s">
        <v>131</v>
      </c>
      <c r="C20" s="163">
        <v>52248</v>
      </c>
      <c r="D20" s="163">
        <v>45927</v>
      </c>
      <c r="E20" s="163">
        <v>17132</v>
      </c>
      <c r="F20" s="163">
        <v>21478</v>
      </c>
      <c r="G20" s="163">
        <v>26254</v>
      </c>
      <c r="H20" s="163">
        <v>27979</v>
      </c>
      <c r="I20" s="165">
        <f t="shared" si="10"/>
        <v>6.5704273634493715E-2</v>
      </c>
      <c r="J20" s="164">
        <f t="shared" si="4"/>
        <v>-0.39079408626733725</v>
      </c>
      <c r="K20" s="162">
        <f t="shared" si="5"/>
        <v>1725</v>
      </c>
      <c r="L20" s="163">
        <f t="shared" si="6"/>
        <v>-17948</v>
      </c>
      <c r="M20" s="164">
        <f t="shared" si="1"/>
        <v>2.3303404850746268E-2</v>
      </c>
      <c r="P20" s="162" t="s">
        <v>131</v>
      </c>
      <c r="Q20" s="163" t="e">
        <v>#REF!</v>
      </c>
      <c r="R20" s="163" t="e">
        <v>#REF!</v>
      </c>
      <c r="S20" s="163" t="e">
        <v>#REF!</v>
      </c>
      <c r="T20" s="163" t="e">
        <v>#REF!</v>
      </c>
      <c r="U20" s="163" t="e">
        <v>#REF!</v>
      </c>
      <c r="V20" s="163" t="e">
        <v>#REF!</v>
      </c>
      <c r="W20" s="165" t="str">
        <f t="shared" si="11"/>
        <v>-</v>
      </c>
      <c r="X20" s="164" t="str">
        <f t="shared" si="7"/>
        <v>-</v>
      </c>
      <c r="Y20" s="162" t="e">
        <f t="shared" si="8"/>
        <v>#REF!</v>
      </c>
      <c r="Z20" s="163" t="e">
        <f t="shared" si="9"/>
        <v>#REF!</v>
      </c>
      <c r="AA20" s="164" t="e">
        <f t="shared" si="3"/>
        <v>#REF!</v>
      </c>
    </row>
    <row r="21" spans="1:27" x14ac:dyDescent="0.25">
      <c r="B21" s="168" t="s">
        <v>145</v>
      </c>
      <c r="C21" s="169">
        <f t="shared" ref="C21:H21" si="12">C13-SUM(C14:C20)</f>
        <v>278079</v>
      </c>
      <c r="D21" s="169">
        <f t="shared" si="12"/>
        <v>271783</v>
      </c>
      <c r="E21" s="169">
        <f t="shared" si="12"/>
        <v>86584</v>
      </c>
      <c r="F21" s="169">
        <f t="shared" si="12"/>
        <v>239570</v>
      </c>
      <c r="G21" s="169">
        <f t="shared" si="12"/>
        <v>257372</v>
      </c>
      <c r="H21" s="169">
        <f t="shared" si="12"/>
        <v>278955</v>
      </c>
      <c r="I21" s="171">
        <f t="shared" si="10"/>
        <v>8.3859161058700948E-2</v>
      </c>
      <c r="J21" s="170">
        <f t="shared" si="4"/>
        <v>2.638869980830294E-2</v>
      </c>
      <c r="K21" s="168">
        <f>H21-G21</f>
        <v>21583</v>
      </c>
      <c r="L21" s="169">
        <f t="shared" si="6"/>
        <v>7172</v>
      </c>
      <c r="M21" s="170">
        <f t="shared" si="1"/>
        <v>0.23233858608742003</v>
      </c>
      <c r="P21" s="168" t="s">
        <v>145</v>
      </c>
      <c r="Q21" s="169" t="e">
        <f t="shared" ref="Q21:V21" si="13">Q13-SUM(Q14:Q20)</f>
        <v>#REF!</v>
      </c>
      <c r="R21" s="169" t="e">
        <f t="shared" si="13"/>
        <v>#REF!</v>
      </c>
      <c r="S21" s="169" t="e">
        <f t="shared" si="13"/>
        <v>#REF!</v>
      </c>
      <c r="T21" s="169" t="e">
        <f t="shared" si="13"/>
        <v>#REF!</v>
      </c>
      <c r="U21" s="169" t="e">
        <f t="shared" si="13"/>
        <v>#REF!</v>
      </c>
      <c r="V21" s="169" t="e">
        <f t="shared" si="13"/>
        <v>#REF!</v>
      </c>
      <c r="W21" s="171" t="str">
        <f t="shared" si="11"/>
        <v>-</v>
      </c>
      <c r="X21" s="170" t="str">
        <f t="shared" si="7"/>
        <v>-</v>
      </c>
      <c r="Y21" s="168" t="e">
        <f>V21-U21</f>
        <v>#REF!</v>
      </c>
      <c r="Z21" s="169" t="e">
        <f t="shared" si="9"/>
        <v>#REF!</v>
      </c>
      <c r="AA21" s="170" t="e">
        <f t="shared" si="3"/>
        <v>#REF!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f>C24+C27</f>
        <v>378230</v>
      </c>
      <c r="D23" s="176">
        <f t="shared" ref="D23:H23" si="14">D24+D27</f>
        <v>391363</v>
      </c>
      <c r="E23" s="176">
        <f t="shared" si="14"/>
        <v>99694</v>
      </c>
      <c r="F23" s="176">
        <f t="shared" si="14"/>
        <v>266420</v>
      </c>
      <c r="G23" s="176">
        <f t="shared" si="14"/>
        <v>345229</v>
      </c>
      <c r="H23" s="176">
        <f t="shared" si="14"/>
        <v>365009</v>
      </c>
      <c r="I23" s="177">
        <f>IFERROR(H23/G23-1,"-")</f>
        <v>5.7295302538315163E-2</v>
      </c>
      <c r="J23" s="177">
        <f>IFERROR(H23/D23-1,"-")</f>
        <v>-6.7339017740563056E-2</v>
      </c>
      <c r="K23" s="176">
        <f>H23-G23</f>
        <v>19780</v>
      </c>
      <c r="L23" s="176">
        <f>H23-D23</f>
        <v>-26354</v>
      </c>
      <c r="M23" s="177">
        <f t="shared" ref="M23:M35" si="15">H23/H$9</f>
        <v>0.30401202691897655</v>
      </c>
    </row>
    <row r="24" spans="1:27" x14ac:dyDescent="0.25">
      <c r="B24" s="157" t="s">
        <v>97</v>
      </c>
      <c r="C24" s="158">
        <v>28720</v>
      </c>
      <c r="D24" s="158">
        <v>40072</v>
      </c>
      <c r="E24" s="158">
        <v>19862</v>
      </c>
      <c r="F24" s="158">
        <v>33147</v>
      </c>
      <c r="G24" s="158">
        <v>38670</v>
      </c>
      <c r="H24" s="158">
        <v>33455</v>
      </c>
      <c r="I24" s="160">
        <f>IFERROR(H24/G24-1,"-")</f>
        <v>-0.13485906387380397</v>
      </c>
      <c r="J24" s="159">
        <f t="shared" ref="J24:J35" si="16">IFERROR(H24/D24-1,"-")</f>
        <v>-0.16512777001397483</v>
      </c>
      <c r="K24" s="157">
        <f t="shared" ref="K24:K34" si="17">H24-G24</f>
        <v>-5215</v>
      </c>
      <c r="L24" s="158">
        <f t="shared" ref="L24:L35" si="18">H24-D24</f>
        <v>-6617</v>
      </c>
      <c r="M24" s="159">
        <f t="shared" si="15"/>
        <v>2.7864305703624734E-2</v>
      </c>
    </row>
    <row r="25" spans="1:27" x14ac:dyDescent="0.25">
      <c r="B25" s="162" t="s">
        <v>103</v>
      </c>
      <c r="C25" s="163">
        <v>18994</v>
      </c>
      <c r="D25" s="163">
        <v>28838</v>
      </c>
      <c r="E25" s="163">
        <v>17089</v>
      </c>
      <c r="F25" s="163">
        <v>18342</v>
      </c>
      <c r="G25" s="163">
        <v>20442</v>
      </c>
      <c r="H25" s="163">
        <v>16667</v>
      </c>
      <c r="I25" s="165">
        <f>IFERROR(H25/G25-1,"-")</f>
        <v>-0.18466881909793564</v>
      </c>
      <c r="J25" s="164">
        <f t="shared" si="16"/>
        <v>-0.42204729870310009</v>
      </c>
      <c r="K25" s="162">
        <f t="shared" si="17"/>
        <v>-3775</v>
      </c>
      <c r="L25" s="163">
        <f t="shared" si="18"/>
        <v>-12171</v>
      </c>
      <c r="M25" s="164">
        <f t="shared" si="15"/>
        <v>1.3881763059701492E-2</v>
      </c>
    </row>
    <row r="26" spans="1:27" x14ac:dyDescent="0.25">
      <c r="B26" s="162" t="s">
        <v>100</v>
      </c>
      <c r="C26" s="163">
        <v>9726</v>
      </c>
      <c r="D26" s="163">
        <v>11234</v>
      </c>
      <c r="E26" s="163">
        <v>2773</v>
      </c>
      <c r="F26" s="163">
        <v>14805</v>
      </c>
      <c r="G26" s="163">
        <v>18228</v>
      </c>
      <c r="H26" s="163">
        <v>16788</v>
      </c>
      <c r="I26" s="165">
        <f>IFERROR(H26/G26-1,"-")</f>
        <v>-7.8999341672152723E-2</v>
      </c>
      <c r="J26" s="164">
        <f t="shared" si="16"/>
        <v>0.49439202421221284</v>
      </c>
      <c r="K26" s="162">
        <f t="shared" si="17"/>
        <v>-1440</v>
      </c>
      <c r="L26" s="163">
        <f t="shared" si="18"/>
        <v>5554</v>
      </c>
      <c r="M26" s="164">
        <f t="shared" si="15"/>
        <v>1.3982542643923242E-2</v>
      </c>
    </row>
    <row r="27" spans="1:27" x14ac:dyDescent="0.25">
      <c r="B27" s="157" t="s">
        <v>107</v>
      </c>
      <c r="C27" s="158">
        <v>349510</v>
      </c>
      <c r="D27" s="158">
        <v>351291</v>
      </c>
      <c r="E27" s="158">
        <v>79832</v>
      </c>
      <c r="F27" s="158">
        <v>233273</v>
      </c>
      <c r="G27" s="158">
        <v>306559</v>
      </c>
      <c r="H27" s="158">
        <v>331554</v>
      </c>
      <c r="I27" s="160">
        <f>IFERROR(H27/G27-1,"-")</f>
        <v>8.153406032770194E-2</v>
      </c>
      <c r="J27" s="159">
        <f t="shared" si="16"/>
        <v>-5.6184189176494703E-2</v>
      </c>
      <c r="K27" s="157">
        <f t="shared" si="17"/>
        <v>24995</v>
      </c>
      <c r="L27" s="158">
        <f t="shared" si="18"/>
        <v>-19737</v>
      </c>
      <c r="M27" s="159">
        <f t="shared" si="15"/>
        <v>0.2761477212153518</v>
      </c>
    </row>
    <row r="28" spans="1:27" x14ac:dyDescent="0.25">
      <c r="B28" s="162" t="s">
        <v>110</v>
      </c>
      <c r="C28" s="163">
        <v>214309</v>
      </c>
      <c r="D28" s="163">
        <v>207813</v>
      </c>
      <c r="E28" s="163">
        <v>42121</v>
      </c>
      <c r="F28" s="163">
        <v>126472</v>
      </c>
      <c r="G28" s="163">
        <v>173760</v>
      </c>
      <c r="H28" s="163">
        <v>196977</v>
      </c>
      <c r="I28" s="165">
        <f t="shared" ref="I28:I35" si="19">IFERROR(H28/G28-1,"-")</f>
        <v>0.13361533149171279</v>
      </c>
      <c r="J28" s="164">
        <f t="shared" si="16"/>
        <v>-5.2143032437816705E-2</v>
      </c>
      <c r="K28" s="162">
        <f t="shared" si="17"/>
        <v>23217</v>
      </c>
      <c r="L28" s="163">
        <f t="shared" si="18"/>
        <v>-10836</v>
      </c>
      <c r="M28" s="164">
        <f t="shared" si="15"/>
        <v>0.16406000133262261</v>
      </c>
    </row>
    <row r="29" spans="1:27" x14ac:dyDescent="0.25">
      <c r="B29" s="162" t="s">
        <v>113</v>
      </c>
      <c r="C29" s="163">
        <v>32403</v>
      </c>
      <c r="D29" s="163">
        <v>28681</v>
      </c>
      <c r="E29" s="163">
        <v>6914</v>
      </c>
      <c r="F29" s="163">
        <v>13406</v>
      </c>
      <c r="G29" s="163">
        <v>14983</v>
      </c>
      <c r="H29" s="163">
        <v>16601</v>
      </c>
      <c r="I29" s="165">
        <f t="shared" si="19"/>
        <v>0.1079890542614963</v>
      </c>
      <c r="J29" s="164">
        <f t="shared" si="16"/>
        <v>-0.42118475645897979</v>
      </c>
      <c r="K29" s="162">
        <f t="shared" si="17"/>
        <v>1618</v>
      </c>
      <c r="L29" s="163">
        <f t="shared" si="18"/>
        <v>-12080</v>
      </c>
      <c r="M29" s="164">
        <f t="shared" si="15"/>
        <v>1.3826792377398721E-2</v>
      </c>
    </row>
    <row r="30" spans="1:27" x14ac:dyDescent="0.25">
      <c r="B30" s="162" t="s">
        <v>116</v>
      </c>
      <c r="C30" s="163">
        <v>5413</v>
      </c>
      <c r="D30" s="163">
        <v>9282</v>
      </c>
      <c r="E30" s="163">
        <v>3247</v>
      </c>
      <c r="F30" s="163">
        <v>10816</v>
      </c>
      <c r="G30" s="163">
        <v>18863</v>
      </c>
      <c r="H30" s="163">
        <v>15807</v>
      </c>
      <c r="I30" s="165">
        <f t="shared" si="19"/>
        <v>-0.16201028468430256</v>
      </c>
      <c r="J30" s="164">
        <f t="shared" si="16"/>
        <v>0.70297349709114409</v>
      </c>
      <c r="K30" s="162">
        <f t="shared" si="17"/>
        <v>-3056</v>
      </c>
      <c r="L30" s="163">
        <f t="shared" si="18"/>
        <v>6525</v>
      </c>
      <c r="M30" s="164">
        <f t="shared" si="15"/>
        <v>1.3165478411513859E-2</v>
      </c>
    </row>
    <row r="31" spans="1:27" x14ac:dyDescent="0.25">
      <c r="B31" s="162" t="s">
        <v>123</v>
      </c>
      <c r="C31" s="163">
        <v>11829</v>
      </c>
      <c r="D31" s="163">
        <v>13293</v>
      </c>
      <c r="E31" s="163">
        <v>2765</v>
      </c>
      <c r="F31" s="163">
        <v>11506</v>
      </c>
      <c r="G31" s="163">
        <v>13404</v>
      </c>
      <c r="H31" s="163">
        <v>10547</v>
      </c>
      <c r="I31" s="165">
        <f t="shared" si="19"/>
        <v>-0.21314532975231271</v>
      </c>
      <c r="J31" s="164">
        <f t="shared" si="16"/>
        <v>-0.20657488903934407</v>
      </c>
      <c r="K31" s="162">
        <f t="shared" si="17"/>
        <v>-2857</v>
      </c>
      <c r="L31" s="163">
        <f t="shared" si="18"/>
        <v>-2746</v>
      </c>
      <c r="M31" s="164">
        <f t="shared" si="15"/>
        <v>8.7844816098081018E-3</v>
      </c>
    </row>
    <row r="32" spans="1:27" x14ac:dyDescent="0.25">
      <c r="B32" s="162" t="s">
        <v>119</v>
      </c>
      <c r="C32" s="163">
        <v>4661</v>
      </c>
      <c r="D32" s="163">
        <v>5204</v>
      </c>
      <c r="E32" s="163">
        <v>2258</v>
      </c>
      <c r="F32" s="163">
        <v>5114</v>
      </c>
      <c r="G32" s="163">
        <v>5613</v>
      </c>
      <c r="H32" s="163">
        <v>5322</v>
      </c>
      <c r="I32" s="165">
        <f t="shared" si="19"/>
        <v>-5.1843933725280622E-2</v>
      </c>
      <c r="J32" s="164">
        <f t="shared" si="16"/>
        <v>2.2674865488086171E-2</v>
      </c>
      <c r="K32" s="162">
        <f t="shared" si="17"/>
        <v>-291</v>
      </c>
      <c r="L32" s="163">
        <f t="shared" si="18"/>
        <v>118</v>
      </c>
      <c r="M32" s="164">
        <f t="shared" si="15"/>
        <v>4.4326359275053302E-3</v>
      </c>
    </row>
    <row r="33" spans="2:13" x14ac:dyDescent="0.25">
      <c r="B33" s="162" t="s">
        <v>128</v>
      </c>
      <c r="C33" s="163">
        <v>3555</v>
      </c>
      <c r="D33" s="163">
        <v>4816</v>
      </c>
      <c r="E33" s="163">
        <v>2014</v>
      </c>
      <c r="F33" s="163">
        <v>2799</v>
      </c>
      <c r="G33" s="163">
        <v>3613</v>
      </c>
      <c r="H33" s="163">
        <v>3310</v>
      </c>
      <c r="I33" s="165">
        <f t="shared" si="19"/>
        <v>-8.3863825076114007E-2</v>
      </c>
      <c r="J33" s="164">
        <f t="shared" si="16"/>
        <v>-0.31270764119601324</v>
      </c>
      <c r="K33" s="162">
        <f t="shared" si="17"/>
        <v>-303</v>
      </c>
      <c r="L33" s="163">
        <f t="shared" si="18"/>
        <v>-1506</v>
      </c>
      <c r="M33" s="164">
        <f t="shared" si="15"/>
        <v>2.7568630063965886E-3</v>
      </c>
    </row>
    <row r="34" spans="2:13" x14ac:dyDescent="0.25">
      <c r="B34" s="162" t="s">
        <v>131</v>
      </c>
      <c r="C34" s="163">
        <v>5594</v>
      </c>
      <c r="D34" s="163">
        <v>6271</v>
      </c>
      <c r="E34" s="163">
        <v>1805</v>
      </c>
      <c r="F34" s="163">
        <v>2429</v>
      </c>
      <c r="G34" s="163">
        <v>3635</v>
      </c>
      <c r="H34" s="163">
        <v>3275</v>
      </c>
      <c r="I34" s="165">
        <f t="shared" si="19"/>
        <v>-9.9037138927097645E-2</v>
      </c>
      <c r="J34" s="164">
        <f t="shared" si="16"/>
        <v>-0.47775474405995855</v>
      </c>
      <c r="K34" s="162">
        <f t="shared" si="17"/>
        <v>-360</v>
      </c>
      <c r="L34" s="163">
        <f t="shared" si="18"/>
        <v>-2996</v>
      </c>
      <c r="M34" s="164">
        <f t="shared" si="15"/>
        <v>2.7277118869936034E-3</v>
      </c>
    </row>
    <row r="35" spans="2:13" x14ac:dyDescent="0.25">
      <c r="B35" s="168" t="s">
        <v>145</v>
      </c>
      <c r="C35" s="169">
        <f t="shared" ref="C35:H35" si="20">C27-SUM(C28:C34)</f>
        <v>71746</v>
      </c>
      <c r="D35" s="169">
        <f t="shared" si="20"/>
        <v>75931</v>
      </c>
      <c r="E35" s="169">
        <f t="shared" si="20"/>
        <v>18708</v>
      </c>
      <c r="F35" s="169">
        <f t="shared" si="20"/>
        <v>60731</v>
      </c>
      <c r="G35" s="169">
        <f t="shared" si="20"/>
        <v>72688</v>
      </c>
      <c r="H35" s="169">
        <f t="shared" si="20"/>
        <v>79715</v>
      </c>
      <c r="I35" s="171">
        <f t="shared" si="19"/>
        <v>9.6673453664979148E-2</v>
      </c>
      <c r="J35" s="170">
        <f t="shared" si="16"/>
        <v>4.9834718362724129E-2</v>
      </c>
      <c r="K35" s="168">
        <f>H35-G35</f>
        <v>7027</v>
      </c>
      <c r="L35" s="169">
        <f t="shared" si="18"/>
        <v>3784</v>
      </c>
      <c r="M35" s="170">
        <f t="shared" si="15"/>
        <v>6.6393756663113007E-2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f>C38+C41</f>
        <v>613883</v>
      </c>
      <c r="D37" s="176">
        <f t="shared" ref="D37:H37" si="21">D38+D41</f>
        <v>569416</v>
      </c>
      <c r="E37" s="176">
        <f t="shared" si="21"/>
        <v>158323</v>
      </c>
      <c r="F37" s="176">
        <f t="shared" si="21"/>
        <v>490978</v>
      </c>
      <c r="G37" s="176">
        <f t="shared" si="21"/>
        <v>509465</v>
      </c>
      <c r="H37" s="176">
        <f t="shared" si="21"/>
        <v>526356</v>
      </c>
      <c r="I37" s="177">
        <f>IFERROR(H37/G37-1,"-")</f>
        <v>3.3154387445653688E-2</v>
      </c>
      <c r="J37" s="177">
        <f>IFERROR(H37/D37-1,"-")</f>
        <v>-7.5621338353681677E-2</v>
      </c>
      <c r="K37" s="176">
        <f>H37-G37</f>
        <v>16891</v>
      </c>
      <c r="L37" s="176">
        <f>H37-D37</f>
        <v>-43060</v>
      </c>
      <c r="M37" s="177">
        <f t="shared" ref="M37:M49" si="22">H37/H$9</f>
        <v>0.43839618869936037</v>
      </c>
    </row>
    <row r="38" spans="2:13" x14ac:dyDescent="0.25">
      <c r="B38" s="157" t="s">
        <v>97</v>
      </c>
      <c r="C38" s="158">
        <v>54203</v>
      </c>
      <c r="D38" s="158">
        <v>46867</v>
      </c>
      <c r="E38" s="158">
        <v>24919</v>
      </c>
      <c r="F38" s="158">
        <v>40863</v>
      </c>
      <c r="G38" s="158">
        <v>37825</v>
      </c>
      <c r="H38" s="158">
        <v>33853</v>
      </c>
      <c r="I38" s="160">
        <f>IFERROR(H38/G38-1,"-")</f>
        <v>-0.10500991407799076</v>
      </c>
      <c r="J38" s="159">
        <f t="shared" ref="J38:J49" si="23">IFERROR(H38/D38-1,"-")</f>
        <v>-0.27767939061599844</v>
      </c>
      <c r="K38" s="157">
        <f t="shared" ref="K38:K48" si="24">H38-G38</f>
        <v>-3972</v>
      </c>
      <c r="L38" s="158">
        <f t="shared" ref="L38:L49" si="25">H38-D38</f>
        <v>-13014</v>
      </c>
      <c r="M38" s="159">
        <f t="shared" si="22"/>
        <v>2.8195795575692965E-2</v>
      </c>
    </row>
    <row r="39" spans="2:13" x14ac:dyDescent="0.25">
      <c r="B39" s="162" t="s">
        <v>103</v>
      </c>
      <c r="C39" s="163">
        <v>30502</v>
      </c>
      <c r="D39" s="163">
        <v>33149</v>
      </c>
      <c r="E39" s="163">
        <v>19672</v>
      </c>
      <c r="F39" s="163">
        <v>29416</v>
      </c>
      <c r="G39" s="163">
        <v>22977</v>
      </c>
      <c r="H39" s="163">
        <v>18844</v>
      </c>
      <c r="I39" s="165">
        <f>IFERROR(H39/G39-1,"-")</f>
        <v>-0.17987552770161463</v>
      </c>
      <c r="J39" s="164">
        <f t="shared" si="23"/>
        <v>-0.43153639627138074</v>
      </c>
      <c r="K39" s="162">
        <f t="shared" si="24"/>
        <v>-4133</v>
      </c>
      <c r="L39" s="163">
        <f t="shared" si="25"/>
        <v>-14305</v>
      </c>
      <c r="M39" s="164">
        <f t="shared" si="22"/>
        <v>1.5694962686567164E-2</v>
      </c>
    </row>
    <row r="40" spans="2:13" x14ac:dyDescent="0.25">
      <c r="B40" s="162" t="s">
        <v>100</v>
      </c>
      <c r="C40" s="163">
        <v>23701</v>
      </c>
      <c r="D40" s="163">
        <v>13718</v>
      </c>
      <c r="E40" s="163">
        <v>5247</v>
      </c>
      <c r="F40" s="163">
        <v>11447</v>
      </c>
      <c r="G40" s="163">
        <v>14848</v>
      </c>
      <c r="H40" s="163">
        <v>15009</v>
      </c>
      <c r="I40" s="165">
        <f>IFERROR(H40/G40-1,"-")</f>
        <v>1.0843211206896575E-2</v>
      </c>
      <c r="J40" s="164">
        <f t="shared" si="23"/>
        <v>9.4109928561014744E-2</v>
      </c>
      <c r="K40" s="162">
        <f t="shared" si="24"/>
        <v>161</v>
      </c>
      <c r="L40" s="163">
        <f t="shared" si="25"/>
        <v>1291</v>
      </c>
      <c r="M40" s="164">
        <f t="shared" si="22"/>
        <v>1.2500832889125799E-2</v>
      </c>
    </row>
    <row r="41" spans="2:13" x14ac:dyDescent="0.25">
      <c r="B41" s="157" t="s">
        <v>107</v>
      </c>
      <c r="C41" s="158">
        <v>559680</v>
      </c>
      <c r="D41" s="158">
        <v>522549</v>
      </c>
      <c r="E41" s="158">
        <v>133404</v>
      </c>
      <c r="F41" s="158">
        <v>450115</v>
      </c>
      <c r="G41" s="158">
        <v>471640</v>
      </c>
      <c r="H41" s="158">
        <v>492503</v>
      </c>
      <c r="I41" s="160">
        <f>IFERROR(H41/G41-1,"-")</f>
        <v>4.4235009753201604E-2</v>
      </c>
      <c r="J41" s="159">
        <f t="shared" si="23"/>
        <v>-5.7498913977445221E-2</v>
      </c>
      <c r="K41" s="157">
        <f t="shared" si="24"/>
        <v>20863</v>
      </c>
      <c r="L41" s="158">
        <f t="shared" si="25"/>
        <v>-30046</v>
      </c>
      <c r="M41" s="159">
        <f t="shared" si="22"/>
        <v>0.41020039312366735</v>
      </c>
    </row>
    <row r="42" spans="2:13" x14ac:dyDescent="0.25">
      <c r="B42" s="162" t="s">
        <v>110</v>
      </c>
      <c r="C42" s="163">
        <v>296627</v>
      </c>
      <c r="D42" s="163">
        <v>290662</v>
      </c>
      <c r="E42" s="163">
        <v>54606</v>
      </c>
      <c r="F42" s="163">
        <v>237602</v>
      </c>
      <c r="G42" s="163">
        <v>260390</v>
      </c>
      <c r="H42" s="163">
        <v>270591</v>
      </c>
      <c r="I42" s="165">
        <f t="shared" ref="I42:I49" si="26">IFERROR(H42/G42-1,"-")</f>
        <v>3.9175851607204493E-2</v>
      </c>
      <c r="J42" s="164">
        <f t="shared" si="23"/>
        <v>-6.905271414908043E-2</v>
      </c>
      <c r="K42" s="162">
        <f t="shared" si="24"/>
        <v>10201</v>
      </c>
      <c r="L42" s="163">
        <f t="shared" si="25"/>
        <v>-20071</v>
      </c>
      <c r="M42" s="164">
        <f t="shared" si="22"/>
        <v>0.2253723014392324</v>
      </c>
    </row>
    <row r="43" spans="2:13" x14ac:dyDescent="0.25">
      <c r="B43" s="162" t="s">
        <v>113</v>
      </c>
      <c r="C43" s="163">
        <v>20961</v>
      </c>
      <c r="D43" s="163">
        <v>14140</v>
      </c>
      <c r="E43" s="163">
        <v>4782</v>
      </c>
      <c r="F43" s="163">
        <v>11278</v>
      </c>
      <c r="G43" s="163">
        <v>11705</v>
      </c>
      <c r="H43" s="163">
        <v>13041</v>
      </c>
      <c r="I43" s="165">
        <f t="shared" si="26"/>
        <v>0.11413925672789405</v>
      </c>
      <c r="J43" s="164">
        <f t="shared" si="23"/>
        <v>-7.7722772277227681E-2</v>
      </c>
      <c r="K43" s="162">
        <f t="shared" si="24"/>
        <v>1336</v>
      </c>
      <c r="L43" s="163">
        <f t="shared" si="25"/>
        <v>-1099</v>
      </c>
      <c r="M43" s="164">
        <f t="shared" si="22"/>
        <v>1.0861707089552239E-2</v>
      </c>
    </row>
    <row r="44" spans="2:13" x14ac:dyDescent="0.25">
      <c r="B44" s="162" t="s">
        <v>116</v>
      </c>
      <c r="C44" s="163">
        <v>8853</v>
      </c>
      <c r="D44" s="163">
        <v>7788</v>
      </c>
      <c r="E44" s="163">
        <v>3603</v>
      </c>
      <c r="F44" s="163">
        <v>9561</v>
      </c>
      <c r="G44" s="163">
        <v>9147</v>
      </c>
      <c r="H44" s="163">
        <v>9486</v>
      </c>
      <c r="I44" s="165">
        <f t="shared" si="26"/>
        <v>3.7061331584125945E-2</v>
      </c>
      <c r="J44" s="164">
        <f t="shared" si="23"/>
        <v>0.21802773497688754</v>
      </c>
      <c r="K44" s="162">
        <f t="shared" si="24"/>
        <v>339</v>
      </c>
      <c r="L44" s="163">
        <f t="shared" si="25"/>
        <v>1698</v>
      </c>
      <c r="M44" s="164">
        <f t="shared" si="22"/>
        <v>7.900786247334755E-3</v>
      </c>
    </row>
    <row r="45" spans="2:13" x14ac:dyDescent="0.25">
      <c r="B45" s="162" t="s">
        <v>123</v>
      </c>
      <c r="C45" s="163">
        <v>27375</v>
      </c>
      <c r="D45" s="163">
        <v>26443</v>
      </c>
      <c r="E45" s="163">
        <v>6908</v>
      </c>
      <c r="F45" s="163">
        <v>26421</v>
      </c>
      <c r="G45" s="163">
        <v>25836</v>
      </c>
      <c r="H45" s="163">
        <v>25720</v>
      </c>
      <c r="I45" s="165">
        <f t="shared" si="26"/>
        <v>-4.4898591113174957E-3</v>
      </c>
      <c r="J45" s="164">
        <f t="shared" si="23"/>
        <v>-2.7341829595734168E-2</v>
      </c>
      <c r="K45" s="162">
        <f t="shared" si="24"/>
        <v>-116</v>
      </c>
      <c r="L45" s="163">
        <f t="shared" si="25"/>
        <v>-723</v>
      </c>
      <c r="M45" s="164">
        <f t="shared" si="22"/>
        <v>2.1421908315565032E-2</v>
      </c>
    </row>
    <row r="46" spans="2:13" x14ac:dyDescent="0.25">
      <c r="B46" s="162" t="s">
        <v>119</v>
      </c>
      <c r="C46" s="163">
        <v>9080</v>
      </c>
      <c r="D46" s="163">
        <v>7525</v>
      </c>
      <c r="E46" s="163">
        <v>3124</v>
      </c>
      <c r="F46" s="163">
        <v>7989</v>
      </c>
      <c r="G46" s="163">
        <v>8687</v>
      </c>
      <c r="H46" s="163">
        <v>9133</v>
      </c>
      <c r="I46" s="165">
        <f t="shared" si="26"/>
        <v>5.1341084378957014E-2</v>
      </c>
      <c r="J46" s="164">
        <f t="shared" si="23"/>
        <v>0.21368770764119605</v>
      </c>
      <c r="K46" s="162">
        <f t="shared" si="24"/>
        <v>446</v>
      </c>
      <c r="L46" s="163">
        <f t="shared" si="25"/>
        <v>1608</v>
      </c>
      <c r="M46" s="164">
        <f t="shared" si="22"/>
        <v>7.6067763859275052E-3</v>
      </c>
    </row>
    <row r="47" spans="2:13" x14ac:dyDescent="0.25">
      <c r="B47" s="162" t="s">
        <v>128</v>
      </c>
      <c r="C47" s="163">
        <v>19416</v>
      </c>
      <c r="D47" s="163">
        <v>18877</v>
      </c>
      <c r="E47" s="163">
        <v>6325</v>
      </c>
      <c r="F47" s="163">
        <v>13634</v>
      </c>
      <c r="G47" s="163">
        <v>14285</v>
      </c>
      <c r="H47" s="163">
        <v>13586</v>
      </c>
      <c r="I47" s="165">
        <f t="shared" si="26"/>
        <v>-4.8932446622331094E-2</v>
      </c>
      <c r="J47" s="164">
        <f t="shared" si="23"/>
        <v>-0.28028818138475398</v>
      </c>
      <c r="K47" s="162">
        <f t="shared" si="24"/>
        <v>-699</v>
      </c>
      <c r="L47" s="163">
        <f t="shared" si="25"/>
        <v>-5291</v>
      </c>
      <c r="M47" s="164">
        <f t="shared" si="22"/>
        <v>1.1315631663113007E-2</v>
      </c>
    </row>
    <row r="48" spans="2:13" x14ac:dyDescent="0.25">
      <c r="B48" s="162" t="s">
        <v>131</v>
      </c>
      <c r="C48" s="163">
        <v>36543</v>
      </c>
      <c r="D48" s="163">
        <v>30606</v>
      </c>
      <c r="E48" s="163">
        <v>11509</v>
      </c>
      <c r="F48" s="163">
        <v>14445</v>
      </c>
      <c r="G48" s="163">
        <v>16113</v>
      </c>
      <c r="H48" s="163">
        <v>16304</v>
      </c>
      <c r="I48" s="165">
        <f t="shared" si="26"/>
        <v>1.1853782659964063E-2</v>
      </c>
      <c r="J48" s="164">
        <f t="shared" si="23"/>
        <v>-0.46729399464157351</v>
      </c>
      <c r="K48" s="162">
        <f t="shared" si="24"/>
        <v>191</v>
      </c>
      <c r="L48" s="163">
        <f t="shared" si="25"/>
        <v>-14302</v>
      </c>
      <c r="M48" s="164">
        <f t="shared" si="22"/>
        <v>1.3579424307036247E-2</v>
      </c>
    </row>
    <row r="49" spans="2:13" x14ac:dyDescent="0.25">
      <c r="B49" s="168" t="s">
        <v>145</v>
      </c>
      <c r="C49" s="169">
        <f t="shared" ref="C49:H49" si="27">C41-SUM(C42:C48)</f>
        <v>140825</v>
      </c>
      <c r="D49" s="169">
        <f t="shared" si="27"/>
        <v>126508</v>
      </c>
      <c r="E49" s="169">
        <f t="shared" si="27"/>
        <v>42547</v>
      </c>
      <c r="F49" s="169">
        <f t="shared" si="27"/>
        <v>129185</v>
      </c>
      <c r="G49" s="169">
        <f t="shared" si="27"/>
        <v>125477</v>
      </c>
      <c r="H49" s="169">
        <f t="shared" si="27"/>
        <v>134642</v>
      </c>
      <c r="I49" s="171">
        <f t="shared" si="26"/>
        <v>7.3041274496521202E-2</v>
      </c>
      <c r="J49" s="170">
        <f t="shared" si="23"/>
        <v>6.4296329085907544E-2</v>
      </c>
      <c r="K49" s="168">
        <f>H49-G49</f>
        <v>9165</v>
      </c>
      <c r="L49" s="169">
        <f t="shared" si="25"/>
        <v>8134</v>
      </c>
      <c r="M49" s="170">
        <f t="shared" si="22"/>
        <v>0.11214185767590619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f>IFERROR(C52+C55,"nd")</f>
        <v>6067</v>
      </c>
      <c r="D51" s="176">
        <f t="shared" ref="D51:H51" si="28">IFERROR(D52+D55,"nd")</f>
        <v>6255</v>
      </c>
      <c r="E51" s="176">
        <f t="shared" si="28"/>
        <v>1878</v>
      </c>
      <c r="F51" s="176">
        <f t="shared" si="28"/>
        <v>0</v>
      </c>
      <c r="G51" s="176">
        <f t="shared" si="28"/>
        <v>0</v>
      </c>
      <c r="H51" s="176">
        <f t="shared" si="28"/>
        <v>0</v>
      </c>
      <c r="I51" s="177" t="str">
        <f>IFERROR(H51/G51-1,"-")</f>
        <v>-</v>
      </c>
      <c r="J51" s="177">
        <f>IFERROR(H51/D51-1,"-")</f>
        <v>-1</v>
      </c>
      <c r="K51" s="176">
        <f>H51-G51</f>
        <v>0</v>
      </c>
      <c r="L51" s="176">
        <f>H51-D51</f>
        <v>-6255</v>
      </c>
      <c r="M51" s="177">
        <f t="shared" ref="M51:M63" si="29">H51/H$9</f>
        <v>0</v>
      </c>
    </row>
    <row r="52" spans="2:13" x14ac:dyDescent="0.25">
      <c r="B52" s="157" t="s">
        <v>97</v>
      </c>
      <c r="C52" s="158">
        <v>1462</v>
      </c>
      <c r="D52" s="158">
        <v>1852</v>
      </c>
      <c r="E52" s="158">
        <v>350</v>
      </c>
      <c r="F52" s="158">
        <v>0</v>
      </c>
      <c r="G52" s="158">
        <v>0</v>
      </c>
      <c r="H52" s="158">
        <v>0</v>
      </c>
      <c r="I52" s="160" t="str">
        <f>IFERROR(H52/G52-1,"-")</f>
        <v>-</v>
      </c>
      <c r="J52" s="159">
        <f t="shared" ref="J52:J63" si="30">IFERROR(H52/D52-1,"-")</f>
        <v>-1</v>
      </c>
      <c r="K52" s="157">
        <f t="shared" ref="K52:K62" si="31">H52-G52</f>
        <v>0</v>
      </c>
      <c r="L52" s="158">
        <f t="shared" ref="L52:L63" si="32">H52-D52</f>
        <v>-1852</v>
      </c>
      <c r="M52" s="159">
        <f t="shared" si="29"/>
        <v>0</v>
      </c>
    </row>
    <row r="53" spans="2:13" x14ac:dyDescent="0.25">
      <c r="B53" s="162" t="s">
        <v>103</v>
      </c>
      <c r="C53" s="163">
        <v>1186</v>
      </c>
      <c r="D53" s="163">
        <v>1153</v>
      </c>
      <c r="E53" s="163">
        <v>171</v>
      </c>
      <c r="F53" s="163">
        <v>0</v>
      </c>
      <c r="G53" s="163">
        <v>0</v>
      </c>
      <c r="H53" s="163">
        <v>0</v>
      </c>
      <c r="I53" s="165" t="str">
        <f>IFERROR(H53/G53-1,"-")</f>
        <v>-</v>
      </c>
      <c r="J53" s="164">
        <f t="shared" si="30"/>
        <v>-1</v>
      </c>
      <c r="K53" s="162">
        <f t="shared" si="31"/>
        <v>0</v>
      </c>
      <c r="L53" s="163">
        <f t="shared" si="32"/>
        <v>-1153</v>
      </c>
      <c r="M53" s="164">
        <f t="shared" si="29"/>
        <v>0</v>
      </c>
    </row>
    <row r="54" spans="2:13" x14ac:dyDescent="0.25">
      <c r="B54" s="162" t="s">
        <v>100</v>
      </c>
      <c r="C54" s="163">
        <v>276</v>
      </c>
      <c r="D54" s="163">
        <v>699</v>
      </c>
      <c r="E54" s="163">
        <v>179</v>
      </c>
      <c r="F54" s="163">
        <v>0</v>
      </c>
      <c r="G54" s="163">
        <v>0</v>
      </c>
      <c r="H54" s="163">
        <v>0</v>
      </c>
      <c r="I54" s="165" t="str">
        <f>IFERROR(H54/G54-1,"-")</f>
        <v>-</v>
      </c>
      <c r="J54" s="164">
        <f t="shared" si="30"/>
        <v>-1</v>
      </c>
      <c r="K54" s="162">
        <f t="shared" si="31"/>
        <v>0</v>
      </c>
      <c r="L54" s="163">
        <f t="shared" si="32"/>
        <v>-699</v>
      </c>
      <c r="M54" s="164">
        <f t="shared" si="29"/>
        <v>0</v>
      </c>
    </row>
    <row r="55" spans="2:13" x14ac:dyDescent="0.25">
      <c r="B55" s="157" t="s">
        <v>107</v>
      </c>
      <c r="C55" s="158">
        <v>4605</v>
      </c>
      <c r="D55" s="158">
        <v>4403</v>
      </c>
      <c r="E55" s="158">
        <v>1528</v>
      </c>
      <c r="F55" s="158">
        <v>0</v>
      </c>
      <c r="G55" s="158">
        <v>0</v>
      </c>
      <c r="H55" s="158">
        <v>0</v>
      </c>
      <c r="I55" s="160" t="str">
        <f>IFERROR(H55/G55-1,"-")</f>
        <v>-</v>
      </c>
      <c r="J55" s="159">
        <f t="shared" si="30"/>
        <v>-1</v>
      </c>
      <c r="K55" s="157">
        <f t="shared" si="31"/>
        <v>0</v>
      </c>
      <c r="L55" s="158">
        <f t="shared" si="32"/>
        <v>-4403</v>
      </c>
      <c r="M55" s="159">
        <f t="shared" si="29"/>
        <v>0</v>
      </c>
    </row>
    <row r="56" spans="2:13" x14ac:dyDescent="0.25">
      <c r="B56" s="162" t="s">
        <v>110</v>
      </c>
      <c r="C56" s="163">
        <v>1531</v>
      </c>
      <c r="D56" s="163">
        <v>1681</v>
      </c>
      <c r="E56" s="163">
        <v>596</v>
      </c>
      <c r="F56" s="163">
        <v>0</v>
      </c>
      <c r="G56" s="163">
        <v>0</v>
      </c>
      <c r="H56" s="163">
        <v>0</v>
      </c>
      <c r="I56" s="165" t="str">
        <f t="shared" ref="I56:I63" si="33">IFERROR(H56/G56-1,"-")</f>
        <v>-</v>
      </c>
      <c r="J56" s="164">
        <f t="shared" si="30"/>
        <v>-1</v>
      </c>
      <c r="K56" s="162">
        <f t="shared" si="31"/>
        <v>0</v>
      </c>
      <c r="L56" s="163">
        <f t="shared" si="32"/>
        <v>-1681</v>
      </c>
      <c r="M56" s="164">
        <f t="shared" si="29"/>
        <v>0</v>
      </c>
    </row>
    <row r="57" spans="2:13" x14ac:dyDescent="0.25">
      <c r="B57" s="162" t="s">
        <v>113</v>
      </c>
      <c r="C57" s="163">
        <v>997</v>
      </c>
      <c r="D57" s="163">
        <v>626</v>
      </c>
      <c r="E57" s="163">
        <v>89</v>
      </c>
      <c r="F57" s="163">
        <v>0</v>
      </c>
      <c r="G57" s="163">
        <v>0</v>
      </c>
      <c r="H57" s="163">
        <v>0</v>
      </c>
      <c r="I57" s="165" t="str">
        <f t="shared" si="33"/>
        <v>-</v>
      </c>
      <c r="J57" s="164">
        <f t="shared" si="30"/>
        <v>-1</v>
      </c>
      <c r="K57" s="162">
        <f t="shared" si="31"/>
        <v>0</v>
      </c>
      <c r="L57" s="163">
        <f t="shared" si="32"/>
        <v>-626</v>
      </c>
      <c r="M57" s="164">
        <f t="shared" si="29"/>
        <v>0</v>
      </c>
    </row>
    <row r="58" spans="2:13" x14ac:dyDescent="0.25">
      <c r="B58" s="162" t="s">
        <v>116</v>
      </c>
      <c r="C58" s="163">
        <v>85</v>
      </c>
      <c r="D58" s="163">
        <v>227</v>
      </c>
      <c r="E58" s="163">
        <v>56</v>
      </c>
      <c r="F58" s="163">
        <v>0</v>
      </c>
      <c r="G58" s="163">
        <v>0</v>
      </c>
      <c r="H58" s="163">
        <v>0</v>
      </c>
      <c r="I58" s="165" t="str">
        <f t="shared" si="33"/>
        <v>-</v>
      </c>
      <c r="J58" s="164">
        <f t="shared" si="30"/>
        <v>-1</v>
      </c>
      <c r="K58" s="162">
        <f t="shared" si="31"/>
        <v>0</v>
      </c>
      <c r="L58" s="163">
        <f t="shared" si="32"/>
        <v>-227</v>
      </c>
      <c r="M58" s="164">
        <f t="shared" si="29"/>
        <v>0</v>
      </c>
    </row>
    <row r="59" spans="2:13" x14ac:dyDescent="0.25">
      <c r="B59" s="162" t="s">
        <v>123</v>
      </c>
      <c r="C59" s="163">
        <v>142</v>
      </c>
      <c r="D59" s="163">
        <v>185</v>
      </c>
      <c r="E59" s="163">
        <v>13</v>
      </c>
      <c r="F59" s="163">
        <v>0</v>
      </c>
      <c r="G59" s="163">
        <v>0</v>
      </c>
      <c r="H59" s="163">
        <v>0</v>
      </c>
      <c r="I59" s="165" t="str">
        <f t="shared" si="33"/>
        <v>-</v>
      </c>
      <c r="J59" s="164">
        <f t="shared" si="30"/>
        <v>-1</v>
      </c>
      <c r="K59" s="162">
        <f t="shared" si="31"/>
        <v>0</v>
      </c>
      <c r="L59" s="163">
        <f t="shared" si="32"/>
        <v>-185</v>
      </c>
      <c r="M59" s="164">
        <f t="shared" si="29"/>
        <v>0</v>
      </c>
    </row>
    <row r="60" spans="2:13" x14ac:dyDescent="0.25">
      <c r="B60" s="162" t="s">
        <v>119</v>
      </c>
      <c r="C60" s="163">
        <v>33</v>
      </c>
      <c r="D60" s="163">
        <v>50</v>
      </c>
      <c r="E60" s="163">
        <v>52</v>
      </c>
      <c r="F60" s="163">
        <v>0</v>
      </c>
      <c r="G60" s="163">
        <v>0</v>
      </c>
      <c r="H60" s="163">
        <v>0</v>
      </c>
      <c r="I60" s="165" t="str">
        <f t="shared" si="33"/>
        <v>-</v>
      </c>
      <c r="J60" s="164">
        <f t="shared" si="30"/>
        <v>-1</v>
      </c>
      <c r="K60" s="162">
        <f t="shared" si="31"/>
        <v>0</v>
      </c>
      <c r="L60" s="163">
        <f t="shared" si="32"/>
        <v>-50</v>
      </c>
      <c r="M60" s="164">
        <f t="shared" si="29"/>
        <v>0</v>
      </c>
    </row>
    <row r="61" spans="2:13" x14ac:dyDescent="0.25">
      <c r="B61" s="162" t="s">
        <v>128</v>
      </c>
      <c r="C61" s="163">
        <v>124</v>
      </c>
      <c r="D61" s="163">
        <v>121</v>
      </c>
      <c r="E61" s="163">
        <v>60</v>
      </c>
      <c r="F61" s="163">
        <v>0</v>
      </c>
      <c r="G61" s="163">
        <v>0</v>
      </c>
      <c r="H61" s="163">
        <v>0</v>
      </c>
      <c r="I61" s="165" t="str">
        <f t="shared" si="33"/>
        <v>-</v>
      </c>
      <c r="J61" s="164">
        <f t="shared" si="30"/>
        <v>-1</v>
      </c>
      <c r="K61" s="162">
        <f t="shared" si="31"/>
        <v>0</v>
      </c>
      <c r="L61" s="163">
        <f t="shared" si="32"/>
        <v>-121</v>
      </c>
      <c r="M61" s="164">
        <f t="shared" si="29"/>
        <v>0</v>
      </c>
    </row>
    <row r="62" spans="2:13" x14ac:dyDescent="0.25">
      <c r="B62" s="162" t="s">
        <v>131</v>
      </c>
      <c r="C62" s="163">
        <v>188</v>
      </c>
      <c r="D62" s="163">
        <v>251</v>
      </c>
      <c r="E62" s="163">
        <v>96</v>
      </c>
      <c r="F62" s="163">
        <v>0</v>
      </c>
      <c r="G62" s="163">
        <v>0</v>
      </c>
      <c r="H62" s="163">
        <v>0</v>
      </c>
      <c r="I62" s="165" t="str">
        <f t="shared" si="33"/>
        <v>-</v>
      </c>
      <c r="J62" s="164">
        <f t="shared" si="30"/>
        <v>-1</v>
      </c>
      <c r="K62" s="162">
        <f t="shared" si="31"/>
        <v>0</v>
      </c>
      <c r="L62" s="163">
        <f t="shared" si="32"/>
        <v>-251</v>
      </c>
      <c r="M62" s="164">
        <f t="shared" si="29"/>
        <v>0</v>
      </c>
    </row>
    <row r="63" spans="2:13" x14ac:dyDescent="0.25">
      <c r="B63" s="168" t="s">
        <v>145</v>
      </c>
      <c r="C63" s="169">
        <f>IFERROR(C55-SUM(C56:C62),"nd")</f>
        <v>1505</v>
      </c>
      <c r="D63" s="169">
        <f t="shared" ref="D63:H63" si="34">IFERROR(D55-SUM(D56:D62),"nd")</f>
        <v>1262</v>
      </c>
      <c r="E63" s="169">
        <f t="shared" si="34"/>
        <v>566</v>
      </c>
      <c r="F63" s="169">
        <f t="shared" si="34"/>
        <v>0</v>
      </c>
      <c r="G63" s="169">
        <f t="shared" si="34"/>
        <v>0</v>
      </c>
      <c r="H63" s="169">
        <f t="shared" si="34"/>
        <v>0</v>
      </c>
      <c r="I63" s="171" t="str">
        <f t="shared" si="33"/>
        <v>-</v>
      </c>
      <c r="J63" s="170">
        <f t="shared" si="30"/>
        <v>-1</v>
      </c>
      <c r="K63" s="168">
        <f>H63-G63</f>
        <v>0</v>
      </c>
      <c r="L63" s="169">
        <f t="shared" si="32"/>
        <v>-1262</v>
      </c>
      <c r="M63" s="170">
        <f t="shared" si="29"/>
        <v>0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 t="str">
        <f>IFERROR(C66+C69,"nd")</f>
        <v>nd</v>
      </c>
      <c r="D65" s="176" t="str">
        <f t="shared" ref="D65:H65" si="35">IFERROR(D66+D69,"nd")</f>
        <v>nd</v>
      </c>
      <c r="E65" s="176" t="str">
        <f t="shared" si="35"/>
        <v>nd</v>
      </c>
      <c r="F65" s="176" t="str">
        <f t="shared" si="35"/>
        <v>nd</v>
      </c>
      <c r="G65" s="176" t="str">
        <f t="shared" si="35"/>
        <v>nd</v>
      </c>
      <c r="H65" s="176" t="str">
        <f t="shared" si="35"/>
        <v>nd</v>
      </c>
      <c r="I65" s="177" t="str">
        <f>IFERROR(H65/G65-1,"-")</f>
        <v>-</v>
      </c>
      <c r="J65" s="177" t="str">
        <f>IFERROR(H65/D65-1,"-")</f>
        <v>-</v>
      </c>
      <c r="K65" s="176" t="str">
        <f>IFERROR(H65-G65,"-")</f>
        <v>-</v>
      </c>
      <c r="L65" s="176" t="str">
        <f>IFERROR(H65-D65,"-")</f>
        <v>-</v>
      </c>
      <c r="M65" s="177" t="str">
        <f>IFERROR(H65/H$9,"-")</f>
        <v>-</v>
      </c>
    </row>
    <row r="66" spans="2:13" x14ac:dyDescent="0.25">
      <c r="B66" s="157" t="s">
        <v>97</v>
      </c>
      <c r="C66" s="158" t="s">
        <v>317</v>
      </c>
      <c r="D66" s="158" t="s">
        <v>317</v>
      </c>
      <c r="E66" s="158" t="s">
        <v>317</v>
      </c>
      <c r="F66" s="158" t="s">
        <v>317</v>
      </c>
      <c r="G66" s="158" t="s">
        <v>317</v>
      </c>
      <c r="H66" s="158" t="s">
        <v>317</v>
      </c>
      <c r="I66" s="160" t="str">
        <f>IFERROR(H66/G66-1,"-")</f>
        <v>-</v>
      </c>
      <c r="J66" s="159" t="str">
        <f t="shared" ref="J66:J77" si="36">IFERROR(H66/D66-1,"-")</f>
        <v>-</v>
      </c>
      <c r="K66" s="178" t="str">
        <f t="shared" ref="K66:K77" si="37">IFERROR(H66-G66,"-")</f>
        <v>-</v>
      </c>
      <c r="L66" s="158" t="str">
        <f t="shared" ref="L66:L77" si="38">IFERROR(H66-D66,"-")</f>
        <v>-</v>
      </c>
      <c r="M66" s="159" t="str">
        <f t="shared" ref="M66:M77" si="39">IFERROR(H66/H$9,"-")</f>
        <v>-</v>
      </c>
    </row>
    <row r="67" spans="2:13" x14ac:dyDescent="0.25">
      <c r="B67" s="162" t="s">
        <v>103</v>
      </c>
      <c r="C67" s="163" t="s">
        <v>317</v>
      </c>
      <c r="D67" s="163" t="s">
        <v>317</v>
      </c>
      <c r="E67" s="163" t="s">
        <v>317</v>
      </c>
      <c r="F67" s="163" t="s">
        <v>317</v>
      </c>
      <c r="G67" s="163" t="s">
        <v>317</v>
      </c>
      <c r="H67" s="163" t="s">
        <v>317</v>
      </c>
      <c r="I67" s="165" t="str">
        <f>IFERROR(H67/G67-1,"-")</f>
        <v>-</v>
      </c>
      <c r="J67" s="164" t="str">
        <f t="shared" si="36"/>
        <v>-</v>
      </c>
      <c r="K67" s="179" t="str">
        <f t="shared" si="37"/>
        <v>-</v>
      </c>
      <c r="L67" s="163" t="str">
        <f t="shared" si="38"/>
        <v>-</v>
      </c>
      <c r="M67" s="164" t="str">
        <f t="shared" si="39"/>
        <v>-</v>
      </c>
    </row>
    <row r="68" spans="2:13" x14ac:dyDescent="0.25">
      <c r="B68" s="162" t="s">
        <v>100</v>
      </c>
      <c r="C68" s="163" t="s">
        <v>317</v>
      </c>
      <c r="D68" s="163" t="s">
        <v>317</v>
      </c>
      <c r="E68" s="163" t="s">
        <v>317</v>
      </c>
      <c r="F68" s="163" t="s">
        <v>317</v>
      </c>
      <c r="G68" s="163" t="s">
        <v>317</v>
      </c>
      <c r="H68" s="163" t="s">
        <v>317</v>
      </c>
      <c r="I68" s="165" t="str">
        <f>IFERROR(H68/G68-1,"-")</f>
        <v>-</v>
      </c>
      <c r="J68" s="164" t="str">
        <f t="shared" si="36"/>
        <v>-</v>
      </c>
      <c r="K68" s="179" t="str">
        <f t="shared" si="37"/>
        <v>-</v>
      </c>
      <c r="L68" s="163" t="str">
        <f t="shared" si="38"/>
        <v>-</v>
      </c>
      <c r="M68" s="164" t="str">
        <f t="shared" si="39"/>
        <v>-</v>
      </c>
    </row>
    <row r="69" spans="2:13" x14ac:dyDescent="0.25">
      <c r="B69" s="157" t="s">
        <v>107</v>
      </c>
      <c r="C69" s="158" t="s">
        <v>317</v>
      </c>
      <c r="D69" s="158" t="s">
        <v>317</v>
      </c>
      <c r="E69" s="158" t="s">
        <v>317</v>
      </c>
      <c r="F69" s="158" t="s">
        <v>317</v>
      </c>
      <c r="G69" s="158" t="s">
        <v>317</v>
      </c>
      <c r="H69" s="158" t="s">
        <v>317</v>
      </c>
      <c r="I69" s="160" t="str">
        <f>IFERROR(H69/G69-1,"-")</f>
        <v>-</v>
      </c>
      <c r="J69" s="159" t="str">
        <f t="shared" si="36"/>
        <v>-</v>
      </c>
      <c r="K69" s="178" t="str">
        <f t="shared" si="37"/>
        <v>-</v>
      </c>
      <c r="L69" s="158" t="str">
        <f t="shared" si="38"/>
        <v>-</v>
      </c>
      <c r="M69" s="159" t="str">
        <f t="shared" si="39"/>
        <v>-</v>
      </c>
    </row>
    <row r="70" spans="2:13" x14ac:dyDescent="0.25">
      <c r="B70" s="162" t="s">
        <v>110</v>
      </c>
      <c r="C70" s="163" t="s">
        <v>317</v>
      </c>
      <c r="D70" s="163" t="s">
        <v>317</v>
      </c>
      <c r="E70" s="163" t="s">
        <v>317</v>
      </c>
      <c r="F70" s="163" t="s">
        <v>317</v>
      </c>
      <c r="G70" s="163" t="s">
        <v>317</v>
      </c>
      <c r="H70" s="163" t="s">
        <v>317</v>
      </c>
      <c r="I70" s="165" t="str">
        <f t="shared" ref="I70:I77" si="40">IFERROR(H70/G70-1,"-")</f>
        <v>-</v>
      </c>
      <c r="J70" s="164" t="str">
        <f t="shared" si="36"/>
        <v>-</v>
      </c>
      <c r="K70" s="179" t="str">
        <f t="shared" si="37"/>
        <v>-</v>
      </c>
      <c r="L70" s="163" t="str">
        <f t="shared" si="38"/>
        <v>-</v>
      </c>
      <c r="M70" s="164" t="str">
        <f t="shared" si="39"/>
        <v>-</v>
      </c>
    </row>
    <row r="71" spans="2:13" x14ac:dyDescent="0.25">
      <c r="B71" s="162" t="s">
        <v>113</v>
      </c>
      <c r="C71" s="163" t="s">
        <v>317</v>
      </c>
      <c r="D71" s="163" t="s">
        <v>317</v>
      </c>
      <c r="E71" s="163" t="s">
        <v>317</v>
      </c>
      <c r="F71" s="163" t="s">
        <v>317</v>
      </c>
      <c r="G71" s="163" t="s">
        <v>317</v>
      </c>
      <c r="H71" s="163" t="s">
        <v>317</v>
      </c>
      <c r="I71" s="165" t="str">
        <f t="shared" si="40"/>
        <v>-</v>
      </c>
      <c r="J71" s="164" t="str">
        <f t="shared" si="36"/>
        <v>-</v>
      </c>
      <c r="K71" s="179" t="str">
        <f t="shared" si="37"/>
        <v>-</v>
      </c>
      <c r="L71" s="163" t="str">
        <f t="shared" si="38"/>
        <v>-</v>
      </c>
      <c r="M71" s="164" t="str">
        <f t="shared" si="39"/>
        <v>-</v>
      </c>
    </row>
    <row r="72" spans="2:13" x14ac:dyDescent="0.25">
      <c r="B72" s="162" t="s">
        <v>116</v>
      </c>
      <c r="C72" s="163" t="s">
        <v>317</v>
      </c>
      <c r="D72" s="163" t="s">
        <v>317</v>
      </c>
      <c r="E72" s="163" t="s">
        <v>317</v>
      </c>
      <c r="F72" s="163" t="s">
        <v>317</v>
      </c>
      <c r="G72" s="163" t="s">
        <v>317</v>
      </c>
      <c r="H72" s="163" t="s">
        <v>317</v>
      </c>
      <c r="I72" s="165" t="str">
        <f t="shared" si="40"/>
        <v>-</v>
      </c>
      <c r="J72" s="164" t="str">
        <f t="shared" si="36"/>
        <v>-</v>
      </c>
      <c r="K72" s="179" t="str">
        <f t="shared" si="37"/>
        <v>-</v>
      </c>
      <c r="L72" s="163" t="str">
        <f t="shared" si="38"/>
        <v>-</v>
      </c>
      <c r="M72" s="164" t="str">
        <f t="shared" si="39"/>
        <v>-</v>
      </c>
    </row>
    <row r="73" spans="2:13" x14ac:dyDescent="0.25">
      <c r="B73" s="162" t="s">
        <v>123</v>
      </c>
      <c r="C73" s="163" t="s">
        <v>317</v>
      </c>
      <c r="D73" s="163" t="s">
        <v>317</v>
      </c>
      <c r="E73" s="163" t="s">
        <v>317</v>
      </c>
      <c r="F73" s="163" t="s">
        <v>317</v>
      </c>
      <c r="G73" s="163" t="s">
        <v>317</v>
      </c>
      <c r="H73" s="163" t="s">
        <v>317</v>
      </c>
      <c r="I73" s="165" t="str">
        <f t="shared" si="40"/>
        <v>-</v>
      </c>
      <c r="J73" s="164" t="str">
        <f t="shared" si="36"/>
        <v>-</v>
      </c>
      <c r="K73" s="179" t="str">
        <f t="shared" si="37"/>
        <v>-</v>
      </c>
      <c r="L73" s="163" t="str">
        <f t="shared" si="38"/>
        <v>-</v>
      </c>
      <c r="M73" s="164" t="str">
        <f t="shared" si="39"/>
        <v>-</v>
      </c>
    </row>
    <row r="74" spans="2:13" x14ac:dyDescent="0.25">
      <c r="B74" s="162" t="s">
        <v>119</v>
      </c>
      <c r="C74" s="163" t="s">
        <v>317</v>
      </c>
      <c r="D74" s="163" t="s">
        <v>317</v>
      </c>
      <c r="E74" s="163" t="s">
        <v>317</v>
      </c>
      <c r="F74" s="163" t="s">
        <v>317</v>
      </c>
      <c r="G74" s="163" t="s">
        <v>317</v>
      </c>
      <c r="H74" s="163" t="s">
        <v>317</v>
      </c>
      <c r="I74" s="165" t="str">
        <f t="shared" si="40"/>
        <v>-</v>
      </c>
      <c r="J74" s="164" t="str">
        <f t="shared" si="36"/>
        <v>-</v>
      </c>
      <c r="K74" s="179" t="str">
        <f t="shared" si="37"/>
        <v>-</v>
      </c>
      <c r="L74" s="163" t="str">
        <f t="shared" si="38"/>
        <v>-</v>
      </c>
      <c r="M74" s="164" t="str">
        <f t="shared" si="39"/>
        <v>-</v>
      </c>
    </row>
    <row r="75" spans="2:13" x14ac:dyDescent="0.25">
      <c r="B75" s="162" t="s">
        <v>128</v>
      </c>
      <c r="C75" s="163" t="s">
        <v>317</v>
      </c>
      <c r="D75" s="163" t="s">
        <v>317</v>
      </c>
      <c r="E75" s="163" t="s">
        <v>317</v>
      </c>
      <c r="F75" s="163" t="s">
        <v>317</v>
      </c>
      <c r="G75" s="163" t="s">
        <v>317</v>
      </c>
      <c r="H75" s="163" t="s">
        <v>317</v>
      </c>
      <c r="I75" s="165" t="str">
        <f t="shared" si="40"/>
        <v>-</v>
      </c>
      <c r="J75" s="164" t="str">
        <f t="shared" si="36"/>
        <v>-</v>
      </c>
      <c r="K75" s="179" t="str">
        <f t="shared" si="37"/>
        <v>-</v>
      </c>
      <c r="L75" s="163" t="str">
        <f t="shared" si="38"/>
        <v>-</v>
      </c>
      <c r="M75" s="164" t="str">
        <f t="shared" si="39"/>
        <v>-</v>
      </c>
    </row>
    <row r="76" spans="2:13" x14ac:dyDescent="0.25">
      <c r="B76" s="162" t="s">
        <v>131</v>
      </c>
      <c r="C76" s="163" t="s">
        <v>317</v>
      </c>
      <c r="D76" s="163" t="s">
        <v>317</v>
      </c>
      <c r="E76" s="163" t="s">
        <v>317</v>
      </c>
      <c r="F76" s="163" t="s">
        <v>317</v>
      </c>
      <c r="G76" s="163" t="s">
        <v>317</v>
      </c>
      <c r="H76" s="163" t="s">
        <v>317</v>
      </c>
      <c r="I76" s="165" t="str">
        <f t="shared" si="40"/>
        <v>-</v>
      </c>
      <c r="J76" s="164" t="str">
        <f t="shared" si="36"/>
        <v>-</v>
      </c>
      <c r="K76" s="179" t="str">
        <f t="shared" si="37"/>
        <v>-</v>
      </c>
      <c r="L76" s="163" t="str">
        <f t="shared" si="38"/>
        <v>-</v>
      </c>
      <c r="M76" s="164" t="str">
        <f t="shared" si="39"/>
        <v>-</v>
      </c>
    </row>
    <row r="77" spans="2:13" x14ac:dyDescent="0.25">
      <c r="B77" s="168" t="s">
        <v>145</v>
      </c>
      <c r="C77" s="169" t="str">
        <f>IFERROR(C69-SUM(C70:C76),"nd")</f>
        <v>nd</v>
      </c>
      <c r="D77" s="169" t="str">
        <f t="shared" ref="D77:H77" si="41">IFERROR(D69-SUM(D70:D76),"nd")</f>
        <v>nd</v>
      </c>
      <c r="E77" s="169" t="str">
        <f t="shared" si="41"/>
        <v>nd</v>
      </c>
      <c r="F77" s="169" t="str">
        <f t="shared" si="41"/>
        <v>nd</v>
      </c>
      <c r="G77" s="169" t="str">
        <f t="shared" si="41"/>
        <v>nd</v>
      </c>
      <c r="H77" s="169" t="str">
        <f t="shared" si="41"/>
        <v>nd</v>
      </c>
      <c r="I77" s="171" t="str">
        <f t="shared" si="40"/>
        <v>-</v>
      </c>
      <c r="J77" s="170" t="str">
        <f t="shared" si="36"/>
        <v>-</v>
      </c>
      <c r="K77" s="180" t="str">
        <f t="shared" si="37"/>
        <v>-</v>
      </c>
      <c r="L77" s="169" t="str">
        <f t="shared" si="38"/>
        <v>-</v>
      </c>
      <c r="M77" s="170" t="str">
        <f t="shared" si="39"/>
        <v>-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f>IFERROR(C80+C83,"nd")</f>
        <v>173586</v>
      </c>
      <c r="D79" s="176">
        <f t="shared" ref="D79:H79" si="42">IFERROR(D80+D83,"nd")</f>
        <v>159162</v>
      </c>
      <c r="E79" s="176">
        <f t="shared" si="42"/>
        <v>43519</v>
      </c>
      <c r="F79" s="176">
        <f t="shared" si="42"/>
        <v>135425</v>
      </c>
      <c r="G79" s="176">
        <f t="shared" si="42"/>
        <v>145200</v>
      </c>
      <c r="H79" s="176">
        <f t="shared" si="42"/>
        <v>173305</v>
      </c>
      <c r="I79" s="177">
        <f>IFERROR(H79/G79-1,"-")</f>
        <v>0.1935606060606061</v>
      </c>
      <c r="J79" s="177">
        <f>IFERROR(H79/D79-1,"-")</f>
        <v>8.8859149797062109E-2</v>
      </c>
      <c r="K79" s="176">
        <f>IFERROR(H79-G79,"-")</f>
        <v>28105</v>
      </c>
      <c r="L79" s="176">
        <f>IFERROR(H79-D79,"-")</f>
        <v>14143</v>
      </c>
      <c r="M79" s="177">
        <f>IFERROR(H79/H$9,"-")</f>
        <v>0.14434384994669511</v>
      </c>
    </row>
    <row r="80" spans="2:13" x14ac:dyDescent="0.25">
      <c r="B80" s="157" t="s">
        <v>97</v>
      </c>
      <c r="C80" s="158">
        <v>77433</v>
      </c>
      <c r="D80" s="158">
        <v>70793</v>
      </c>
      <c r="E80" s="158">
        <v>17509</v>
      </c>
      <c r="F80" s="158">
        <v>62889</v>
      </c>
      <c r="G80" s="158">
        <v>62764</v>
      </c>
      <c r="H80" s="158">
        <v>82469</v>
      </c>
      <c r="I80" s="160">
        <f>IFERROR(H80/G80-1,"-")</f>
        <v>0.31395385890000638</v>
      </c>
      <c r="J80" s="159">
        <f t="shared" ref="J80:J91" si="43">IFERROR(H80/D80-1,"-")</f>
        <v>0.16493156103004525</v>
      </c>
      <c r="K80" s="178">
        <f t="shared" ref="K80:K91" si="44">IFERROR(H80-G80,"-")</f>
        <v>19705</v>
      </c>
      <c r="L80" s="158">
        <f t="shared" ref="L80:L91" si="45">IFERROR(H80-D80,"-")</f>
        <v>11676</v>
      </c>
      <c r="M80" s="159">
        <f t="shared" ref="M80:M91" si="46">IFERROR(H80/H$9,"-")</f>
        <v>6.8687533315565028E-2</v>
      </c>
    </row>
    <row r="81" spans="2:13" x14ac:dyDescent="0.25">
      <c r="B81" s="162" t="s">
        <v>103</v>
      </c>
      <c r="C81" s="163">
        <v>25766</v>
      </c>
      <c r="D81" s="163">
        <v>22138</v>
      </c>
      <c r="E81" s="163">
        <v>7265</v>
      </c>
      <c r="F81" s="163">
        <v>31185</v>
      </c>
      <c r="G81" s="163">
        <v>31914</v>
      </c>
      <c r="H81" s="163">
        <v>33955</v>
      </c>
      <c r="I81" s="165">
        <f>IFERROR(H81/G81-1,"-")</f>
        <v>6.3953124020805996E-2</v>
      </c>
      <c r="J81" s="164">
        <f t="shared" si="43"/>
        <v>0.53378805673502572</v>
      </c>
      <c r="K81" s="179">
        <f t="shared" si="44"/>
        <v>2041</v>
      </c>
      <c r="L81" s="163">
        <f t="shared" si="45"/>
        <v>11817</v>
      </c>
      <c r="M81" s="164">
        <f t="shared" si="46"/>
        <v>2.8280750266524522E-2</v>
      </c>
    </row>
    <row r="82" spans="2:13" x14ac:dyDescent="0.25">
      <c r="B82" s="162" t="s">
        <v>100</v>
      </c>
      <c r="C82" s="163">
        <v>51667</v>
      </c>
      <c r="D82" s="163">
        <v>48655</v>
      </c>
      <c r="E82" s="163">
        <v>10244</v>
      </c>
      <c r="F82" s="163">
        <v>31704</v>
      </c>
      <c r="G82" s="163">
        <v>30850</v>
      </c>
      <c r="H82" s="163">
        <v>48514</v>
      </c>
      <c r="I82" s="165">
        <f>IFERROR(H82/G82-1,"-")</f>
        <v>0.57257698541329005</v>
      </c>
      <c r="J82" s="164">
        <f t="shared" si="43"/>
        <v>-2.89795498920975E-3</v>
      </c>
      <c r="K82" s="179">
        <f t="shared" si="44"/>
        <v>17664</v>
      </c>
      <c r="L82" s="163">
        <f t="shared" si="45"/>
        <v>-141</v>
      </c>
      <c r="M82" s="164">
        <f t="shared" si="46"/>
        <v>4.0406783049040509E-2</v>
      </c>
    </row>
    <row r="83" spans="2:13" x14ac:dyDescent="0.25">
      <c r="B83" s="157" t="s">
        <v>107</v>
      </c>
      <c r="C83" s="158">
        <v>96153</v>
      </c>
      <c r="D83" s="158">
        <v>88369</v>
      </c>
      <c r="E83" s="158">
        <v>26010</v>
      </c>
      <c r="F83" s="158">
        <v>72536</v>
      </c>
      <c r="G83" s="158">
        <v>82436</v>
      </c>
      <c r="H83" s="158">
        <v>90836</v>
      </c>
      <c r="I83" s="160">
        <f>IFERROR(H83/G83-1,"-")</f>
        <v>0.10189722936581114</v>
      </c>
      <c r="J83" s="159">
        <f t="shared" si="43"/>
        <v>2.7917029727619447E-2</v>
      </c>
      <c r="K83" s="178">
        <f t="shared" si="44"/>
        <v>8400</v>
      </c>
      <c r="L83" s="158">
        <f t="shared" si="45"/>
        <v>2467</v>
      </c>
      <c r="M83" s="159">
        <f t="shared" si="46"/>
        <v>7.5656316631130066E-2</v>
      </c>
    </row>
    <row r="84" spans="2:13" x14ac:dyDescent="0.25">
      <c r="B84" s="162" t="s">
        <v>110</v>
      </c>
      <c r="C84" s="163">
        <v>13068</v>
      </c>
      <c r="D84" s="163">
        <v>11297</v>
      </c>
      <c r="E84" s="163">
        <v>2532</v>
      </c>
      <c r="F84" s="163">
        <v>9426</v>
      </c>
      <c r="G84" s="163">
        <v>11661</v>
      </c>
      <c r="H84" s="163">
        <v>14042</v>
      </c>
      <c r="I84" s="165">
        <f t="shared" ref="I84:I91" si="47">IFERROR(H84/G84-1,"-")</f>
        <v>0.20418488980361893</v>
      </c>
      <c r="J84" s="164">
        <f t="shared" si="43"/>
        <v>0.24298486323802782</v>
      </c>
      <c r="K84" s="179">
        <f t="shared" si="44"/>
        <v>2381</v>
      </c>
      <c r="L84" s="163">
        <f t="shared" si="45"/>
        <v>2745</v>
      </c>
      <c r="M84" s="164">
        <f t="shared" si="46"/>
        <v>1.1695429104477613E-2</v>
      </c>
    </row>
    <row r="85" spans="2:13" x14ac:dyDescent="0.25">
      <c r="B85" s="162" t="s">
        <v>113</v>
      </c>
      <c r="C85" s="163">
        <v>26551</v>
      </c>
      <c r="D85" s="163">
        <v>21163</v>
      </c>
      <c r="E85" s="163">
        <v>6085</v>
      </c>
      <c r="F85" s="163">
        <v>15686</v>
      </c>
      <c r="G85" s="163">
        <v>15683</v>
      </c>
      <c r="H85" s="163">
        <v>18383</v>
      </c>
      <c r="I85" s="165">
        <f t="shared" si="47"/>
        <v>0.17216093859593196</v>
      </c>
      <c r="J85" s="164">
        <f t="shared" si="43"/>
        <v>-0.13136133818456741</v>
      </c>
      <c r="K85" s="179">
        <f t="shared" si="44"/>
        <v>2700</v>
      </c>
      <c r="L85" s="163">
        <f t="shared" si="45"/>
        <v>-2780</v>
      </c>
      <c r="M85" s="164">
        <f t="shared" si="46"/>
        <v>1.531100079957356E-2</v>
      </c>
    </row>
    <row r="86" spans="2:13" x14ac:dyDescent="0.25">
      <c r="B86" s="162" t="s">
        <v>116</v>
      </c>
      <c r="C86" s="163">
        <v>5452</v>
      </c>
      <c r="D86" s="163">
        <v>4372</v>
      </c>
      <c r="E86" s="163">
        <v>1350</v>
      </c>
      <c r="F86" s="163">
        <v>4755</v>
      </c>
      <c r="G86" s="163">
        <v>4685</v>
      </c>
      <c r="H86" s="163">
        <v>5835</v>
      </c>
      <c r="I86" s="165">
        <f t="shared" si="47"/>
        <v>0.24546424759871921</v>
      </c>
      <c r="J86" s="164">
        <f t="shared" si="43"/>
        <v>0.33462946020128093</v>
      </c>
      <c r="K86" s="179">
        <f t="shared" si="44"/>
        <v>1150</v>
      </c>
      <c r="L86" s="163">
        <f t="shared" si="45"/>
        <v>1463</v>
      </c>
      <c r="M86" s="164">
        <f t="shared" si="46"/>
        <v>4.8599080490405117E-3</v>
      </c>
    </row>
    <row r="87" spans="2:13" x14ac:dyDescent="0.25">
      <c r="B87" s="162" t="s">
        <v>123</v>
      </c>
      <c r="C87" s="163">
        <v>4151</v>
      </c>
      <c r="D87" s="163">
        <v>3096</v>
      </c>
      <c r="E87" s="163">
        <v>447</v>
      </c>
      <c r="F87" s="163">
        <v>5107</v>
      </c>
      <c r="G87" s="163">
        <v>5074</v>
      </c>
      <c r="H87" s="163">
        <v>5692</v>
      </c>
      <c r="I87" s="165">
        <f t="shared" si="47"/>
        <v>0.12179739850216786</v>
      </c>
      <c r="J87" s="164">
        <f t="shared" si="43"/>
        <v>0.83850129198966417</v>
      </c>
      <c r="K87" s="179">
        <f t="shared" si="44"/>
        <v>618</v>
      </c>
      <c r="L87" s="163">
        <f t="shared" si="45"/>
        <v>2596</v>
      </c>
      <c r="M87" s="164">
        <f t="shared" si="46"/>
        <v>4.7408049040511728E-3</v>
      </c>
    </row>
    <row r="88" spans="2:13" x14ac:dyDescent="0.25">
      <c r="B88" s="162" t="s">
        <v>119</v>
      </c>
      <c r="C88" s="163">
        <v>667</v>
      </c>
      <c r="D88" s="163">
        <v>654</v>
      </c>
      <c r="E88" s="163">
        <v>247</v>
      </c>
      <c r="F88" s="163">
        <v>789</v>
      </c>
      <c r="G88" s="163">
        <v>700</v>
      </c>
      <c r="H88" s="163">
        <v>887</v>
      </c>
      <c r="I88" s="165">
        <f t="shared" si="47"/>
        <v>0.26714285714285713</v>
      </c>
      <c r="J88" s="164">
        <f t="shared" si="43"/>
        <v>0.35626911314984699</v>
      </c>
      <c r="K88" s="179">
        <f t="shared" si="44"/>
        <v>187</v>
      </c>
      <c r="L88" s="163">
        <f t="shared" si="45"/>
        <v>233</v>
      </c>
      <c r="M88" s="164">
        <f t="shared" si="46"/>
        <v>7.3877265458422174E-4</v>
      </c>
    </row>
    <row r="89" spans="2:13" x14ac:dyDescent="0.25">
      <c r="B89" s="162" t="s">
        <v>128</v>
      </c>
      <c r="C89" s="163">
        <v>3821</v>
      </c>
      <c r="D89" s="163">
        <v>4730</v>
      </c>
      <c r="E89" s="163">
        <v>1336</v>
      </c>
      <c r="F89" s="163">
        <v>4196</v>
      </c>
      <c r="G89" s="163">
        <v>4719</v>
      </c>
      <c r="H89" s="163">
        <v>3827</v>
      </c>
      <c r="I89" s="165">
        <f t="shared" si="47"/>
        <v>-0.18902309811400719</v>
      </c>
      <c r="J89" s="164">
        <f t="shared" si="43"/>
        <v>-0.19090909090909092</v>
      </c>
      <c r="K89" s="179">
        <f t="shared" si="44"/>
        <v>-892</v>
      </c>
      <c r="L89" s="163">
        <f t="shared" si="45"/>
        <v>-903</v>
      </c>
      <c r="M89" s="164">
        <f t="shared" si="46"/>
        <v>3.1874666844349678E-3</v>
      </c>
    </row>
    <row r="90" spans="2:13" x14ac:dyDescent="0.25">
      <c r="B90" s="162" t="s">
        <v>131</v>
      </c>
      <c r="C90" s="163">
        <v>5856</v>
      </c>
      <c r="D90" s="163">
        <v>6274</v>
      </c>
      <c r="E90" s="163">
        <v>2507</v>
      </c>
      <c r="F90" s="163">
        <v>3901</v>
      </c>
      <c r="G90" s="163">
        <v>5554</v>
      </c>
      <c r="H90" s="163">
        <v>4852</v>
      </c>
      <c r="I90" s="165">
        <f t="shared" si="47"/>
        <v>-0.12639539070939865</v>
      </c>
      <c r="J90" s="164">
        <f t="shared" si="43"/>
        <v>-0.22664966528530439</v>
      </c>
      <c r="K90" s="179">
        <f t="shared" si="44"/>
        <v>-702</v>
      </c>
      <c r="L90" s="163">
        <f t="shared" si="45"/>
        <v>-1422</v>
      </c>
      <c r="M90" s="164">
        <f t="shared" si="46"/>
        <v>4.0411780383795308E-3</v>
      </c>
    </row>
    <row r="91" spans="2:13" x14ac:dyDescent="0.25">
      <c r="B91" s="168" t="s">
        <v>145</v>
      </c>
      <c r="C91" s="169">
        <f>IFERROR(C83-SUM(C84:C90),"nd")</f>
        <v>36587</v>
      </c>
      <c r="D91" s="169">
        <f t="shared" ref="D91:H91" si="48">IFERROR(D83-SUM(D84:D90),"nd")</f>
        <v>36783</v>
      </c>
      <c r="E91" s="169">
        <f t="shared" si="48"/>
        <v>11506</v>
      </c>
      <c r="F91" s="169">
        <f t="shared" si="48"/>
        <v>28676</v>
      </c>
      <c r="G91" s="169">
        <f t="shared" si="48"/>
        <v>34360</v>
      </c>
      <c r="H91" s="169">
        <f t="shared" si="48"/>
        <v>37318</v>
      </c>
      <c r="I91" s="171">
        <f t="shared" si="47"/>
        <v>8.6088474970896334E-2</v>
      </c>
      <c r="J91" s="170">
        <f t="shared" si="43"/>
        <v>1.4544762526166988E-2</v>
      </c>
      <c r="K91" s="180">
        <f t="shared" si="44"/>
        <v>2958</v>
      </c>
      <c r="L91" s="169">
        <f t="shared" si="45"/>
        <v>535</v>
      </c>
      <c r="M91" s="170">
        <f t="shared" si="46"/>
        <v>3.1081756396588486E-2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 t="str">
        <f>IFERROR(C94+C97,"nd")</f>
        <v>nd</v>
      </c>
      <c r="D93" s="176" t="str">
        <f t="shared" ref="D93:H93" si="49">IFERROR(D94+D97,"nd")</f>
        <v>nd</v>
      </c>
      <c r="E93" s="176" t="str">
        <f t="shared" si="49"/>
        <v>nd</v>
      </c>
      <c r="F93" s="176" t="str">
        <f t="shared" si="49"/>
        <v>nd</v>
      </c>
      <c r="G93" s="176" t="str">
        <f t="shared" si="49"/>
        <v>nd</v>
      </c>
      <c r="H93" s="176" t="str">
        <f t="shared" si="49"/>
        <v>nd</v>
      </c>
      <c r="I93" s="177" t="str">
        <f>IFERROR(H93/G93-1,"-")</f>
        <v>-</v>
      </c>
      <c r="J93" s="177" t="str">
        <f>IFERROR(H93/D93-1,"-")</f>
        <v>-</v>
      </c>
      <c r="K93" s="176" t="str">
        <f>IFERROR(H93-G93,"-")</f>
        <v>-</v>
      </c>
      <c r="L93" s="176" t="str">
        <f>IFERROR(H93-D93,"-")</f>
        <v>-</v>
      </c>
      <c r="M93" s="177" t="str">
        <f>IFERROR(H93/H$9,"-")</f>
        <v>-</v>
      </c>
    </row>
    <row r="94" spans="2:13" x14ac:dyDescent="0.25">
      <c r="B94" s="157" t="s">
        <v>97</v>
      </c>
      <c r="C94" s="158" t="s">
        <v>317</v>
      </c>
      <c r="D94" s="158" t="s">
        <v>317</v>
      </c>
      <c r="E94" s="158" t="s">
        <v>317</v>
      </c>
      <c r="F94" s="158" t="s">
        <v>317</v>
      </c>
      <c r="G94" s="158" t="s">
        <v>317</v>
      </c>
      <c r="H94" s="158" t="s">
        <v>317</v>
      </c>
      <c r="I94" s="160" t="str">
        <f>IFERROR(H94/G94-1,"-")</f>
        <v>-</v>
      </c>
      <c r="J94" s="159" t="str">
        <f t="shared" ref="J94:J105" si="50">IFERROR(H94/D94-1,"-")</f>
        <v>-</v>
      </c>
      <c r="K94" s="178" t="str">
        <f t="shared" ref="K94:K105" si="51">IFERROR(H94-G94,"-")</f>
        <v>-</v>
      </c>
      <c r="L94" s="158" t="str">
        <f t="shared" ref="L94:L105" si="52">IFERROR(H94-D94,"-")</f>
        <v>-</v>
      </c>
      <c r="M94" s="159" t="str">
        <f t="shared" ref="M94:M105" si="53">IFERROR(H94/H$9,"-")</f>
        <v>-</v>
      </c>
    </row>
    <row r="95" spans="2:13" x14ac:dyDescent="0.25">
      <c r="B95" s="162" t="s">
        <v>103</v>
      </c>
      <c r="C95" s="163" t="s">
        <v>317</v>
      </c>
      <c r="D95" s="163" t="s">
        <v>317</v>
      </c>
      <c r="E95" s="163" t="s">
        <v>317</v>
      </c>
      <c r="F95" s="163" t="s">
        <v>317</v>
      </c>
      <c r="G95" s="163" t="s">
        <v>317</v>
      </c>
      <c r="H95" s="163" t="s">
        <v>317</v>
      </c>
      <c r="I95" s="165" t="str">
        <f>IFERROR(H95/G95-1,"-")</f>
        <v>-</v>
      </c>
      <c r="J95" s="164" t="str">
        <f t="shared" si="50"/>
        <v>-</v>
      </c>
      <c r="K95" s="179" t="str">
        <f t="shared" si="51"/>
        <v>-</v>
      </c>
      <c r="L95" s="163" t="str">
        <f t="shared" si="52"/>
        <v>-</v>
      </c>
      <c r="M95" s="164" t="str">
        <f t="shared" si="53"/>
        <v>-</v>
      </c>
    </row>
    <row r="96" spans="2:13" x14ac:dyDescent="0.25">
      <c r="B96" s="162" t="s">
        <v>100</v>
      </c>
      <c r="C96" s="163" t="s">
        <v>317</v>
      </c>
      <c r="D96" s="163" t="s">
        <v>317</v>
      </c>
      <c r="E96" s="163" t="s">
        <v>317</v>
      </c>
      <c r="F96" s="163" t="s">
        <v>317</v>
      </c>
      <c r="G96" s="163" t="s">
        <v>317</v>
      </c>
      <c r="H96" s="163" t="s">
        <v>317</v>
      </c>
      <c r="I96" s="165" t="str">
        <f>IFERROR(H96/G96-1,"-")</f>
        <v>-</v>
      </c>
      <c r="J96" s="164" t="str">
        <f t="shared" si="50"/>
        <v>-</v>
      </c>
      <c r="K96" s="179" t="str">
        <f t="shared" si="51"/>
        <v>-</v>
      </c>
      <c r="L96" s="163" t="str">
        <f t="shared" si="52"/>
        <v>-</v>
      </c>
      <c r="M96" s="164" t="str">
        <f t="shared" si="53"/>
        <v>-</v>
      </c>
    </row>
    <row r="97" spans="2:13" x14ac:dyDescent="0.25">
      <c r="B97" s="157" t="s">
        <v>107</v>
      </c>
      <c r="C97" s="158" t="s">
        <v>317</v>
      </c>
      <c r="D97" s="158" t="s">
        <v>317</v>
      </c>
      <c r="E97" s="158" t="s">
        <v>317</v>
      </c>
      <c r="F97" s="158" t="s">
        <v>317</v>
      </c>
      <c r="G97" s="158" t="s">
        <v>317</v>
      </c>
      <c r="H97" s="158" t="s">
        <v>317</v>
      </c>
      <c r="I97" s="160" t="str">
        <f>IFERROR(H97/G97-1,"-")</f>
        <v>-</v>
      </c>
      <c r="J97" s="159" t="str">
        <f t="shared" si="50"/>
        <v>-</v>
      </c>
      <c r="K97" s="178" t="str">
        <f t="shared" si="51"/>
        <v>-</v>
      </c>
      <c r="L97" s="158" t="str">
        <f t="shared" si="52"/>
        <v>-</v>
      </c>
      <c r="M97" s="159" t="str">
        <f t="shared" si="53"/>
        <v>-</v>
      </c>
    </row>
    <row r="98" spans="2:13" x14ac:dyDescent="0.25">
      <c r="B98" s="162" t="s">
        <v>110</v>
      </c>
      <c r="C98" s="163" t="s">
        <v>317</v>
      </c>
      <c r="D98" s="163" t="s">
        <v>317</v>
      </c>
      <c r="E98" s="163" t="s">
        <v>317</v>
      </c>
      <c r="F98" s="163" t="s">
        <v>317</v>
      </c>
      <c r="G98" s="163" t="s">
        <v>317</v>
      </c>
      <c r="H98" s="163" t="s">
        <v>317</v>
      </c>
      <c r="I98" s="165" t="str">
        <f t="shared" ref="I98:I105" si="54">IFERROR(H98/G98-1,"-")</f>
        <v>-</v>
      </c>
      <c r="J98" s="164" t="str">
        <f t="shared" si="50"/>
        <v>-</v>
      </c>
      <c r="K98" s="179" t="str">
        <f t="shared" si="51"/>
        <v>-</v>
      </c>
      <c r="L98" s="163" t="str">
        <f t="shared" si="52"/>
        <v>-</v>
      </c>
      <c r="M98" s="164" t="str">
        <f t="shared" si="53"/>
        <v>-</v>
      </c>
    </row>
    <row r="99" spans="2:13" x14ac:dyDescent="0.25">
      <c r="B99" s="162" t="s">
        <v>113</v>
      </c>
      <c r="C99" s="163" t="s">
        <v>317</v>
      </c>
      <c r="D99" s="163" t="s">
        <v>317</v>
      </c>
      <c r="E99" s="163" t="s">
        <v>317</v>
      </c>
      <c r="F99" s="163" t="s">
        <v>317</v>
      </c>
      <c r="G99" s="163" t="s">
        <v>317</v>
      </c>
      <c r="H99" s="163" t="s">
        <v>317</v>
      </c>
      <c r="I99" s="165" t="str">
        <f t="shared" si="54"/>
        <v>-</v>
      </c>
      <c r="J99" s="164" t="str">
        <f t="shared" si="50"/>
        <v>-</v>
      </c>
      <c r="K99" s="179" t="str">
        <f t="shared" si="51"/>
        <v>-</v>
      </c>
      <c r="L99" s="163" t="str">
        <f t="shared" si="52"/>
        <v>-</v>
      </c>
      <c r="M99" s="164" t="str">
        <f t="shared" si="53"/>
        <v>-</v>
      </c>
    </row>
    <row r="100" spans="2:13" x14ac:dyDescent="0.25">
      <c r="B100" s="162" t="s">
        <v>116</v>
      </c>
      <c r="C100" s="163" t="s">
        <v>317</v>
      </c>
      <c r="D100" s="163" t="s">
        <v>317</v>
      </c>
      <c r="E100" s="163" t="s">
        <v>317</v>
      </c>
      <c r="F100" s="163" t="s">
        <v>317</v>
      </c>
      <c r="G100" s="163" t="s">
        <v>317</v>
      </c>
      <c r="H100" s="163" t="s">
        <v>317</v>
      </c>
      <c r="I100" s="165" t="str">
        <f t="shared" si="54"/>
        <v>-</v>
      </c>
      <c r="J100" s="164" t="str">
        <f t="shared" si="50"/>
        <v>-</v>
      </c>
      <c r="K100" s="179" t="str">
        <f t="shared" si="51"/>
        <v>-</v>
      </c>
      <c r="L100" s="163" t="str">
        <f t="shared" si="52"/>
        <v>-</v>
      </c>
      <c r="M100" s="164" t="str">
        <f t="shared" si="53"/>
        <v>-</v>
      </c>
    </row>
    <row r="101" spans="2:13" x14ac:dyDescent="0.25">
      <c r="B101" s="162" t="s">
        <v>123</v>
      </c>
      <c r="C101" s="163" t="s">
        <v>317</v>
      </c>
      <c r="D101" s="163" t="s">
        <v>317</v>
      </c>
      <c r="E101" s="163" t="s">
        <v>317</v>
      </c>
      <c r="F101" s="163" t="s">
        <v>317</v>
      </c>
      <c r="G101" s="163" t="s">
        <v>317</v>
      </c>
      <c r="H101" s="163" t="s">
        <v>317</v>
      </c>
      <c r="I101" s="165" t="str">
        <f t="shared" si="54"/>
        <v>-</v>
      </c>
      <c r="J101" s="164" t="str">
        <f t="shared" si="50"/>
        <v>-</v>
      </c>
      <c r="K101" s="179" t="str">
        <f t="shared" si="51"/>
        <v>-</v>
      </c>
      <c r="L101" s="163" t="str">
        <f t="shared" si="52"/>
        <v>-</v>
      </c>
      <c r="M101" s="164" t="str">
        <f t="shared" si="53"/>
        <v>-</v>
      </c>
    </row>
    <row r="102" spans="2:13" x14ac:dyDescent="0.25">
      <c r="B102" s="162" t="s">
        <v>119</v>
      </c>
      <c r="C102" s="163" t="s">
        <v>317</v>
      </c>
      <c r="D102" s="163" t="s">
        <v>317</v>
      </c>
      <c r="E102" s="163" t="s">
        <v>317</v>
      </c>
      <c r="F102" s="163" t="s">
        <v>317</v>
      </c>
      <c r="G102" s="163" t="s">
        <v>317</v>
      </c>
      <c r="H102" s="163" t="s">
        <v>317</v>
      </c>
      <c r="I102" s="165" t="str">
        <f t="shared" si="54"/>
        <v>-</v>
      </c>
      <c r="J102" s="164" t="str">
        <f t="shared" si="50"/>
        <v>-</v>
      </c>
      <c r="K102" s="179" t="str">
        <f t="shared" si="51"/>
        <v>-</v>
      </c>
      <c r="L102" s="163" t="str">
        <f t="shared" si="52"/>
        <v>-</v>
      </c>
      <c r="M102" s="164" t="str">
        <f t="shared" si="53"/>
        <v>-</v>
      </c>
    </row>
    <row r="103" spans="2:13" x14ac:dyDescent="0.25">
      <c r="B103" s="162" t="s">
        <v>128</v>
      </c>
      <c r="C103" s="163" t="s">
        <v>317</v>
      </c>
      <c r="D103" s="163" t="s">
        <v>317</v>
      </c>
      <c r="E103" s="163" t="s">
        <v>317</v>
      </c>
      <c r="F103" s="163" t="s">
        <v>317</v>
      </c>
      <c r="G103" s="163" t="s">
        <v>317</v>
      </c>
      <c r="H103" s="163" t="s">
        <v>317</v>
      </c>
      <c r="I103" s="165" t="str">
        <f t="shared" si="54"/>
        <v>-</v>
      </c>
      <c r="J103" s="164" t="str">
        <f t="shared" si="50"/>
        <v>-</v>
      </c>
      <c r="K103" s="179" t="str">
        <f t="shared" si="51"/>
        <v>-</v>
      </c>
      <c r="L103" s="163" t="str">
        <f t="shared" si="52"/>
        <v>-</v>
      </c>
      <c r="M103" s="164" t="str">
        <f t="shared" si="53"/>
        <v>-</v>
      </c>
    </row>
    <row r="104" spans="2:13" x14ac:dyDescent="0.25">
      <c r="B104" s="162" t="s">
        <v>131</v>
      </c>
      <c r="C104" s="163" t="s">
        <v>317</v>
      </c>
      <c r="D104" s="163" t="s">
        <v>317</v>
      </c>
      <c r="E104" s="163" t="s">
        <v>317</v>
      </c>
      <c r="F104" s="163" t="s">
        <v>317</v>
      </c>
      <c r="G104" s="163" t="s">
        <v>317</v>
      </c>
      <c r="H104" s="163" t="s">
        <v>317</v>
      </c>
      <c r="I104" s="165" t="str">
        <f t="shared" si="54"/>
        <v>-</v>
      </c>
      <c r="J104" s="164" t="str">
        <f t="shared" si="50"/>
        <v>-</v>
      </c>
      <c r="K104" s="179" t="str">
        <f t="shared" si="51"/>
        <v>-</v>
      </c>
      <c r="L104" s="163" t="str">
        <f t="shared" si="52"/>
        <v>-</v>
      </c>
      <c r="M104" s="164" t="str">
        <f t="shared" si="53"/>
        <v>-</v>
      </c>
    </row>
    <row r="105" spans="2:13" x14ac:dyDescent="0.25">
      <c r="B105" s="168" t="s">
        <v>145</v>
      </c>
      <c r="C105" s="169" t="str">
        <f>IFERROR(C97-SUM(C98:C104),"nd")</f>
        <v>nd</v>
      </c>
      <c r="D105" s="169" t="str">
        <f t="shared" ref="D105:H105" si="55">IFERROR(D97-SUM(D98:D104),"nd")</f>
        <v>nd</v>
      </c>
      <c r="E105" s="169" t="str">
        <f t="shared" si="55"/>
        <v>nd</v>
      </c>
      <c r="F105" s="169" t="str">
        <f t="shared" si="55"/>
        <v>nd</v>
      </c>
      <c r="G105" s="169" t="str">
        <f t="shared" si="55"/>
        <v>nd</v>
      </c>
      <c r="H105" s="169" t="str">
        <f t="shared" si="55"/>
        <v>nd</v>
      </c>
      <c r="I105" s="171" t="str">
        <f t="shared" si="54"/>
        <v>-</v>
      </c>
      <c r="J105" s="170" t="str">
        <f t="shared" si="50"/>
        <v>-</v>
      </c>
      <c r="K105" s="180" t="str">
        <f t="shared" si="51"/>
        <v>-</v>
      </c>
      <c r="L105" s="169" t="str">
        <f t="shared" si="52"/>
        <v>-</v>
      </c>
      <c r="M105" s="170" t="str">
        <f t="shared" si="53"/>
        <v>-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f>IFERROR(C108+C111,"nd")</f>
        <v>60807</v>
      </c>
      <c r="D107" s="176">
        <f t="shared" ref="D107:H107" si="56">IFERROR(D108+D111,"nd")</f>
        <v>60307</v>
      </c>
      <c r="E107" s="176">
        <f t="shared" si="56"/>
        <v>13783</v>
      </c>
      <c r="F107" s="176">
        <f t="shared" si="56"/>
        <v>29079</v>
      </c>
      <c r="G107" s="176">
        <f t="shared" si="56"/>
        <v>31827</v>
      </c>
      <c r="H107" s="176">
        <f t="shared" si="56"/>
        <v>31868</v>
      </c>
      <c r="I107" s="177">
        <f>IFERROR(H107/G107-1,"-")</f>
        <v>1.2882144091495018E-3</v>
      </c>
      <c r="J107" s="177">
        <f>IFERROR(H107/D107-1,"-")</f>
        <v>-0.47157046445686235</v>
      </c>
      <c r="K107" s="176">
        <f>IFERROR(H107-G107,"-")</f>
        <v>41</v>
      </c>
      <c r="L107" s="176">
        <f>IFERROR(H107-D107,"-")</f>
        <v>-28439</v>
      </c>
      <c r="M107" s="177">
        <f>IFERROR(H107/H$9,"-")</f>
        <v>2.654251066098081E-2</v>
      </c>
    </row>
    <row r="108" spans="2:13" x14ac:dyDescent="0.25">
      <c r="B108" s="157" t="s">
        <v>97</v>
      </c>
      <c r="C108" s="158">
        <v>14526</v>
      </c>
      <c r="D108" s="158">
        <v>13440</v>
      </c>
      <c r="E108" s="158">
        <v>2062</v>
      </c>
      <c r="F108" s="158">
        <v>7498</v>
      </c>
      <c r="G108" s="158">
        <v>7141</v>
      </c>
      <c r="H108" s="158">
        <v>6328</v>
      </c>
      <c r="I108" s="160">
        <f>IFERROR(H108/G108-1,"-")</f>
        <v>-0.11384960089623297</v>
      </c>
      <c r="J108" s="159">
        <f t="shared" ref="J108:J119" si="57">IFERROR(H108/D108-1,"-")</f>
        <v>-0.52916666666666667</v>
      </c>
      <c r="K108" s="178">
        <f t="shared" ref="K108:K119" si="58">IFERROR(H108-G108,"-")</f>
        <v>-813</v>
      </c>
      <c r="L108" s="158">
        <f t="shared" ref="L108:L119" si="59">IFERROR(H108-D108,"-")</f>
        <v>-7112</v>
      </c>
      <c r="M108" s="159">
        <f t="shared" ref="M108:M119" si="60">IFERROR(H108/H$9,"-")</f>
        <v>5.2705223880597013E-3</v>
      </c>
    </row>
    <row r="109" spans="2:13" x14ac:dyDescent="0.25">
      <c r="B109" s="162" t="s">
        <v>103</v>
      </c>
      <c r="C109" s="163">
        <v>10808</v>
      </c>
      <c r="D109" s="163">
        <v>8858</v>
      </c>
      <c r="E109" s="163">
        <v>1454</v>
      </c>
      <c r="F109" s="163">
        <v>5328</v>
      </c>
      <c r="G109" s="163">
        <v>4960</v>
      </c>
      <c r="H109" s="163">
        <v>3891</v>
      </c>
      <c r="I109" s="165">
        <f>IFERROR(H109/G109-1,"-")</f>
        <v>-0.21552419354838714</v>
      </c>
      <c r="J109" s="164">
        <f t="shared" si="57"/>
        <v>-0.560736057800858</v>
      </c>
      <c r="K109" s="179">
        <f t="shared" si="58"/>
        <v>-1069</v>
      </c>
      <c r="L109" s="163">
        <f t="shared" si="59"/>
        <v>-4967</v>
      </c>
      <c r="M109" s="164">
        <f t="shared" si="60"/>
        <v>3.2407715884861408E-3</v>
      </c>
    </row>
    <row r="110" spans="2:13" x14ac:dyDescent="0.25">
      <c r="B110" s="162" t="s">
        <v>100</v>
      </c>
      <c r="C110" s="163">
        <v>3718</v>
      </c>
      <c r="D110" s="163">
        <v>4582</v>
      </c>
      <c r="E110" s="163">
        <v>608</v>
      </c>
      <c r="F110" s="163">
        <v>2170</v>
      </c>
      <c r="G110" s="163">
        <v>2181</v>
      </c>
      <c r="H110" s="163">
        <v>2437</v>
      </c>
      <c r="I110" s="165">
        <f>IFERROR(H110/G110-1,"-")</f>
        <v>0.11737734983952319</v>
      </c>
      <c r="J110" s="164">
        <f t="shared" si="57"/>
        <v>-0.46813618507202093</v>
      </c>
      <c r="K110" s="179">
        <f t="shared" si="58"/>
        <v>256</v>
      </c>
      <c r="L110" s="163">
        <f t="shared" si="59"/>
        <v>-2145</v>
      </c>
      <c r="M110" s="164">
        <f t="shared" si="60"/>
        <v>2.0297507995735609E-3</v>
      </c>
    </row>
    <row r="111" spans="2:13" x14ac:dyDescent="0.25">
      <c r="B111" s="157" t="s">
        <v>107</v>
      </c>
      <c r="C111" s="158">
        <v>46281</v>
      </c>
      <c r="D111" s="158">
        <v>46867</v>
      </c>
      <c r="E111" s="158">
        <v>11721</v>
      </c>
      <c r="F111" s="158">
        <v>21581</v>
      </c>
      <c r="G111" s="158">
        <v>24686</v>
      </c>
      <c r="H111" s="158">
        <v>25540</v>
      </c>
      <c r="I111" s="160">
        <f>IFERROR(H111/G111-1,"-")</f>
        <v>3.4594507008020692E-2</v>
      </c>
      <c r="J111" s="159">
        <f t="shared" si="57"/>
        <v>-0.45505366249173196</v>
      </c>
      <c r="K111" s="178">
        <f t="shared" si="58"/>
        <v>854</v>
      </c>
      <c r="L111" s="158">
        <f t="shared" si="59"/>
        <v>-21327</v>
      </c>
      <c r="M111" s="159">
        <f t="shared" si="60"/>
        <v>2.1271988272921108E-2</v>
      </c>
    </row>
    <row r="112" spans="2:13" x14ac:dyDescent="0.25">
      <c r="B112" s="162" t="s">
        <v>110</v>
      </c>
      <c r="C112" s="163">
        <v>26581</v>
      </c>
      <c r="D112" s="163">
        <v>24802</v>
      </c>
      <c r="E112" s="163">
        <v>6095</v>
      </c>
      <c r="F112" s="163">
        <v>13078</v>
      </c>
      <c r="G112" s="163">
        <v>14878</v>
      </c>
      <c r="H112" s="163">
        <v>14577</v>
      </c>
      <c r="I112" s="165">
        <f t="shared" ref="I112:I119" si="61">IFERROR(H112/G112-1,"-")</f>
        <v>-2.0231213872832332E-2</v>
      </c>
      <c r="J112" s="164">
        <f t="shared" si="57"/>
        <v>-0.4122651399080719</v>
      </c>
      <c r="K112" s="179">
        <f t="shared" si="58"/>
        <v>-301</v>
      </c>
      <c r="L112" s="163">
        <f t="shared" si="59"/>
        <v>-10225</v>
      </c>
      <c r="M112" s="164">
        <f t="shared" si="60"/>
        <v>1.2141024786780384E-2</v>
      </c>
    </row>
    <row r="113" spans="2:13" x14ac:dyDescent="0.25">
      <c r="B113" s="162" t="s">
        <v>113</v>
      </c>
      <c r="C113" s="163">
        <v>7077</v>
      </c>
      <c r="D113" s="163">
        <v>5376</v>
      </c>
      <c r="E113" s="163">
        <v>480</v>
      </c>
      <c r="F113" s="163">
        <v>1027</v>
      </c>
      <c r="G113" s="163">
        <v>1286</v>
      </c>
      <c r="H113" s="163">
        <v>1301</v>
      </c>
      <c r="I113" s="165">
        <f t="shared" si="61"/>
        <v>1.1664074650077794E-2</v>
      </c>
      <c r="J113" s="164">
        <f t="shared" si="57"/>
        <v>-0.75799851190476186</v>
      </c>
      <c r="K113" s="179">
        <f t="shared" si="58"/>
        <v>15</v>
      </c>
      <c r="L113" s="163">
        <f t="shared" si="59"/>
        <v>-4075</v>
      </c>
      <c r="M113" s="164">
        <f t="shared" si="60"/>
        <v>1.0835887526652451E-3</v>
      </c>
    </row>
    <row r="114" spans="2:13" x14ac:dyDescent="0.25">
      <c r="B114" s="162" t="s">
        <v>116</v>
      </c>
      <c r="C114" s="163">
        <v>1461</v>
      </c>
      <c r="D114" s="163">
        <v>2463</v>
      </c>
      <c r="E114" s="163">
        <v>623</v>
      </c>
      <c r="F114" s="163">
        <v>1192</v>
      </c>
      <c r="G114" s="163">
        <v>1358</v>
      </c>
      <c r="H114" s="163">
        <v>1445</v>
      </c>
      <c r="I114" s="165">
        <f t="shared" si="61"/>
        <v>6.4064801178203234E-2</v>
      </c>
      <c r="J114" s="164">
        <f t="shared" si="57"/>
        <v>-0.41331709297604546</v>
      </c>
      <c r="K114" s="179">
        <f t="shared" si="58"/>
        <v>87</v>
      </c>
      <c r="L114" s="163">
        <f t="shared" si="59"/>
        <v>-1018</v>
      </c>
      <c r="M114" s="164">
        <f t="shared" si="60"/>
        <v>1.2035247867803838E-3</v>
      </c>
    </row>
    <row r="115" spans="2:13" x14ac:dyDescent="0.25">
      <c r="B115" s="162" t="s">
        <v>123</v>
      </c>
      <c r="C115" s="163">
        <v>994</v>
      </c>
      <c r="D115" s="163">
        <v>1382</v>
      </c>
      <c r="E115" s="163">
        <v>167</v>
      </c>
      <c r="F115" s="163">
        <v>396</v>
      </c>
      <c r="G115" s="163">
        <v>482</v>
      </c>
      <c r="H115" s="163">
        <v>564</v>
      </c>
      <c r="I115" s="165">
        <f t="shared" si="61"/>
        <v>0.17012448132780089</v>
      </c>
      <c r="J115" s="164">
        <f t="shared" si="57"/>
        <v>-0.59189580318379154</v>
      </c>
      <c r="K115" s="179">
        <f t="shared" si="58"/>
        <v>82</v>
      </c>
      <c r="L115" s="163">
        <f t="shared" si="59"/>
        <v>-818</v>
      </c>
      <c r="M115" s="164">
        <f t="shared" si="60"/>
        <v>4.697494669509595E-4</v>
      </c>
    </row>
    <row r="116" spans="2:13" x14ac:dyDescent="0.25">
      <c r="B116" s="162" t="s">
        <v>119</v>
      </c>
      <c r="C116" s="163">
        <v>820</v>
      </c>
      <c r="D116" s="163">
        <v>834</v>
      </c>
      <c r="E116" s="163">
        <v>268</v>
      </c>
      <c r="F116" s="163">
        <v>433</v>
      </c>
      <c r="G116" s="163">
        <v>424</v>
      </c>
      <c r="H116" s="163">
        <v>460</v>
      </c>
      <c r="I116" s="165">
        <f t="shared" si="61"/>
        <v>8.4905660377358583E-2</v>
      </c>
      <c r="J116" s="164">
        <f t="shared" si="57"/>
        <v>-0.44844124700239807</v>
      </c>
      <c r="K116" s="179">
        <f t="shared" si="58"/>
        <v>36</v>
      </c>
      <c r="L116" s="163">
        <f t="shared" si="59"/>
        <v>-374</v>
      </c>
      <c r="M116" s="164">
        <f t="shared" si="60"/>
        <v>3.8312899786780384E-4</v>
      </c>
    </row>
    <row r="117" spans="2:13" x14ac:dyDescent="0.25">
      <c r="B117" s="162" t="s">
        <v>128</v>
      </c>
      <c r="C117" s="163">
        <v>264</v>
      </c>
      <c r="D117" s="163">
        <v>407</v>
      </c>
      <c r="E117" s="163">
        <v>180</v>
      </c>
      <c r="F117" s="163">
        <v>138</v>
      </c>
      <c r="G117" s="163">
        <v>157</v>
      </c>
      <c r="H117" s="163">
        <v>108</v>
      </c>
      <c r="I117" s="165">
        <f t="shared" si="61"/>
        <v>-0.31210191082802552</v>
      </c>
      <c r="J117" s="164">
        <f t="shared" si="57"/>
        <v>-0.73464373464373467</v>
      </c>
      <c r="K117" s="179">
        <f t="shared" si="58"/>
        <v>-49</v>
      </c>
      <c r="L117" s="163">
        <f t="shared" si="59"/>
        <v>-299</v>
      </c>
      <c r="M117" s="164">
        <f t="shared" si="60"/>
        <v>8.995202558635394E-5</v>
      </c>
    </row>
    <row r="118" spans="2:13" x14ac:dyDescent="0.25">
      <c r="B118" s="162" t="s">
        <v>131</v>
      </c>
      <c r="C118" s="163">
        <v>483</v>
      </c>
      <c r="D118" s="163">
        <v>541</v>
      </c>
      <c r="E118" s="163">
        <v>383</v>
      </c>
      <c r="F118" s="163">
        <v>140</v>
      </c>
      <c r="G118" s="163">
        <v>174</v>
      </c>
      <c r="H118" s="163">
        <v>140</v>
      </c>
      <c r="I118" s="165">
        <f t="shared" si="61"/>
        <v>-0.1954022988505747</v>
      </c>
      <c r="J118" s="164">
        <f t="shared" si="57"/>
        <v>-0.74121996303142335</v>
      </c>
      <c r="K118" s="179">
        <f t="shared" si="58"/>
        <v>-34</v>
      </c>
      <c r="L118" s="163">
        <f t="shared" si="59"/>
        <v>-401</v>
      </c>
      <c r="M118" s="164">
        <f t="shared" si="60"/>
        <v>1.166044776119403E-4</v>
      </c>
    </row>
    <row r="119" spans="2:13" x14ac:dyDescent="0.25">
      <c r="B119" s="168" t="s">
        <v>145</v>
      </c>
      <c r="C119" s="169">
        <f>IFERROR(C111-SUM(C112:C118),"nd")</f>
        <v>8601</v>
      </c>
      <c r="D119" s="169">
        <f t="shared" ref="D119:H119" si="62">IFERROR(D111-SUM(D112:D118),"nd")</f>
        <v>11062</v>
      </c>
      <c r="E119" s="169">
        <f t="shared" si="62"/>
        <v>3525</v>
      </c>
      <c r="F119" s="169">
        <f t="shared" si="62"/>
        <v>5177</v>
      </c>
      <c r="G119" s="169">
        <f t="shared" si="62"/>
        <v>5927</v>
      </c>
      <c r="H119" s="169">
        <f t="shared" si="62"/>
        <v>6945</v>
      </c>
      <c r="I119" s="171">
        <f t="shared" si="61"/>
        <v>0.17175636915809012</v>
      </c>
      <c r="J119" s="170">
        <f t="shared" si="57"/>
        <v>-0.37217501355993488</v>
      </c>
      <c r="K119" s="180">
        <f t="shared" si="58"/>
        <v>1018</v>
      </c>
      <c r="L119" s="169">
        <f t="shared" si="59"/>
        <v>-4117</v>
      </c>
      <c r="M119" s="170">
        <f t="shared" si="60"/>
        <v>5.7844149786780387E-3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 t="str">
        <f>IFERROR(C122+C125,"nd")</f>
        <v>nd</v>
      </c>
      <c r="D121" s="176" t="str">
        <f t="shared" ref="D121:H121" si="63">IFERROR(D122+D125,"nd")</f>
        <v>nd</v>
      </c>
      <c r="E121" s="176" t="str">
        <f t="shared" si="63"/>
        <v>nd</v>
      </c>
      <c r="F121" s="176" t="str">
        <f t="shared" si="63"/>
        <v>nd</v>
      </c>
      <c r="G121" s="176" t="str">
        <f t="shared" si="63"/>
        <v>nd</v>
      </c>
      <c r="H121" s="176" t="str">
        <f t="shared" si="63"/>
        <v>nd</v>
      </c>
      <c r="I121" s="177" t="str">
        <f>IFERROR(H121/G121-1,"-")</f>
        <v>-</v>
      </c>
      <c r="J121" s="177" t="str">
        <f>IFERROR(H121/D121-1,"-")</f>
        <v>-</v>
      </c>
      <c r="K121" s="176" t="str">
        <f>IFERROR(H121-G121,"-")</f>
        <v>-</v>
      </c>
      <c r="L121" s="176" t="str">
        <f>IFERROR(H121-D121,"-")</f>
        <v>-</v>
      </c>
      <c r="M121" s="177" t="str">
        <f>IFERROR(H121/H$9,"-")</f>
        <v>-</v>
      </c>
    </row>
    <row r="122" spans="2:13" x14ac:dyDescent="0.25">
      <c r="B122" s="157" t="s">
        <v>97</v>
      </c>
      <c r="C122" s="158" t="s">
        <v>317</v>
      </c>
      <c r="D122" s="158" t="s">
        <v>317</v>
      </c>
      <c r="E122" s="158" t="s">
        <v>317</v>
      </c>
      <c r="F122" s="158" t="s">
        <v>317</v>
      </c>
      <c r="G122" s="158" t="s">
        <v>317</v>
      </c>
      <c r="H122" s="158" t="s">
        <v>317</v>
      </c>
      <c r="I122" s="160" t="str">
        <f>IFERROR(H122/G122-1,"-")</f>
        <v>-</v>
      </c>
      <c r="J122" s="159" t="str">
        <f t="shared" ref="J122:J133" si="64">IFERROR(H122/D122-1,"-")</f>
        <v>-</v>
      </c>
      <c r="K122" s="178" t="str">
        <f t="shared" ref="K122:K133" si="65">IFERROR(H122-G122,"-")</f>
        <v>-</v>
      </c>
      <c r="L122" s="158" t="str">
        <f t="shared" ref="L122:L133" si="66">IFERROR(H122-D122,"-")</f>
        <v>-</v>
      </c>
      <c r="M122" s="159" t="str">
        <f t="shared" ref="M122:M133" si="67">IFERROR(H122/H$9,"-")</f>
        <v>-</v>
      </c>
    </row>
    <row r="123" spans="2:13" x14ac:dyDescent="0.25">
      <c r="B123" s="162" t="s">
        <v>103</v>
      </c>
      <c r="C123" s="163" t="s">
        <v>317</v>
      </c>
      <c r="D123" s="163" t="s">
        <v>317</v>
      </c>
      <c r="E123" s="163" t="s">
        <v>317</v>
      </c>
      <c r="F123" s="163" t="s">
        <v>317</v>
      </c>
      <c r="G123" s="163" t="s">
        <v>317</v>
      </c>
      <c r="H123" s="163" t="s">
        <v>317</v>
      </c>
      <c r="I123" s="165" t="str">
        <f>IFERROR(H123/G123-1,"-")</f>
        <v>-</v>
      </c>
      <c r="J123" s="164" t="str">
        <f t="shared" si="64"/>
        <v>-</v>
      </c>
      <c r="K123" s="179" t="str">
        <f t="shared" si="65"/>
        <v>-</v>
      </c>
      <c r="L123" s="163" t="str">
        <f t="shared" si="66"/>
        <v>-</v>
      </c>
      <c r="M123" s="164" t="str">
        <f t="shared" si="67"/>
        <v>-</v>
      </c>
    </row>
    <row r="124" spans="2:13" x14ac:dyDescent="0.25">
      <c r="B124" s="162" t="s">
        <v>100</v>
      </c>
      <c r="C124" s="163" t="s">
        <v>317</v>
      </c>
      <c r="D124" s="163" t="s">
        <v>317</v>
      </c>
      <c r="E124" s="163" t="s">
        <v>317</v>
      </c>
      <c r="F124" s="163" t="s">
        <v>317</v>
      </c>
      <c r="G124" s="163" t="s">
        <v>317</v>
      </c>
      <c r="H124" s="163" t="s">
        <v>317</v>
      </c>
      <c r="I124" s="165" t="str">
        <f>IFERROR(H124/G124-1,"-")</f>
        <v>-</v>
      </c>
      <c r="J124" s="164" t="str">
        <f t="shared" si="64"/>
        <v>-</v>
      </c>
      <c r="K124" s="179" t="str">
        <f t="shared" si="65"/>
        <v>-</v>
      </c>
      <c r="L124" s="163" t="str">
        <f t="shared" si="66"/>
        <v>-</v>
      </c>
      <c r="M124" s="164" t="str">
        <f t="shared" si="67"/>
        <v>-</v>
      </c>
    </row>
    <row r="125" spans="2:13" x14ac:dyDescent="0.25">
      <c r="B125" s="157" t="s">
        <v>107</v>
      </c>
      <c r="C125" s="158" t="s">
        <v>317</v>
      </c>
      <c r="D125" s="158" t="s">
        <v>317</v>
      </c>
      <c r="E125" s="158" t="s">
        <v>317</v>
      </c>
      <c r="F125" s="158" t="s">
        <v>317</v>
      </c>
      <c r="G125" s="158" t="s">
        <v>317</v>
      </c>
      <c r="H125" s="158" t="s">
        <v>317</v>
      </c>
      <c r="I125" s="160" t="str">
        <f>IFERROR(H125/G125-1,"-")</f>
        <v>-</v>
      </c>
      <c r="J125" s="159" t="str">
        <f t="shared" si="64"/>
        <v>-</v>
      </c>
      <c r="K125" s="178" t="str">
        <f t="shared" si="65"/>
        <v>-</v>
      </c>
      <c r="L125" s="158" t="str">
        <f t="shared" si="66"/>
        <v>-</v>
      </c>
      <c r="M125" s="159" t="str">
        <f t="shared" si="67"/>
        <v>-</v>
      </c>
    </row>
    <row r="126" spans="2:13" x14ac:dyDescent="0.25">
      <c r="B126" s="162" t="s">
        <v>110</v>
      </c>
      <c r="C126" s="163" t="s">
        <v>317</v>
      </c>
      <c r="D126" s="163" t="s">
        <v>317</v>
      </c>
      <c r="E126" s="163" t="s">
        <v>317</v>
      </c>
      <c r="F126" s="163" t="s">
        <v>317</v>
      </c>
      <c r="G126" s="163" t="s">
        <v>317</v>
      </c>
      <c r="H126" s="163" t="s">
        <v>317</v>
      </c>
      <c r="I126" s="165" t="str">
        <f t="shared" ref="I126:I133" si="68">IFERROR(H126/G126-1,"-")</f>
        <v>-</v>
      </c>
      <c r="J126" s="164" t="str">
        <f t="shared" si="64"/>
        <v>-</v>
      </c>
      <c r="K126" s="179" t="str">
        <f t="shared" si="65"/>
        <v>-</v>
      </c>
      <c r="L126" s="163" t="str">
        <f t="shared" si="66"/>
        <v>-</v>
      </c>
      <c r="M126" s="164" t="str">
        <f t="shared" si="67"/>
        <v>-</v>
      </c>
    </row>
    <row r="127" spans="2:13" x14ac:dyDescent="0.25">
      <c r="B127" s="162" t="s">
        <v>113</v>
      </c>
      <c r="C127" s="163" t="s">
        <v>317</v>
      </c>
      <c r="D127" s="163" t="s">
        <v>317</v>
      </c>
      <c r="E127" s="163" t="s">
        <v>317</v>
      </c>
      <c r="F127" s="163" t="s">
        <v>317</v>
      </c>
      <c r="G127" s="163" t="s">
        <v>317</v>
      </c>
      <c r="H127" s="163" t="s">
        <v>317</v>
      </c>
      <c r="I127" s="165" t="str">
        <f t="shared" si="68"/>
        <v>-</v>
      </c>
      <c r="J127" s="164" t="str">
        <f t="shared" si="64"/>
        <v>-</v>
      </c>
      <c r="K127" s="179" t="str">
        <f t="shared" si="65"/>
        <v>-</v>
      </c>
      <c r="L127" s="163" t="str">
        <f t="shared" si="66"/>
        <v>-</v>
      </c>
      <c r="M127" s="164" t="str">
        <f t="shared" si="67"/>
        <v>-</v>
      </c>
    </row>
    <row r="128" spans="2:13" x14ac:dyDescent="0.25">
      <c r="B128" s="162" t="s">
        <v>116</v>
      </c>
      <c r="C128" s="163" t="s">
        <v>317</v>
      </c>
      <c r="D128" s="163" t="s">
        <v>317</v>
      </c>
      <c r="E128" s="163" t="s">
        <v>317</v>
      </c>
      <c r="F128" s="163" t="s">
        <v>317</v>
      </c>
      <c r="G128" s="163" t="s">
        <v>317</v>
      </c>
      <c r="H128" s="163" t="s">
        <v>317</v>
      </c>
      <c r="I128" s="165" t="str">
        <f t="shared" si="68"/>
        <v>-</v>
      </c>
      <c r="J128" s="164" t="str">
        <f t="shared" si="64"/>
        <v>-</v>
      </c>
      <c r="K128" s="179" t="str">
        <f t="shared" si="65"/>
        <v>-</v>
      </c>
      <c r="L128" s="163" t="str">
        <f t="shared" si="66"/>
        <v>-</v>
      </c>
      <c r="M128" s="164" t="str">
        <f t="shared" si="67"/>
        <v>-</v>
      </c>
    </row>
    <row r="129" spans="2:13" x14ac:dyDescent="0.25">
      <c r="B129" s="162" t="s">
        <v>123</v>
      </c>
      <c r="C129" s="163" t="s">
        <v>317</v>
      </c>
      <c r="D129" s="163" t="s">
        <v>317</v>
      </c>
      <c r="E129" s="163" t="s">
        <v>317</v>
      </c>
      <c r="F129" s="163" t="s">
        <v>317</v>
      </c>
      <c r="G129" s="163" t="s">
        <v>317</v>
      </c>
      <c r="H129" s="163" t="s">
        <v>317</v>
      </c>
      <c r="I129" s="165" t="str">
        <f t="shared" si="68"/>
        <v>-</v>
      </c>
      <c r="J129" s="164" t="str">
        <f t="shared" si="64"/>
        <v>-</v>
      </c>
      <c r="K129" s="179" t="str">
        <f t="shared" si="65"/>
        <v>-</v>
      </c>
      <c r="L129" s="163" t="str">
        <f t="shared" si="66"/>
        <v>-</v>
      </c>
      <c r="M129" s="164" t="str">
        <f t="shared" si="67"/>
        <v>-</v>
      </c>
    </row>
    <row r="130" spans="2:13" x14ac:dyDescent="0.25">
      <c r="B130" s="162" t="s">
        <v>119</v>
      </c>
      <c r="C130" s="163" t="s">
        <v>317</v>
      </c>
      <c r="D130" s="163" t="s">
        <v>317</v>
      </c>
      <c r="E130" s="163" t="s">
        <v>317</v>
      </c>
      <c r="F130" s="163" t="s">
        <v>317</v>
      </c>
      <c r="G130" s="163" t="s">
        <v>317</v>
      </c>
      <c r="H130" s="163" t="s">
        <v>317</v>
      </c>
      <c r="I130" s="165" t="str">
        <f t="shared" si="68"/>
        <v>-</v>
      </c>
      <c r="J130" s="164" t="str">
        <f t="shared" si="64"/>
        <v>-</v>
      </c>
      <c r="K130" s="179" t="str">
        <f t="shared" si="65"/>
        <v>-</v>
      </c>
      <c r="L130" s="163" t="str">
        <f t="shared" si="66"/>
        <v>-</v>
      </c>
      <c r="M130" s="164" t="str">
        <f t="shared" si="67"/>
        <v>-</v>
      </c>
    </row>
    <row r="131" spans="2:13" x14ac:dyDescent="0.25">
      <c r="B131" s="162" t="s">
        <v>128</v>
      </c>
      <c r="C131" s="163" t="s">
        <v>317</v>
      </c>
      <c r="D131" s="163" t="s">
        <v>317</v>
      </c>
      <c r="E131" s="163" t="s">
        <v>317</v>
      </c>
      <c r="F131" s="163" t="s">
        <v>317</v>
      </c>
      <c r="G131" s="163" t="s">
        <v>317</v>
      </c>
      <c r="H131" s="163" t="s">
        <v>317</v>
      </c>
      <c r="I131" s="165" t="str">
        <f t="shared" si="68"/>
        <v>-</v>
      </c>
      <c r="J131" s="164" t="str">
        <f t="shared" si="64"/>
        <v>-</v>
      </c>
      <c r="K131" s="179" t="str">
        <f t="shared" si="65"/>
        <v>-</v>
      </c>
      <c r="L131" s="163" t="str">
        <f t="shared" si="66"/>
        <v>-</v>
      </c>
      <c r="M131" s="164" t="str">
        <f t="shared" si="67"/>
        <v>-</v>
      </c>
    </row>
    <row r="132" spans="2:13" x14ac:dyDescent="0.25">
      <c r="B132" s="162" t="s">
        <v>131</v>
      </c>
      <c r="C132" s="163" t="s">
        <v>317</v>
      </c>
      <c r="D132" s="163" t="s">
        <v>317</v>
      </c>
      <c r="E132" s="163" t="s">
        <v>317</v>
      </c>
      <c r="F132" s="163" t="s">
        <v>317</v>
      </c>
      <c r="G132" s="163" t="s">
        <v>317</v>
      </c>
      <c r="H132" s="163" t="s">
        <v>317</v>
      </c>
      <c r="I132" s="165" t="str">
        <f t="shared" si="68"/>
        <v>-</v>
      </c>
      <c r="J132" s="164" t="str">
        <f t="shared" si="64"/>
        <v>-</v>
      </c>
      <c r="K132" s="179" t="str">
        <f t="shared" si="65"/>
        <v>-</v>
      </c>
      <c r="L132" s="163" t="str">
        <f t="shared" si="66"/>
        <v>-</v>
      </c>
      <c r="M132" s="164" t="str">
        <f t="shared" si="67"/>
        <v>-</v>
      </c>
    </row>
    <row r="133" spans="2:13" x14ac:dyDescent="0.25">
      <c r="B133" s="168" t="s">
        <v>145</v>
      </c>
      <c r="C133" s="169" t="str">
        <f>IFERROR(C125-SUM(C126:C132),"nd")</f>
        <v>nd</v>
      </c>
      <c r="D133" s="169" t="str">
        <f t="shared" ref="D133:H133" si="69">IFERROR(D125-SUM(D126:D132),"nd")</f>
        <v>nd</v>
      </c>
      <c r="E133" s="169" t="str">
        <f t="shared" si="69"/>
        <v>nd</v>
      </c>
      <c r="F133" s="169" t="str">
        <f t="shared" si="69"/>
        <v>nd</v>
      </c>
      <c r="G133" s="169" t="str">
        <f t="shared" si="69"/>
        <v>nd</v>
      </c>
      <c r="H133" s="169" t="str">
        <f t="shared" si="69"/>
        <v>nd</v>
      </c>
      <c r="I133" s="171" t="str">
        <f t="shared" si="68"/>
        <v>-</v>
      </c>
      <c r="J133" s="170" t="str">
        <f t="shared" si="64"/>
        <v>-</v>
      </c>
      <c r="K133" s="180" t="str">
        <f t="shared" si="65"/>
        <v>-</v>
      </c>
      <c r="L133" s="169" t="str">
        <f t="shared" si="66"/>
        <v>-</v>
      </c>
      <c r="M133" s="170" t="str">
        <f t="shared" si="67"/>
        <v>-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f>IFERROR(C136+C139,"nd")</f>
        <v>97603</v>
      </c>
      <c r="D135" s="176">
        <f t="shared" ref="D135:H135" si="70">IFERROR(D136+D139,"nd")</f>
        <v>70627</v>
      </c>
      <c r="E135" s="176">
        <f t="shared" si="70"/>
        <v>18151</v>
      </c>
      <c r="F135" s="176">
        <f t="shared" si="70"/>
        <v>45819</v>
      </c>
      <c r="G135" s="176">
        <f t="shared" si="70"/>
        <v>49548</v>
      </c>
      <c r="H135" s="176">
        <f t="shared" si="70"/>
        <v>51880</v>
      </c>
      <c r="I135" s="177">
        <f>IFERROR(H135/G135-1,"-")</f>
        <v>4.7065471865665565E-2</v>
      </c>
      <c r="J135" s="177">
        <f>IFERROR(H135/D135-1,"-")</f>
        <v>-0.26543673099522846</v>
      </c>
      <c r="K135" s="176">
        <f>IFERROR(H135-G135,"-")</f>
        <v>2332</v>
      </c>
      <c r="L135" s="176">
        <f>IFERROR(H135-D135,"-")</f>
        <v>-18747</v>
      </c>
      <c r="M135" s="177">
        <f>IFERROR(H135/H$9,"-")</f>
        <v>4.3210287846481878E-2</v>
      </c>
    </row>
    <row r="136" spans="2:13" x14ac:dyDescent="0.25">
      <c r="B136" s="157" t="s">
        <v>97</v>
      </c>
      <c r="C136" s="158">
        <v>19162</v>
      </c>
      <c r="D136" s="158">
        <v>10404</v>
      </c>
      <c r="E136" s="158">
        <v>3572</v>
      </c>
      <c r="F136" s="158">
        <v>7732</v>
      </c>
      <c r="G136" s="158">
        <v>8855</v>
      </c>
      <c r="H136" s="158">
        <v>7725</v>
      </c>
      <c r="I136" s="160">
        <f>IFERROR(H136/G136-1,"-")</f>
        <v>-0.12761151891586675</v>
      </c>
      <c r="J136" s="159">
        <f t="shared" ref="J136:J147" si="71">IFERROR(H136/D136-1,"-")</f>
        <v>-0.25749711649365625</v>
      </c>
      <c r="K136" s="178">
        <f t="shared" ref="K136:K147" si="72">IFERROR(H136-G136,"-")</f>
        <v>-1130</v>
      </c>
      <c r="L136" s="158">
        <f t="shared" ref="L136:L147" si="73">IFERROR(H136-D136,"-")</f>
        <v>-2679</v>
      </c>
      <c r="M136" s="159">
        <f t="shared" ref="M136:M147" si="74">IFERROR(H136/H$9,"-")</f>
        <v>6.4340684968017059E-3</v>
      </c>
    </row>
    <row r="137" spans="2:13" x14ac:dyDescent="0.25">
      <c r="B137" s="162" t="s">
        <v>103</v>
      </c>
      <c r="C137" s="163">
        <v>15879</v>
      </c>
      <c r="D137" s="163">
        <v>7713</v>
      </c>
      <c r="E137" s="163">
        <v>2986</v>
      </c>
      <c r="F137" s="163">
        <v>5264</v>
      </c>
      <c r="G137" s="163">
        <v>6100</v>
      </c>
      <c r="H137" s="163">
        <v>5354</v>
      </c>
      <c r="I137" s="165">
        <f>IFERROR(H137/G137-1,"-")</f>
        <v>-0.12229508196721306</v>
      </c>
      <c r="J137" s="164">
        <f t="shared" si="71"/>
        <v>-0.30584727084143648</v>
      </c>
      <c r="K137" s="179">
        <f t="shared" si="72"/>
        <v>-746</v>
      </c>
      <c r="L137" s="163">
        <f t="shared" si="73"/>
        <v>-2359</v>
      </c>
      <c r="M137" s="164">
        <f t="shared" si="74"/>
        <v>4.4592883795309167E-3</v>
      </c>
    </row>
    <row r="138" spans="2:13" x14ac:dyDescent="0.25">
      <c r="B138" s="162" t="s">
        <v>100</v>
      </c>
      <c r="C138" s="163">
        <v>3283</v>
      </c>
      <c r="D138" s="163">
        <v>2691</v>
      </c>
      <c r="E138" s="163">
        <v>586</v>
      </c>
      <c r="F138" s="163">
        <v>2468</v>
      </c>
      <c r="G138" s="163">
        <v>2755</v>
      </c>
      <c r="H138" s="163">
        <v>2371</v>
      </c>
      <c r="I138" s="165">
        <f>IFERROR(H138/G138-1,"-")</f>
        <v>-0.13938294010889296</v>
      </c>
      <c r="J138" s="164">
        <f t="shared" si="71"/>
        <v>-0.11891490152359718</v>
      </c>
      <c r="K138" s="179">
        <f t="shared" si="72"/>
        <v>-384</v>
      </c>
      <c r="L138" s="163">
        <f t="shared" si="73"/>
        <v>-320</v>
      </c>
      <c r="M138" s="164">
        <f t="shared" si="74"/>
        <v>1.9747801172707888E-3</v>
      </c>
    </row>
    <row r="139" spans="2:13" x14ac:dyDescent="0.25">
      <c r="B139" s="157" t="s">
        <v>107</v>
      </c>
      <c r="C139" s="158">
        <v>78441</v>
      </c>
      <c r="D139" s="158">
        <v>60223</v>
      </c>
      <c r="E139" s="158">
        <v>14579</v>
      </c>
      <c r="F139" s="158">
        <v>38087</v>
      </c>
      <c r="G139" s="158">
        <v>40693</v>
      </c>
      <c r="H139" s="158">
        <v>44155</v>
      </c>
      <c r="I139" s="160">
        <f>IFERROR(H139/G139-1,"-")</f>
        <v>8.5076057307153619E-2</v>
      </c>
      <c r="J139" s="159">
        <f t="shared" si="71"/>
        <v>-0.26680836225362403</v>
      </c>
      <c r="K139" s="178">
        <f t="shared" si="72"/>
        <v>3462</v>
      </c>
      <c r="L139" s="158">
        <f t="shared" si="73"/>
        <v>-16068</v>
      </c>
      <c r="M139" s="159">
        <f t="shared" si="74"/>
        <v>3.6776219349680173E-2</v>
      </c>
    </row>
    <row r="140" spans="2:13" x14ac:dyDescent="0.25">
      <c r="B140" s="162" t="s">
        <v>110</v>
      </c>
      <c r="C140" s="163">
        <v>43485</v>
      </c>
      <c r="D140" s="163">
        <v>30276</v>
      </c>
      <c r="E140" s="163">
        <v>7085</v>
      </c>
      <c r="F140" s="163">
        <v>14417</v>
      </c>
      <c r="G140" s="163">
        <v>16232</v>
      </c>
      <c r="H140" s="163">
        <v>18893</v>
      </c>
      <c r="I140" s="165">
        <f t="shared" ref="I140:I147" si="75">IFERROR(H140/G140-1,"-")</f>
        <v>0.16393543617545592</v>
      </c>
      <c r="J140" s="164">
        <f t="shared" si="71"/>
        <v>-0.37597436913727045</v>
      </c>
      <c r="K140" s="179">
        <f t="shared" si="72"/>
        <v>2661</v>
      </c>
      <c r="L140" s="163">
        <f t="shared" si="73"/>
        <v>-11383</v>
      </c>
      <c r="M140" s="164">
        <f t="shared" si="74"/>
        <v>1.5735774253731342E-2</v>
      </c>
    </row>
    <row r="141" spans="2:13" x14ac:dyDescent="0.25">
      <c r="B141" s="162" t="s">
        <v>113</v>
      </c>
      <c r="C141" s="163">
        <v>3364</v>
      </c>
      <c r="D141" s="163">
        <v>2595</v>
      </c>
      <c r="E141" s="163">
        <v>795</v>
      </c>
      <c r="F141" s="163">
        <v>3069</v>
      </c>
      <c r="G141" s="163">
        <v>2724</v>
      </c>
      <c r="H141" s="163">
        <v>2851</v>
      </c>
      <c r="I141" s="165">
        <f t="shared" si="75"/>
        <v>4.6622613803230628E-2</v>
      </c>
      <c r="J141" s="164">
        <f t="shared" si="71"/>
        <v>9.8651252408477941E-2</v>
      </c>
      <c r="K141" s="179">
        <f t="shared" si="72"/>
        <v>127</v>
      </c>
      <c r="L141" s="163">
        <f t="shared" si="73"/>
        <v>256</v>
      </c>
      <c r="M141" s="164">
        <f t="shared" si="74"/>
        <v>2.3745668976545842E-3</v>
      </c>
    </row>
    <row r="142" spans="2:13" x14ac:dyDescent="0.25">
      <c r="B142" s="162" t="s">
        <v>116</v>
      </c>
      <c r="C142" s="163">
        <v>7433</v>
      </c>
      <c r="D142" s="163">
        <v>3482</v>
      </c>
      <c r="E142" s="163">
        <v>692</v>
      </c>
      <c r="F142" s="163">
        <v>3969</v>
      </c>
      <c r="G142" s="163">
        <v>4070</v>
      </c>
      <c r="H142" s="163">
        <v>4068</v>
      </c>
      <c r="I142" s="165">
        <f t="shared" si="75"/>
        <v>-4.9140049140050657E-4</v>
      </c>
      <c r="J142" s="164">
        <f t="shared" si="71"/>
        <v>0.16829408385985056</v>
      </c>
      <c r="K142" s="179">
        <f t="shared" si="72"/>
        <v>-2</v>
      </c>
      <c r="L142" s="163">
        <f t="shared" si="73"/>
        <v>586</v>
      </c>
      <c r="M142" s="164">
        <f t="shared" si="74"/>
        <v>3.3881929637526653E-3</v>
      </c>
    </row>
    <row r="143" spans="2:13" x14ac:dyDescent="0.25">
      <c r="B143" s="162" t="s">
        <v>123</v>
      </c>
      <c r="C143" s="163">
        <v>1557</v>
      </c>
      <c r="D143" s="163">
        <v>1475</v>
      </c>
      <c r="E143" s="163">
        <v>427</v>
      </c>
      <c r="F143" s="163">
        <v>1699</v>
      </c>
      <c r="G143" s="163">
        <v>1571</v>
      </c>
      <c r="H143" s="163">
        <v>1425</v>
      </c>
      <c r="I143" s="165">
        <f t="shared" si="75"/>
        <v>-9.2934436664544928E-2</v>
      </c>
      <c r="J143" s="164">
        <f t="shared" si="71"/>
        <v>-3.3898305084745783E-2</v>
      </c>
      <c r="K143" s="179">
        <f t="shared" si="72"/>
        <v>-146</v>
      </c>
      <c r="L143" s="163">
        <f t="shared" si="73"/>
        <v>-50</v>
      </c>
      <c r="M143" s="164">
        <f t="shared" si="74"/>
        <v>1.1868670042643923E-3</v>
      </c>
    </row>
    <row r="144" spans="2:13" x14ac:dyDescent="0.25">
      <c r="B144" s="162" t="s">
        <v>119</v>
      </c>
      <c r="C144" s="163">
        <v>768</v>
      </c>
      <c r="D144" s="163">
        <v>706</v>
      </c>
      <c r="E144" s="163">
        <v>242</v>
      </c>
      <c r="F144" s="163">
        <v>881</v>
      </c>
      <c r="G144" s="163">
        <v>790</v>
      </c>
      <c r="H144" s="163">
        <v>841</v>
      </c>
      <c r="I144" s="165">
        <f t="shared" si="75"/>
        <v>6.4556962025316356E-2</v>
      </c>
      <c r="J144" s="164">
        <f t="shared" si="71"/>
        <v>0.19121813031161472</v>
      </c>
      <c r="K144" s="179">
        <f t="shared" si="72"/>
        <v>51</v>
      </c>
      <c r="L144" s="163">
        <f t="shared" si="73"/>
        <v>135</v>
      </c>
      <c r="M144" s="164">
        <f t="shared" si="74"/>
        <v>7.0045975479744141E-4</v>
      </c>
    </row>
    <row r="145" spans="2:13" x14ac:dyDescent="0.25">
      <c r="B145" s="162" t="s">
        <v>128</v>
      </c>
      <c r="C145" s="163">
        <v>875</v>
      </c>
      <c r="D145" s="163">
        <v>892</v>
      </c>
      <c r="E145" s="163">
        <v>382</v>
      </c>
      <c r="F145" s="163">
        <v>419</v>
      </c>
      <c r="G145" s="163">
        <v>446</v>
      </c>
      <c r="H145" s="163">
        <v>338</v>
      </c>
      <c r="I145" s="165">
        <f t="shared" si="75"/>
        <v>-0.24215246636771304</v>
      </c>
      <c r="J145" s="164">
        <f t="shared" si="71"/>
        <v>-0.62107623318385652</v>
      </c>
      <c r="K145" s="179">
        <f t="shared" si="72"/>
        <v>-108</v>
      </c>
      <c r="L145" s="163">
        <f t="shared" si="73"/>
        <v>-554</v>
      </c>
      <c r="M145" s="164">
        <f t="shared" si="74"/>
        <v>2.8151652452025589E-4</v>
      </c>
    </row>
    <row r="146" spans="2:13" x14ac:dyDescent="0.25">
      <c r="B146" s="162" t="s">
        <v>131</v>
      </c>
      <c r="C146" s="163">
        <v>3522</v>
      </c>
      <c r="D146" s="163">
        <v>1883</v>
      </c>
      <c r="E146" s="163">
        <v>666</v>
      </c>
      <c r="F146" s="163">
        <v>393</v>
      </c>
      <c r="G146" s="163">
        <v>580</v>
      </c>
      <c r="H146" s="163">
        <v>685</v>
      </c>
      <c r="I146" s="165">
        <f t="shared" si="75"/>
        <v>0.18103448275862077</v>
      </c>
      <c r="J146" s="164">
        <f t="shared" si="71"/>
        <v>-0.63621879978757301</v>
      </c>
      <c r="K146" s="179">
        <f t="shared" si="72"/>
        <v>105</v>
      </c>
      <c r="L146" s="163">
        <f t="shared" si="73"/>
        <v>-1198</v>
      </c>
      <c r="M146" s="164">
        <f t="shared" si="74"/>
        <v>5.7052905117270785E-4</v>
      </c>
    </row>
    <row r="147" spans="2:13" x14ac:dyDescent="0.25">
      <c r="B147" s="168" t="s">
        <v>145</v>
      </c>
      <c r="C147" s="169">
        <f>IFERROR(C139-SUM(C140:C146),"nd")</f>
        <v>17437</v>
      </c>
      <c r="D147" s="169">
        <f t="shared" ref="D147:H147" si="76">IFERROR(D139-SUM(D140:D146),"nd")</f>
        <v>18914</v>
      </c>
      <c r="E147" s="169">
        <f t="shared" si="76"/>
        <v>4290</v>
      </c>
      <c r="F147" s="169">
        <f t="shared" si="76"/>
        <v>13240</v>
      </c>
      <c r="G147" s="169">
        <f t="shared" si="76"/>
        <v>14280</v>
      </c>
      <c r="H147" s="169">
        <f t="shared" si="76"/>
        <v>15054</v>
      </c>
      <c r="I147" s="171">
        <f t="shared" si="75"/>
        <v>5.4201680672268937E-2</v>
      </c>
      <c r="J147" s="170">
        <f t="shared" si="71"/>
        <v>-0.20408163265306123</v>
      </c>
      <c r="K147" s="180">
        <f t="shared" si="72"/>
        <v>774</v>
      </c>
      <c r="L147" s="169">
        <f t="shared" si="73"/>
        <v>-3860</v>
      </c>
      <c r="M147" s="170">
        <f t="shared" si="74"/>
        <v>1.2538312899786781E-2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f>IFERROR(C150+C153,"nd")</f>
        <v>7358</v>
      </c>
      <c r="D149" s="176">
        <f t="shared" ref="D149:H149" si="77">IFERROR(D150+D153,"nd")</f>
        <v>6255</v>
      </c>
      <c r="E149" s="176">
        <f t="shared" si="77"/>
        <v>2333</v>
      </c>
      <c r="F149" s="176">
        <f t="shared" si="77"/>
        <v>12976</v>
      </c>
      <c r="G149" s="176">
        <f t="shared" si="77"/>
        <v>18335</v>
      </c>
      <c r="H149" s="176">
        <f t="shared" si="77"/>
        <v>51560</v>
      </c>
      <c r="I149" s="177">
        <f>IFERROR(H149/G149-1,"-")</f>
        <v>1.8121079901827106</v>
      </c>
      <c r="J149" s="177">
        <f>IFERROR(H149/D149-1,"-")</f>
        <v>7.2430055955235808</v>
      </c>
      <c r="K149" s="176">
        <f>IFERROR(H149-G149,"-")</f>
        <v>33225</v>
      </c>
      <c r="L149" s="176">
        <f>IFERROR(H149-D149,"-")</f>
        <v>45305</v>
      </c>
      <c r="M149" s="177">
        <f>IFERROR(H149/H$9,"-")</f>
        <v>4.2943763326226014E-2</v>
      </c>
    </row>
    <row r="150" spans="2:13" x14ac:dyDescent="0.25">
      <c r="B150" s="157" t="s">
        <v>97</v>
      </c>
      <c r="C150" s="158">
        <v>1662</v>
      </c>
      <c r="D150" s="158">
        <v>1310</v>
      </c>
      <c r="E150" s="158">
        <v>453</v>
      </c>
      <c r="F150" s="158">
        <v>2558</v>
      </c>
      <c r="G150" s="158">
        <v>4547</v>
      </c>
      <c r="H150" s="158">
        <v>5833</v>
      </c>
      <c r="I150" s="160">
        <f>IFERROR(H150/G150-1,"-")</f>
        <v>0.28282383989443582</v>
      </c>
      <c r="J150" s="159">
        <f t="shared" ref="J150:J161" si="78">IFERROR(H150/D150-1,"-")</f>
        <v>3.4526717557251905</v>
      </c>
      <c r="K150" s="178">
        <f t="shared" ref="K150:K161" si="79">IFERROR(H150-G150,"-")</f>
        <v>1286</v>
      </c>
      <c r="L150" s="158">
        <f t="shared" ref="L150:L161" si="80">IFERROR(H150-D150,"-")</f>
        <v>4523</v>
      </c>
      <c r="M150" s="159">
        <f t="shared" ref="M150:M161" si="81">IFERROR(H150/H$9,"-")</f>
        <v>4.8582422707889126E-3</v>
      </c>
    </row>
    <row r="151" spans="2:13" x14ac:dyDescent="0.25">
      <c r="B151" s="162" t="s">
        <v>103</v>
      </c>
      <c r="C151" s="163">
        <v>1117</v>
      </c>
      <c r="D151" s="163">
        <v>887</v>
      </c>
      <c r="E151" s="163">
        <v>308</v>
      </c>
      <c r="F151" s="163">
        <v>797</v>
      </c>
      <c r="G151" s="163">
        <v>2217</v>
      </c>
      <c r="H151" s="163">
        <v>3827</v>
      </c>
      <c r="I151" s="165">
        <f>IFERROR(H151/G151-1,"-")</f>
        <v>0.72620658547586836</v>
      </c>
      <c r="J151" s="164">
        <f t="shared" si="78"/>
        <v>3.3145434047350619</v>
      </c>
      <c r="K151" s="179">
        <f t="shared" si="79"/>
        <v>1610</v>
      </c>
      <c r="L151" s="163">
        <f t="shared" si="80"/>
        <v>2940</v>
      </c>
      <c r="M151" s="164">
        <f t="shared" si="81"/>
        <v>3.1874666844349678E-3</v>
      </c>
    </row>
    <row r="152" spans="2:13" x14ac:dyDescent="0.25">
      <c r="B152" s="162" t="s">
        <v>100</v>
      </c>
      <c r="C152" s="163">
        <v>545</v>
      </c>
      <c r="D152" s="163">
        <v>423</v>
      </c>
      <c r="E152" s="163">
        <v>145</v>
      </c>
      <c r="F152" s="163">
        <v>1761</v>
      </c>
      <c r="G152" s="163">
        <v>2330</v>
      </c>
      <c r="H152" s="163">
        <v>2006</v>
      </c>
      <c r="I152" s="165">
        <f>IFERROR(H152/G152-1,"-")</f>
        <v>-0.13905579399141632</v>
      </c>
      <c r="J152" s="164">
        <f t="shared" si="78"/>
        <v>3.7423167848699768</v>
      </c>
      <c r="K152" s="179">
        <f t="shared" si="79"/>
        <v>-324</v>
      </c>
      <c r="L152" s="163">
        <f t="shared" si="80"/>
        <v>1583</v>
      </c>
      <c r="M152" s="164">
        <f t="shared" si="81"/>
        <v>1.6707755863539446E-3</v>
      </c>
    </row>
    <row r="153" spans="2:13" x14ac:dyDescent="0.25">
      <c r="B153" s="157" t="s">
        <v>107</v>
      </c>
      <c r="C153" s="158">
        <v>5696</v>
      </c>
      <c r="D153" s="158">
        <v>4945</v>
      </c>
      <c r="E153" s="158">
        <v>1880</v>
      </c>
      <c r="F153" s="158">
        <v>10418</v>
      </c>
      <c r="G153" s="158">
        <v>13788</v>
      </c>
      <c r="H153" s="158">
        <v>45727</v>
      </c>
      <c r="I153" s="160">
        <f>IFERROR(H153/G153-1,"-")</f>
        <v>2.3164345807948941</v>
      </c>
      <c r="J153" s="159">
        <f t="shared" si="78"/>
        <v>8.2471183013144582</v>
      </c>
      <c r="K153" s="178">
        <f t="shared" si="79"/>
        <v>31939</v>
      </c>
      <c r="L153" s="158">
        <f t="shared" si="80"/>
        <v>40782</v>
      </c>
      <c r="M153" s="159">
        <f t="shared" si="81"/>
        <v>3.8085521055437103E-2</v>
      </c>
    </row>
    <row r="154" spans="2:13" x14ac:dyDescent="0.25">
      <c r="B154" s="162" t="s">
        <v>110</v>
      </c>
      <c r="C154" s="163">
        <v>541</v>
      </c>
      <c r="D154" s="163">
        <v>452</v>
      </c>
      <c r="E154" s="163">
        <v>328</v>
      </c>
      <c r="F154" s="163">
        <v>3339</v>
      </c>
      <c r="G154" s="163">
        <v>2602</v>
      </c>
      <c r="H154" s="163">
        <v>28286</v>
      </c>
      <c r="I154" s="165">
        <f t="shared" ref="I154:I161" si="82">IFERROR(H154/G154-1,"-")</f>
        <v>9.8708685626441195</v>
      </c>
      <c r="J154" s="164">
        <f t="shared" si="78"/>
        <v>61.579646017699112</v>
      </c>
      <c r="K154" s="179">
        <f t="shared" si="79"/>
        <v>25684</v>
      </c>
      <c r="L154" s="163">
        <f t="shared" si="80"/>
        <v>27834</v>
      </c>
      <c r="M154" s="164">
        <f t="shared" si="81"/>
        <v>2.3559101812366739E-2</v>
      </c>
    </row>
    <row r="155" spans="2:13" x14ac:dyDescent="0.25">
      <c r="B155" s="162" t="s">
        <v>113</v>
      </c>
      <c r="C155" s="163">
        <v>3178</v>
      </c>
      <c r="D155" s="163">
        <v>2498</v>
      </c>
      <c r="E155" s="163">
        <v>509</v>
      </c>
      <c r="F155" s="163">
        <v>2188</v>
      </c>
      <c r="G155" s="163">
        <v>3267</v>
      </c>
      <c r="H155" s="163">
        <v>3764</v>
      </c>
      <c r="I155" s="165">
        <f t="shared" si="82"/>
        <v>0.15212733394551581</v>
      </c>
      <c r="J155" s="164">
        <f t="shared" si="78"/>
        <v>0.50680544435548436</v>
      </c>
      <c r="K155" s="179">
        <f t="shared" si="79"/>
        <v>497</v>
      </c>
      <c r="L155" s="163">
        <f t="shared" si="80"/>
        <v>1266</v>
      </c>
      <c r="M155" s="164">
        <f t="shared" si="81"/>
        <v>3.1349946695095948E-3</v>
      </c>
    </row>
    <row r="156" spans="2:13" x14ac:dyDescent="0.25">
      <c r="B156" s="162" t="s">
        <v>116</v>
      </c>
      <c r="C156" s="163">
        <v>201</v>
      </c>
      <c r="D156" s="163">
        <v>266</v>
      </c>
      <c r="E156" s="163">
        <v>77</v>
      </c>
      <c r="F156" s="163">
        <v>550</v>
      </c>
      <c r="G156" s="163">
        <v>1361</v>
      </c>
      <c r="H156" s="163">
        <v>1200</v>
      </c>
      <c r="I156" s="165">
        <f t="shared" si="82"/>
        <v>-0.11829537105069798</v>
      </c>
      <c r="J156" s="164">
        <f t="shared" si="78"/>
        <v>3.511278195488722</v>
      </c>
      <c r="K156" s="179">
        <f t="shared" si="79"/>
        <v>-161</v>
      </c>
      <c r="L156" s="163">
        <f t="shared" si="80"/>
        <v>934</v>
      </c>
      <c r="M156" s="164">
        <f t="shared" si="81"/>
        <v>9.9946695095948831E-4</v>
      </c>
    </row>
    <row r="157" spans="2:13" x14ac:dyDescent="0.25">
      <c r="B157" s="162" t="s">
        <v>123</v>
      </c>
      <c r="C157" s="163">
        <v>214</v>
      </c>
      <c r="D157" s="163">
        <v>186</v>
      </c>
      <c r="E157" s="163">
        <v>31</v>
      </c>
      <c r="F157" s="163">
        <v>1001</v>
      </c>
      <c r="G157" s="163">
        <v>998</v>
      </c>
      <c r="H157" s="163">
        <v>3135</v>
      </c>
      <c r="I157" s="165">
        <f t="shared" si="82"/>
        <v>2.1412825651302607</v>
      </c>
      <c r="J157" s="164">
        <f t="shared" si="78"/>
        <v>15.85483870967742</v>
      </c>
      <c r="K157" s="179">
        <f t="shared" si="79"/>
        <v>2137</v>
      </c>
      <c r="L157" s="163">
        <f t="shared" si="80"/>
        <v>2949</v>
      </c>
      <c r="M157" s="164">
        <f t="shared" si="81"/>
        <v>2.6111074093816632E-3</v>
      </c>
    </row>
    <row r="158" spans="2:13" x14ac:dyDescent="0.25">
      <c r="B158" s="162" t="s">
        <v>119</v>
      </c>
      <c r="C158" s="163">
        <v>51</v>
      </c>
      <c r="D158" s="163">
        <v>35</v>
      </c>
      <c r="E158" s="163">
        <v>68</v>
      </c>
      <c r="F158" s="163">
        <v>411</v>
      </c>
      <c r="G158" s="163">
        <v>615</v>
      </c>
      <c r="H158" s="163">
        <v>542</v>
      </c>
      <c r="I158" s="165">
        <f t="shared" si="82"/>
        <v>-0.11869918699186988</v>
      </c>
      <c r="J158" s="164">
        <f t="shared" si="78"/>
        <v>14.485714285714286</v>
      </c>
      <c r="K158" s="179">
        <f t="shared" si="79"/>
        <v>-73</v>
      </c>
      <c r="L158" s="163">
        <f t="shared" si="80"/>
        <v>507</v>
      </c>
      <c r="M158" s="164">
        <f t="shared" si="81"/>
        <v>4.5142590618336888E-4</v>
      </c>
    </row>
    <row r="159" spans="2:13" x14ac:dyDescent="0.25">
      <c r="B159" s="162" t="s">
        <v>128</v>
      </c>
      <c r="C159" s="163">
        <v>71</v>
      </c>
      <c r="D159" s="163">
        <v>84</v>
      </c>
      <c r="E159" s="163">
        <v>154</v>
      </c>
      <c r="F159" s="163">
        <v>215</v>
      </c>
      <c r="G159" s="163">
        <v>285</v>
      </c>
      <c r="H159" s="163">
        <v>996</v>
      </c>
      <c r="I159" s="165">
        <f t="shared" si="82"/>
        <v>2.4947368421052634</v>
      </c>
      <c r="J159" s="164">
        <f t="shared" si="78"/>
        <v>10.857142857142858</v>
      </c>
      <c r="K159" s="179">
        <f t="shared" si="79"/>
        <v>711</v>
      </c>
      <c r="L159" s="163">
        <f t="shared" si="80"/>
        <v>912</v>
      </c>
      <c r="M159" s="164">
        <f t="shared" si="81"/>
        <v>8.2955756929637531E-4</v>
      </c>
    </row>
    <row r="160" spans="2:13" x14ac:dyDescent="0.25">
      <c r="B160" s="162" t="s">
        <v>131</v>
      </c>
      <c r="C160" s="163">
        <v>62</v>
      </c>
      <c r="D160" s="163">
        <v>101</v>
      </c>
      <c r="E160" s="163">
        <v>161</v>
      </c>
      <c r="F160" s="163">
        <v>170</v>
      </c>
      <c r="G160" s="163">
        <v>198</v>
      </c>
      <c r="H160" s="163">
        <v>2721</v>
      </c>
      <c r="I160" s="165">
        <f t="shared" si="82"/>
        <v>12.742424242424242</v>
      </c>
      <c r="J160" s="164">
        <f t="shared" si="78"/>
        <v>25.940594059405942</v>
      </c>
      <c r="K160" s="179">
        <f t="shared" si="79"/>
        <v>2523</v>
      </c>
      <c r="L160" s="163">
        <f t="shared" si="80"/>
        <v>2620</v>
      </c>
      <c r="M160" s="164">
        <f t="shared" si="81"/>
        <v>2.2662913113006395E-3</v>
      </c>
    </row>
    <row r="161" spans="2:13" x14ac:dyDescent="0.25">
      <c r="B161" s="168" t="s">
        <v>145</v>
      </c>
      <c r="C161" s="169">
        <f>IFERROR(C153-SUM(C154:C160),"nd")</f>
        <v>1378</v>
      </c>
      <c r="D161" s="169">
        <f t="shared" ref="D161:H161" si="83">IFERROR(D153-SUM(D154:D160),"nd")</f>
        <v>1323</v>
      </c>
      <c r="E161" s="169">
        <f t="shared" si="83"/>
        <v>552</v>
      </c>
      <c r="F161" s="169">
        <f t="shared" si="83"/>
        <v>2544</v>
      </c>
      <c r="G161" s="169">
        <f t="shared" si="83"/>
        <v>4462</v>
      </c>
      <c r="H161" s="169">
        <f t="shared" si="83"/>
        <v>5083</v>
      </c>
      <c r="I161" s="171">
        <f t="shared" si="82"/>
        <v>0.13917525773195871</v>
      </c>
      <c r="J161" s="170">
        <f t="shared" si="78"/>
        <v>2.8420256991685564</v>
      </c>
      <c r="K161" s="180">
        <f t="shared" si="79"/>
        <v>621</v>
      </c>
      <c r="L161" s="169">
        <f t="shared" si="80"/>
        <v>3760</v>
      </c>
      <c r="M161" s="170">
        <f t="shared" si="81"/>
        <v>4.2335754264392327E-3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A9F1A-2C6A-46C3-9D3F-02E032994D56}">
  <sheetPr>
    <tabColor theme="7" tint="0.79998168889431442"/>
    <pageSetUpPr fitToPage="1"/>
  </sheetPr>
  <dimension ref="A1:AB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1" width="10.5703125" customWidth="1"/>
    <col min="12" max="15" width="11.7109375" customWidth="1"/>
    <col min="16" max="17" width="11" customWidth="1"/>
    <col min="18" max="20" width="10.5703125" customWidth="1"/>
    <col min="21" max="23" width="11.7109375" customWidth="1"/>
    <col min="24" max="25" width="11" customWidth="1"/>
    <col min="26" max="26" width="10.5703125" customWidth="1"/>
    <col min="27" max="27" width="13.28515625" customWidth="1"/>
    <col min="28" max="28" width="10.5703125" customWidth="1"/>
  </cols>
  <sheetData>
    <row r="1" spans="1:28" ht="42.75" customHeight="1" x14ac:dyDescent="0.25"/>
    <row r="3" spans="1:28" ht="42" customHeight="1" thickBot="1" x14ac:dyDescent="0.3">
      <c r="B3" s="141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</row>
    <row r="4" spans="1:28" ht="6" customHeight="1" x14ac:dyDescent="0.25"/>
    <row r="5" spans="1:28" ht="15.75" x14ac:dyDescent="0.25">
      <c r="B5" s="181"/>
      <c r="C5" s="301" t="s">
        <v>62</v>
      </c>
      <c r="D5" s="302"/>
      <c r="E5" s="302"/>
      <c r="F5" s="302"/>
      <c r="G5" s="302"/>
      <c r="H5" s="302"/>
      <c r="I5" s="302"/>
      <c r="J5" s="302"/>
      <c r="K5" s="302"/>
      <c r="L5" s="301" t="s">
        <v>61</v>
      </c>
      <c r="M5" s="302"/>
      <c r="N5" s="302"/>
      <c r="O5" s="302"/>
      <c r="P5" s="302"/>
      <c r="Q5" s="302"/>
      <c r="R5" s="302"/>
      <c r="S5" s="302"/>
      <c r="T5" s="302"/>
      <c r="U5" s="301" t="s">
        <v>137</v>
      </c>
      <c r="V5" s="302"/>
      <c r="W5" s="302"/>
      <c r="X5" s="302"/>
      <c r="Y5" s="302"/>
      <c r="Z5" s="302"/>
      <c r="AA5" s="302"/>
      <c r="AB5" s="302"/>
    </row>
    <row r="6" spans="1:28" s="144" customFormat="1" ht="72" customHeight="1" x14ac:dyDescent="0.25">
      <c r="B6" s="145"/>
      <c r="C6" s="172" t="s">
        <v>259</v>
      </c>
      <c r="D6" s="172" t="s">
        <v>260</v>
      </c>
      <c r="E6" s="172" t="s">
        <v>266</v>
      </c>
      <c r="F6" s="172" t="s">
        <v>261</v>
      </c>
      <c r="G6" s="172" t="s">
        <v>262</v>
      </c>
      <c r="H6" s="172" t="s">
        <v>263</v>
      </c>
      <c r="I6" s="173" t="str">
        <f>CONCATENATE("var. ",RIGHT(H6,2),"/",RIGHT(G6,2))</f>
        <v>var. 24/23</v>
      </c>
      <c r="J6" s="173" t="str">
        <f>CONCATENATE("var. ",RIGHT(H6,2),"/",RIGHT(C6,2))</f>
        <v>var. 24/19</v>
      </c>
      <c r="K6" s="173" t="str">
        <f>CONCATENATE("Cuota s/ total lugares de residencia ",RIGHT(H6,4))</f>
        <v>Cuota s/ total lugares de residencia 2024</v>
      </c>
      <c r="L6" s="172" t="s">
        <v>259</v>
      </c>
      <c r="M6" s="172" t="s">
        <v>260</v>
      </c>
      <c r="N6" s="172" t="s">
        <v>266</v>
      </c>
      <c r="O6" s="172" t="s">
        <v>261</v>
      </c>
      <c r="P6" s="172" t="s">
        <v>262</v>
      </c>
      <c r="Q6" s="172" t="s">
        <v>263</v>
      </c>
      <c r="R6" s="173" t="str">
        <f>CONCATENATE("var. ",RIGHT(Q6,2),"/",RIGHT(P6,2))</f>
        <v>var. 24/23</v>
      </c>
      <c r="S6" s="173" t="str">
        <f>CONCATENATE("var. ",RIGHT(Q6,2),"/",RIGHT(L6,2))</f>
        <v>var. 24/19</v>
      </c>
      <c r="T6" s="173" t="str">
        <f>CONCATENATE("Cuota s/ total lugares de residencia ",RIGHT(Q6,4))</f>
        <v>Cuota s/ total lugares de residencia 2024</v>
      </c>
      <c r="U6" s="172" t="s">
        <v>259</v>
      </c>
      <c r="V6" s="172" t="s">
        <v>266</v>
      </c>
      <c r="W6" s="172" t="s">
        <v>261</v>
      </c>
      <c r="X6" s="172" t="s">
        <v>262</v>
      </c>
      <c r="Y6" s="172" t="s">
        <v>263</v>
      </c>
      <c r="Z6" s="173" t="str">
        <f>CONCATENATE("var. ",RIGHT(Y6,2),"/",RIGHT(X6,2))</f>
        <v>var. 24/23</v>
      </c>
      <c r="AA6" s="173" t="str">
        <f>CONCATENATE("var. ",RIGHT(Y6,2),"/",RIGHT(U6,2))</f>
        <v>var. 24/19</v>
      </c>
      <c r="AB6" s="173" t="str">
        <f>CONCATENATE("Cuota s/ total lugares de residencia ",RIGHT(Y6,4))</f>
        <v>Cuota s/ total lugares de residencia 2024</v>
      </c>
    </row>
    <row r="7" spans="1:28" x14ac:dyDescent="0.25">
      <c r="A7" s="1"/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</row>
    <row r="8" spans="1:28" x14ac:dyDescent="0.25">
      <c r="A8" s="1"/>
      <c r="B8" s="154" t="s">
        <v>68</v>
      </c>
      <c r="C8" s="176">
        <f t="shared" ref="C8:H8" si="0">C9+C12</f>
        <v>742048</v>
      </c>
      <c r="D8" s="176">
        <f t="shared" si="0"/>
        <v>243211</v>
      </c>
      <c r="E8" s="176">
        <f t="shared" si="0"/>
        <v>332855</v>
      </c>
      <c r="F8" s="176">
        <f t="shared" si="0"/>
        <v>672483</v>
      </c>
      <c r="G8" s="176">
        <f t="shared" si="0"/>
        <v>738404</v>
      </c>
      <c r="H8" s="176">
        <f t="shared" si="0"/>
        <v>758810</v>
      </c>
      <c r="I8" s="177">
        <f>IFERROR(H8/G8-1,"-")</f>
        <v>2.763527824876344E-2</v>
      </c>
      <c r="J8" s="177">
        <f>IFERROR(H8/C8-1,"-")</f>
        <v>2.2588835223597448E-2</v>
      </c>
      <c r="K8" s="177">
        <f>H8/H$8</f>
        <v>1</v>
      </c>
      <c r="L8" s="176">
        <f t="shared" ref="L8:Q8" si="1">L9+L12</f>
        <v>2826140</v>
      </c>
      <c r="M8" s="176">
        <f t="shared" si="1"/>
        <v>952608</v>
      </c>
      <c r="N8" s="176">
        <f t="shared" si="1"/>
        <v>1525176</v>
      </c>
      <c r="O8" s="176">
        <f t="shared" si="1"/>
        <v>3104390</v>
      </c>
      <c r="P8" s="176">
        <f t="shared" si="1"/>
        <v>3350154</v>
      </c>
      <c r="Q8" s="176">
        <f t="shared" si="1"/>
        <v>3520830</v>
      </c>
      <c r="R8" s="177">
        <f>IFERROR(Q8/P8-1,"-")</f>
        <v>5.0945717719245165E-2</v>
      </c>
      <c r="S8" s="177">
        <f>IFERROR(Q8/L8-1,"-")</f>
        <v>0.24580877097383702</v>
      </c>
      <c r="T8" s="177">
        <f>Q8/Q$8</f>
        <v>1</v>
      </c>
      <c r="U8" s="176">
        <f>U9+U12</f>
        <v>3568188</v>
      </c>
      <c r="V8" s="176">
        <f>V9+V12</f>
        <v>1858031</v>
      </c>
      <c r="W8" s="176">
        <f>W9+W12</f>
        <v>3776873</v>
      </c>
      <c r="X8" s="176">
        <f>X9+X12</f>
        <v>4088558</v>
      </c>
      <c r="Y8" s="176">
        <f>Y9+Y12</f>
        <v>4279640</v>
      </c>
      <c r="Z8" s="177">
        <f>IFERROR(Y8/X8-1,"-")</f>
        <v>4.6735792912806939E-2</v>
      </c>
      <c r="AA8" s="177">
        <f t="shared" ref="AA8:AA20" si="2">IFERROR(Y8/U8-1,"-")</f>
        <v>0.1993874762204233</v>
      </c>
      <c r="AB8" s="177">
        <f>Y8/Y$8</f>
        <v>1</v>
      </c>
    </row>
    <row r="9" spans="1:28" x14ac:dyDescent="0.25">
      <c r="A9" s="1"/>
      <c r="B9" s="157" t="s">
        <v>97</v>
      </c>
      <c r="C9" s="158">
        <v>188231</v>
      </c>
      <c r="D9" s="158">
        <v>78725</v>
      </c>
      <c r="E9" s="158">
        <v>119848</v>
      </c>
      <c r="F9" s="158">
        <v>173672</v>
      </c>
      <c r="G9" s="158">
        <v>206738</v>
      </c>
      <c r="H9" s="158">
        <v>212287</v>
      </c>
      <c r="I9" s="159">
        <f>IFERROR(H9/G9-1,"-")</f>
        <v>2.684073561706124E-2</v>
      </c>
      <c r="J9" s="160">
        <f>IFERROR(H9/C9-1,"-")</f>
        <v>0.1278004154469774</v>
      </c>
      <c r="K9" s="159">
        <f>H9/H$8</f>
        <v>0.27976305003887664</v>
      </c>
      <c r="L9" s="158">
        <v>674588</v>
      </c>
      <c r="M9" s="158">
        <v>294316</v>
      </c>
      <c r="N9" s="158">
        <v>549418</v>
      </c>
      <c r="O9" s="158">
        <v>688398</v>
      </c>
      <c r="P9" s="158">
        <v>674557</v>
      </c>
      <c r="Q9" s="158">
        <v>676316</v>
      </c>
      <c r="R9" s="159">
        <f>IFERROR(Q9/P9-1,"-")</f>
        <v>2.6076373086336702E-3</v>
      </c>
      <c r="S9" s="160">
        <f>IFERROR(Q9/L9-1,"-")</f>
        <v>2.5615635024636152E-3</v>
      </c>
      <c r="T9" s="159">
        <f>Q9/Q$8</f>
        <v>0.19208993333958185</v>
      </c>
      <c r="U9" s="158">
        <v>862819</v>
      </c>
      <c r="V9" s="158">
        <v>669266</v>
      </c>
      <c r="W9" s="158">
        <v>862070</v>
      </c>
      <c r="X9" s="158">
        <v>881295</v>
      </c>
      <c r="Y9" s="158">
        <v>888603</v>
      </c>
      <c r="Z9" s="159">
        <f>IFERROR(Y9/X9-1,"-")</f>
        <v>8.2923425186798294E-3</v>
      </c>
      <c r="AA9" s="160">
        <f t="shared" si="2"/>
        <v>2.9883440211678325E-2</v>
      </c>
      <c r="AB9" s="159">
        <f>Y9/Y$8</f>
        <v>0.207634987989644</v>
      </c>
    </row>
    <row r="10" spans="1:28" x14ac:dyDescent="0.25">
      <c r="A10" s="161"/>
      <c r="B10" s="162" t="s">
        <v>103</v>
      </c>
      <c r="C10" s="163">
        <v>91591</v>
      </c>
      <c r="D10" s="163">
        <v>38075</v>
      </c>
      <c r="E10" s="163">
        <v>76913</v>
      </c>
      <c r="F10" s="163">
        <v>97401</v>
      </c>
      <c r="G10" s="163">
        <v>116854</v>
      </c>
      <c r="H10" s="163">
        <v>118239</v>
      </c>
      <c r="I10" s="164">
        <f>IFERROR(H10/G10-1,"-")</f>
        <v>1.1852397008232485E-2</v>
      </c>
      <c r="J10" s="165">
        <f>IFERROR(H10/C10-1,"-")</f>
        <v>0.29094561692742738</v>
      </c>
      <c r="K10" s="164">
        <f>H10/H$8</f>
        <v>0.15582161542415096</v>
      </c>
      <c r="L10" s="163">
        <v>220823</v>
      </c>
      <c r="M10" s="163">
        <v>110675</v>
      </c>
      <c r="N10" s="163">
        <v>248239</v>
      </c>
      <c r="O10" s="163">
        <v>235468</v>
      </c>
      <c r="P10" s="163">
        <v>223216</v>
      </c>
      <c r="Q10" s="163">
        <v>221092</v>
      </c>
      <c r="R10" s="164">
        <f>IFERROR(Q10/P10-1,"-")</f>
        <v>-9.5154469213676318E-3</v>
      </c>
      <c r="S10" s="165">
        <f>IFERROR(Q10/L10-1,"-")</f>
        <v>1.2181702087192825E-3</v>
      </c>
      <c r="T10" s="164">
        <f>Q10/Q$8</f>
        <v>6.279542039803114E-2</v>
      </c>
      <c r="U10" s="163">
        <v>312414</v>
      </c>
      <c r="V10" s="163">
        <v>325152</v>
      </c>
      <c r="W10" s="163">
        <v>332869</v>
      </c>
      <c r="X10" s="163">
        <v>340070</v>
      </c>
      <c r="Y10" s="163">
        <v>339331</v>
      </c>
      <c r="Z10" s="164">
        <f>IFERROR(Y10/X10-1,"-")</f>
        <v>-2.1730820125268613E-3</v>
      </c>
      <c r="AA10" s="165">
        <f t="shared" si="2"/>
        <v>8.6158110712067915E-2</v>
      </c>
      <c r="AB10" s="164">
        <f>Y10/Y$8</f>
        <v>7.9289613145030885E-2</v>
      </c>
    </row>
    <row r="11" spans="1:28" x14ac:dyDescent="0.25">
      <c r="A11" s="161"/>
      <c r="B11" s="162" t="s">
        <v>100</v>
      </c>
      <c r="C11" s="163">
        <v>96640</v>
      </c>
      <c r="D11" s="163">
        <v>40650</v>
      </c>
      <c r="E11" s="163">
        <v>42935</v>
      </c>
      <c r="F11" s="163">
        <v>76271</v>
      </c>
      <c r="G11" s="163">
        <v>89884</v>
      </c>
      <c r="H11" s="163">
        <v>94048</v>
      </c>
      <c r="I11" s="164">
        <f>IFERROR(H11/G11-1,"-")</f>
        <v>4.6326376218236875E-2</v>
      </c>
      <c r="J11" s="165">
        <f>IFERROR(H11/C11-1,"-")</f>
        <v>-2.682119205298017E-2</v>
      </c>
      <c r="K11" s="164">
        <f>H11/H$8</f>
        <v>0.12394143461472569</v>
      </c>
      <c r="L11" s="163">
        <v>453765</v>
      </c>
      <c r="M11" s="163">
        <v>183641</v>
      </c>
      <c r="N11" s="163">
        <v>301179</v>
      </c>
      <c r="O11" s="163">
        <v>452930</v>
      </c>
      <c r="P11" s="163">
        <v>451341</v>
      </c>
      <c r="Q11" s="163">
        <v>455224</v>
      </c>
      <c r="R11" s="164">
        <f>IFERROR(Q11/P11-1,"-")</f>
        <v>8.6032512003120232E-3</v>
      </c>
      <c r="S11" s="165">
        <f>IFERROR(Q11/L11-1,"-")</f>
        <v>3.2153207056515587E-3</v>
      </c>
      <c r="T11" s="164">
        <f>Q11/Q$8</f>
        <v>0.12929451294155073</v>
      </c>
      <c r="U11" s="163">
        <v>550405</v>
      </c>
      <c r="V11" s="163">
        <v>344114</v>
      </c>
      <c r="W11" s="163">
        <v>529201</v>
      </c>
      <c r="X11" s="163">
        <v>541225</v>
      </c>
      <c r="Y11" s="163">
        <v>549272</v>
      </c>
      <c r="Z11" s="164">
        <f>IFERROR(Y11/X11-1,"-")</f>
        <v>1.4868123238948705E-2</v>
      </c>
      <c r="AA11" s="165">
        <f t="shared" si="2"/>
        <v>-2.0584842070838771E-3</v>
      </c>
      <c r="AB11" s="164">
        <f>Y11/Y$8</f>
        <v>0.12834537484461309</v>
      </c>
    </row>
    <row r="12" spans="1:28" x14ac:dyDescent="0.25">
      <c r="A12" s="1"/>
      <c r="B12" s="157" t="s">
        <v>107</v>
      </c>
      <c r="C12" s="158">
        <v>553817</v>
      </c>
      <c r="D12" s="158">
        <v>164486</v>
      </c>
      <c r="E12" s="158">
        <v>213007</v>
      </c>
      <c r="F12" s="158">
        <v>498811</v>
      </c>
      <c r="G12" s="158">
        <v>531666</v>
      </c>
      <c r="H12" s="158">
        <v>546523</v>
      </c>
      <c r="I12" s="159">
        <f>IFERROR(H12/G12-1,"-")</f>
        <v>2.7944235666753192E-2</v>
      </c>
      <c r="J12" s="160">
        <f>IFERROR(H12/C12-1,"-")</f>
        <v>-1.3170415498260257E-2</v>
      </c>
      <c r="K12" s="159">
        <f>H12/H$8</f>
        <v>0.72023694996112331</v>
      </c>
      <c r="L12" s="158">
        <v>2151552</v>
      </c>
      <c r="M12" s="158">
        <v>658292</v>
      </c>
      <c r="N12" s="158">
        <v>975758</v>
      </c>
      <c r="O12" s="158">
        <v>2415992</v>
      </c>
      <c r="P12" s="158">
        <v>2675597</v>
      </c>
      <c r="Q12" s="158">
        <v>2844514</v>
      </c>
      <c r="R12" s="159">
        <f>IFERROR(Q12/P12-1,"-")</f>
        <v>6.3132452308774401E-2</v>
      </c>
      <c r="S12" s="160">
        <f>IFERROR(Q12/L12-1,"-")</f>
        <v>0.32207541346897495</v>
      </c>
      <c r="T12" s="159">
        <f>Q12/Q$8</f>
        <v>0.80791006666041809</v>
      </c>
      <c r="U12" s="158">
        <v>2705369</v>
      </c>
      <c r="V12" s="158">
        <v>1188765</v>
      </c>
      <c r="W12" s="158">
        <v>2914803</v>
      </c>
      <c r="X12" s="158">
        <v>3207263</v>
      </c>
      <c r="Y12" s="158">
        <v>3391037</v>
      </c>
      <c r="Z12" s="159">
        <f>IFERROR(Y12/X12-1,"-")</f>
        <v>5.7299323441825534E-2</v>
      </c>
      <c r="AA12" s="160">
        <f t="shared" si="2"/>
        <v>0.25344712680599213</v>
      </c>
      <c r="AB12" s="159">
        <f>Y12/Y$8</f>
        <v>0.79236501201035603</v>
      </c>
    </row>
    <row r="13" spans="1:28" s="56" customFormat="1" x14ac:dyDescent="0.25">
      <c r="B13" s="162" t="s">
        <v>110</v>
      </c>
      <c r="C13" s="163">
        <v>196809</v>
      </c>
      <c r="D13" s="163">
        <v>55957</v>
      </c>
      <c r="E13" s="163">
        <v>51463</v>
      </c>
      <c r="F13" s="163">
        <v>185404</v>
      </c>
      <c r="G13" s="163">
        <v>205688</v>
      </c>
      <c r="H13" s="163">
        <v>204540</v>
      </c>
      <c r="I13" s="164">
        <f t="shared" ref="I13:I20" si="3">IFERROR(H13/G13-1,"-")</f>
        <v>-5.5812687176695075E-3</v>
      </c>
      <c r="J13" s="165">
        <f t="shared" ref="J13:J20" si="4">IFERROR(H13/C13-1,"-")</f>
        <v>3.9281740164321732E-2</v>
      </c>
      <c r="K13" s="164">
        <f t="shared" ref="K13:K20" si="5">H13/H$8</f>
        <v>0.26955364320449127</v>
      </c>
      <c r="L13" s="163">
        <v>957287</v>
      </c>
      <c r="M13" s="163">
        <v>260391</v>
      </c>
      <c r="N13" s="163">
        <v>284717</v>
      </c>
      <c r="O13" s="163">
        <v>1132692</v>
      </c>
      <c r="P13" s="163">
        <v>1254072</v>
      </c>
      <c r="Q13" s="163">
        <v>1327265</v>
      </c>
      <c r="R13" s="164">
        <f t="shared" ref="R13:R20" si="6">IFERROR(Q13/P13-1,"-")</f>
        <v>5.8364272545754936E-2</v>
      </c>
      <c r="S13" s="165">
        <f t="shared" ref="S13:S20" si="7">IFERROR(Q13/L13-1,"-")</f>
        <v>0.3864859754702612</v>
      </c>
      <c r="T13" s="164">
        <f t="shared" ref="T13:T20" si="8">Q13/Q$8</f>
        <v>0.37697503145565109</v>
      </c>
      <c r="U13" s="163">
        <v>1154096</v>
      </c>
      <c r="V13" s="163">
        <v>336180</v>
      </c>
      <c r="W13" s="163">
        <v>1318096</v>
      </c>
      <c r="X13" s="163">
        <v>1459760</v>
      </c>
      <c r="Y13" s="163">
        <v>1531805</v>
      </c>
      <c r="Z13" s="164">
        <f t="shared" ref="Z13:Z20" si="9">IFERROR(Y13/X13-1,"-")</f>
        <v>4.9354003397818813E-2</v>
      </c>
      <c r="AA13" s="165">
        <f t="shared" si="2"/>
        <v>0.32727693363463706</v>
      </c>
      <c r="AB13" s="164">
        <f t="shared" ref="AB13:AB20" si="10">Y13/Y$8</f>
        <v>0.35792847061902405</v>
      </c>
    </row>
    <row r="14" spans="1:28" s="56" customFormat="1" x14ac:dyDescent="0.25">
      <c r="B14" s="162" t="s">
        <v>113</v>
      </c>
      <c r="C14" s="163">
        <v>82343</v>
      </c>
      <c r="D14" s="163">
        <v>24151</v>
      </c>
      <c r="E14" s="163">
        <v>38221</v>
      </c>
      <c r="F14" s="163">
        <v>64721</v>
      </c>
      <c r="G14" s="163">
        <v>72627</v>
      </c>
      <c r="H14" s="163">
        <v>73563</v>
      </c>
      <c r="I14" s="164">
        <f t="shared" si="3"/>
        <v>1.2887769011524552E-2</v>
      </c>
      <c r="J14" s="165">
        <f t="shared" si="4"/>
        <v>-0.10662715713539705</v>
      </c>
      <c r="K14" s="164">
        <f t="shared" si="5"/>
        <v>9.6945216852703575E-2</v>
      </c>
      <c r="L14" s="163">
        <v>333618</v>
      </c>
      <c r="M14" s="163">
        <v>92876</v>
      </c>
      <c r="N14" s="163">
        <v>156330</v>
      </c>
      <c r="O14" s="163">
        <v>274306</v>
      </c>
      <c r="P14" s="163">
        <v>309168</v>
      </c>
      <c r="Q14" s="163">
        <v>317350</v>
      </c>
      <c r="R14" s="164">
        <f t="shared" si="6"/>
        <v>2.6464575894012299E-2</v>
      </c>
      <c r="S14" s="165">
        <f t="shared" si="7"/>
        <v>-4.8762356947167129E-2</v>
      </c>
      <c r="T14" s="164">
        <f t="shared" si="8"/>
        <v>9.0134996577511547E-2</v>
      </c>
      <c r="U14" s="163">
        <v>415961</v>
      </c>
      <c r="V14" s="163">
        <v>194551</v>
      </c>
      <c r="W14" s="163">
        <v>339027</v>
      </c>
      <c r="X14" s="163">
        <v>381795</v>
      </c>
      <c r="Y14" s="163">
        <v>390913</v>
      </c>
      <c r="Z14" s="164">
        <f t="shared" si="9"/>
        <v>2.388192616456486E-2</v>
      </c>
      <c r="AA14" s="165">
        <f t="shared" si="2"/>
        <v>-6.0217183822521836E-2</v>
      </c>
      <c r="AB14" s="164">
        <f t="shared" si="10"/>
        <v>9.1342496097802622E-2</v>
      </c>
    </row>
    <row r="15" spans="1:28" x14ac:dyDescent="0.25">
      <c r="A15" s="1"/>
      <c r="B15" s="162" t="s">
        <v>116</v>
      </c>
      <c r="C15" s="163">
        <v>31220</v>
      </c>
      <c r="D15" s="163">
        <v>11033</v>
      </c>
      <c r="E15" s="163">
        <v>21498</v>
      </c>
      <c r="F15" s="163">
        <v>31998</v>
      </c>
      <c r="G15" s="163">
        <v>34482</v>
      </c>
      <c r="H15" s="163">
        <v>33626</v>
      </c>
      <c r="I15" s="164">
        <f t="shared" si="3"/>
        <v>-2.4824546140015058E-2</v>
      </c>
      <c r="J15" s="165">
        <f t="shared" si="4"/>
        <v>7.7065983344010158E-2</v>
      </c>
      <c r="K15" s="164">
        <f t="shared" si="5"/>
        <v>4.4314123430107669E-2</v>
      </c>
      <c r="L15" s="163">
        <v>107850</v>
      </c>
      <c r="M15" s="163">
        <v>37725</v>
      </c>
      <c r="N15" s="163">
        <v>83736</v>
      </c>
      <c r="O15" s="163">
        <v>134432</v>
      </c>
      <c r="P15" s="163">
        <v>142823</v>
      </c>
      <c r="Q15" s="163">
        <v>158899</v>
      </c>
      <c r="R15" s="164">
        <f t="shared" si="6"/>
        <v>0.11255890157747706</v>
      </c>
      <c r="S15" s="165">
        <f>IFERROR(Q15/L15-1,"-")</f>
        <v>0.47333333333333338</v>
      </c>
      <c r="T15" s="164">
        <f t="shared" si="8"/>
        <v>4.5131119650764169E-2</v>
      </c>
      <c r="U15" s="163">
        <v>139070</v>
      </c>
      <c r="V15" s="163">
        <v>105234</v>
      </c>
      <c r="W15" s="163">
        <v>166430</v>
      </c>
      <c r="X15" s="163">
        <v>177305</v>
      </c>
      <c r="Y15" s="163">
        <v>192525</v>
      </c>
      <c r="Z15" s="164">
        <f t="shared" si="9"/>
        <v>8.5840782831843487E-2</v>
      </c>
      <c r="AA15" s="165">
        <f t="shared" si="2"/>
        <v>0.384374775293018</v>
      </c>
      <c r="AB15" s="164">
        <f t="shared" si="10"/>
        <v>4.4986260526586351E-2</v>
      </c>
    </row>
    <row r="16" spans="1:28" x14ac:dyDescent="0.25">
      <c r="A16" s="1"/>
      <c r="B16" s="162" t="s">
        <v>123</v>
      </c>
      <c r="C16" s="163">
        <v>15420</v>
      </c>
      <c r="D16" s="163">
        <v>4317</v>
      </c>
      <c r="E16" s="163">
        <v>10076</v>
      </c>
      <c r="F16" s="163">
        <v>19335</v>
      </c>
      <c r="G16" s="163">
        <v>14809</v>
      </c>
      <c r="H16" s="163">
        <v>14135</v>
      </c>
      <c r="I16" s="164">
        <f t="shared" si="3"/>
        <v>-4.551286379904107E-2</v>
      </c>
      <c r="J16" s="165">
        <f t="shared" si="4"/>
        <v>-8.333333333333337E-2</v>
      </c>
      <c r="K16" s="164">
        <f t="shared" si="5"/>
        <v>1.8627851504329145E-2</v>
      </c>
      <c r="L16" s="163">
        <v>76338</v>
      </c>
      <c r="M16" s="163">
        <v>23225</v>
      </c>
      <c r="N16" s="163">
        <v>56946</v>
      </c>
      <c r="O16" s="163">
        <v>104116</v>
      </c>
      <c r="P16" s="163">
        <v>102844</v>
      </c>
      <c r="Q16" s="163">
        <v>113442</v>
      </c>
      <c r="R16" s="164">
        <f t="shared" si="6"/>
        <v>0.10304927851892187</v>
      </c>
      <c r="S16" s="165">
        <f t="shared" si="7"/>
        <v>0.48604888784091793</v>
      </c>
      <c r="T16" s="164">
        <f t="shared" si="8"/>
        <v>3.2220243522124048E-2</v>
      </c>
      <c r="U16" s="163">
        <v>91758</v>
      </c>
      <c r="V16" s="163">
        <v>67022</v>
      </c>
      <c r="W16" s="163">
        <v>123451</v>
      </c>
      <c r="X16" s="163">
        <v>117653</v>
      </c>
      <c r="Y16" s="163">
        <v>127577</v>
      </c>
      <c r="Z16" s="164">
        <f t="shared" si="9"/>
        <v>8.4349740338112822E-2</v>
      </c>
      <c r="AA16" s="165">
        <f t="shared" si="2"/>
        <v>0.39036378299439822</v>
      </c>
      <c r="AB16" s="164">
        <f t="shared" si="10"/>
        <v>2.9810217681861092E-2</v>
      </c>
    </row>
    <row r="17" spans="1:28" x14ac:dyDescent="0.25">
      <c r="A17" s="56"/>
      <c r="B17" s="162" t="s">
        <v>119</v>
      </c>
      <c r="C17" s="163">
        <v>12290</v>
      </c>
      <c r="D17" s="163">
        <v>5010</v>
      </c>
      <c r="E17" s="163">
        <v>6294</v>
      </c>
      <c r="F17" s="163">
        <v>10411</v>
      </c>
      <c r="G17" s="163">
        <v>10569</v>
      </c>
      <c r="H17" s="163">
        <v>9946</v>
      </c>
      <c r="I17" s="164">
        <f t="shared" si="3"/>
        <v>-5.8945974075125362E-2</v>
      </c>
      <c r="J17" s="165">
        <f t="shared" si="4"/>
        <v>-0.19072416598860864</v>
      </c>
      <c r="K17" s="164">
        <f t="shared" si="5"/>
        <v>1.3107365480159724E-2</v>
      </c>
      <c r="L17" s="163">
        <v>106564</v>
      </c>
      <c r="M17" s="163">
        <v>43633</v>
      </c>
      <c r="N17" s="163">
        <v>77431</v>
      </c>
      <c r="O17" s="163">
        <v>120097</v>
      </c>
      <c r="P17" s="163">
        <v>123841</v>
      </c>
      <c r="Q17" s="163">
        <v>130344</v>
      </c>
      <c r="R17" s="164">
        <f t="shared" si="6"/>
        <v>5.2510880887589817E-2</v>
      </c>
      <c r="S17" s="165">
        <f t="shared" si="7"/>
        <v>0.22315228407342058</v>
      </c>
      <c r="T17" s="164">
        <f t="shared" si="8"/>
        <v>3.702081611438212E-2</v>
      </c>
      <c r="U17" s="163">
        <v>118854</v>
      </c>
      <c r="V17" s="163">
        <v>83725</v>
      </c>
      <c r="W17" s="163">
        <v>130508</v>
      </c>
      <c r="X17" s="163">
        <v>134410</v>
      </c>
      <c r="Y17" s="163">
        <v>140290</v>
      </c>
      <c r="Z17" s="164">
        <f t="shared" si="9"/>
        <v>4.3746745033851564E-2</v>
      </c>
      <c r="AA17" s="165">
        <f t="shared" si="2"/>
        <v>0.18035573056018306</v>
      </c>
      <c r="AB17" s="164">
        <f t="shared" si="10"/>
        <v>3.2780794646278658E-2</v>
      </c>
    </row>
    <row r="18" spans="1:28" x14ac:dyDescent="0.25">
      <c r="A18" s="56"/>
      <c r="B18" s="162" t="s">
        <v>128</v>
      </c>
      <c r="C18" s="163">
        <v>12396</v>
      </c>
      <c r="D18" s="163">
        <v>3321</v>
      </c>
      <c r="E18" s="163">
        <v>2149</v>
      </c>
      <c r="F18" s="163">
        <v>5595</v>
      </c>
      <c r="G18" s="163">
        <v>6021</v>
      </c>
      <c r="H18" s="163">
        <v>5523</v>
      </c>
      <c r="I18" s="164">
        <f t="shared" si="3"/>
        <v>-8.2710513203786751E-2</v>
      </c>
      <c r="J18" s="165">
        <f t="shared" si="4"/>
        <v>-0.55445304937076478</v>
      </c>
      <c r="K18" s="164">
        <f t="shared" si="5"/>
        <v>7.2785018647619302E-3</v>
      </c>
      <c r="L18" s="163">
        <v>32067</v>
      </c>
      <c r="M18" s="163">
        <v>14957</v>
      </c>
      <c r="N18" s="163">
        <v>12822</v>
      </c>
      <c r="O18" s="163">
        <v>35340</v>
      </c>
      <c r="P18" s="163">
        <v>38436</v>
      </c>
      <c r="Q18" s="163">
        <v>36028</v>
      </c>
      <c r="R18" s="164">
        <f t="shared" si="6"/>
        <v>-6.2649599333957751E-2</v>
      </c>
      <c r="S18" s="165">
        <f t="shared" si="7"/>
        <v>0.12352262450494278</v>
      </c>
      <c r="T18" s="164">
        <f t="shared" si="8"/>
        <v>1.0232814421599453E-2</v>
      </c>
      <c r="U18" s="163">
        <v>44463</v>
      </c>
      <c r="V18" s="163">
        <v>14971</v>
      </c>
      <c r="W18" s="163">
        <v>40935</v>
      </c>
      <c r="X18" s="163">
        <v>44457</v>
      </c>
      <c r="Y18" s="163">
        <v>41551</v>
      </c>
      <c r="Z18" s="164">
        <f t="shared" si="9"/>
        <v>-6.5366533954157924E-2</v>
      </c>
      <c r="AA18" s="165">
        <f t="shared" si="2"/>
        <v>-6.5492656815779426E-2</v>
      </c>
      <c r="AB18" s="164">
        <f t="shared" si="10"/>
        <v>9.7089942144666375E-3</v>
      </c>
    </row>
    <row r="19" spans="1:28" x14ac:dyDescent="0.25">
      <c r="A19" s="56"/>
      <c r="B19" s="162" t="s">
        <v>131</v>
      </c>
      <c r="C19" s="163">
        <v>10950</v>
      </c>
      <c r="D19" s="163">
        <v>3428</v>
      </c>
      <c r="E19" s="163">
        <v>1763</v>
      </c>
      <c r="F19" s="163">
        <v>3453</v>
      </c>
      <c r="G19" s="163">
        <v>4406</v>
      </c>
      <c r="H19" s="163">
        <v>3638</v>
      </c>
      <c r="I19" s="164">
        <f t="shared" si="3"/>
        <v>-0.17430776214253296</v>
      </c>
      <c r="J19" s="165">
        <f t="shared" si="4"/>
        <v>-0.66776255707762555</v>
      </c>
      <c r="K19" s="164">
        <f t="shared" si="5"/>
        <v>4.7943490465333881E-3</v>
      </c>
      <c r="L19" s="163">
        <v>49151</v>
      </c>
      <c r="M19" s="163">
        <v>22111</v>
      </c>
      <c r="N19" s="163">
        <v>10721</v>
      </c>
      <c r="O19" s="163">
        <v>31821</v>
      </c>
      <c r="P19" s="163">
        <v>40312</v>
      </c>
      <c r="Q19" s="163">
        <v>37135</v>
      </c>
      <c r="R19" s="164">
        <f t="shared" si="6"/>
        <v>-7.8810279817424056E-2</v>
      </c>
      <c r="S19" s="165">
        <f t="shared" si="7"/>
        <v>-0.24447111961099466</v>
      </c>
      <c r="T19" s="164">
        <f t="shared" si="8"/>
        <v>1.0547228920453415E-2</v>
      </c>
      <c r="U19" s="163">
        <v>60101</v>
      </c>
      <c r="V19" s="163">
        <v>12484</v>
      </c>
      <c r="W19" s="163">
        <v>35274</v>
      </c>
      <c r="X19" s="163">
        <v>44718</v>
      </c>
      <c r="Y19" s="163">
        <v>40773</v>
      </c>
      <c r="Z19" s="164">
        <f t="shared" si="9"/>
        <v>-8.8219508922581458E-2</v>
      </c>
      <c r="AA19" s="165">
        <f t="shared" si="2"/>
        <v>-0.32159198682218271</v>
      </c>
      <c r="AB19" s="164">
        <f t="shared" si="10"/>
        <v>9.5272032227009754E-3</v>
      </c>
    </row>
    <row r="20" spans="1:28" x14ac:dyDescent="0.25">
      <c r="A20" s="56"/>
      <c r="B20" s="168" t="s">
        <v>145</v>
      </c>
      <c r="C20" s="169">
        <f t="shared" ref="C20:H20" si="11">C12-SUM(C13:C19)</f>
        <v>192389</v>
      </c>
      <c r="D20" s="169">
        <f t="shared" si="11"/>
        <v>57269</v>
      </c>
      <c r="E20" s="169">
        <f t="shared" si="11"/>
        <v>81543</v>
      </c>
      <c r="F20" s="169">
        <f t="shared" si="11"/>
        <v>177894</v>
      </c>
      <c r="G20" s="169">
        <f t="shared" si="11"/>
        <v>183064</v>
      </c>
      <c r="H20" s="169">
        <f t="shared" si="11"/>
        <v>201552</v>
      </c>
      <c r="I20" s="170">
        <f t="shared" si="3"/>
        <v>0.10099200279683607</v>
      </c>
      <c r="J20" s="171">
        <f t="shared" si="4"/>
        <v>4.7627463108597778E-2</v>
      </c>
      <c r="K20" s="170">
        <f t="shared" si="5"/>
        <v>0.26561589857803664</v>
      </c>
      <c r="L20" s="169">
        <f t="shared" ref="L20:Q20" si="12">L12-SUM(L13:L19)</f>
        <v>488677</v>
      </c>
      <c r="M20" s="169">
        <f t="shared" si="12"/>
        <v>163374</v>
      </c>
      <c r="N20" s="169">
        <f t="shared" si="12"/>
        <v>293055</v>
      </c>
      <c r="O20" s="169">
        <f t="shared" si="12"/>
        <v>583188</v>
      </c>
      <c r="P20" s="169">
        <f t="shared" si="12"/>
        <v>664101</v>
      </c>
      <c r="Q20" s="169">
        <f t="shared" si="12"/>
        <v>724051</v>
      </c>
      <c r="R20" s="170">
        <f t="shared" si="6"/>
        <v>9.0272413382904038E-2</v>
      </c>
      <c r="S20" s="171">
        <f t="shared" si="7"/>
        <v>0.48165557208544696</v>
      </c>
      <c r="T20" s="170">
        <f t="shared" si="8"/>
        <v>0.2056478159979323</v>
      </c>
      <c r="U20" s="169">
        <f>U12-SUM(U13:U19)</f>
        <v>681066</v>
      </c>
      <c r="V20" s="169">
        <f>V12-SUM(V13:V19)</f>
        <v>374598</v>
      </c>
      <c r="W20" s="169">
        <f>W12-SUM(W13:W19)</f>
        <v>761082</v>
      </c>
      <c r="X20" s="169">
        <f>X12-SUM(X13:X19)</f>
        <v>847165</v>
      </c>
      <c r="Y20" s="169">
        <f>Y12-SUM(Y13:Y19)</f>
        <v>925603</v>
      </c>
      <c r="Z20" s="170">
        <f t="shared" si="9"/>
        <v>9.258881091640947E-2</v>
      </c>
      <c r="AA20" s="171">
        <f t="shared" si="2"/>
        <v>0.35905037103599358</v>
      </c>
      <c r="AB20" s="170">
        <f t="shared" si="10"/>
        <v>0.21628057500163564</v>
      </c>
    </row>
    <row r="21" spans="1:28" x14ac:dyDescent="0.25">
      <c r="A21" s="56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</row>
    <row r="22" spans="1:28" x14ac:dyDescent="0.25">
      <c r="A22" s="56"/>
      <c r="B22" s="154" t="s">
        <v>68</v>
      </c>
      <c r="C22" s="176">
        <f t="shared" ref="C22:H22" si="13">C23+C26</f>
        <v>214232</v>
      </c>
      <c r="D22" s="176">
        <f t="shared" si="13"/>
        <v>41215</v>
      </c>
      <c r="E22" s="176">
        <f t="shared" si="13"/>
        <v>64946</v>
      </c>
      <c r="F22" s="176">
        <f t="shared" si="13"/>
        <v>165265</v>
      </c>
      <c r="G22" s="176">
        <f t="shared" si="13"/>
        <v>165616</v>
      </c>
      <c r="H22" s="176">
        <f t="shared" si="13"/>
        <v>152897</v>
      </c>
      <c r="I22" s="177">
        <f>IFERROR(H22/G22-1,"-")</f>
        <v>-7.6798135445850679E-2</v>
      </c>
      <c r="J22" s="177">
        <f>IFERROR(H22/C22-1,"-")</f>
        <v>-0.28630176630942161</v>
      </c>
      <c r="K22" s="177">
        <f>H22/H$8</f>
        <v>0.20149576310275299</v>
      </c>
      <c r="L22" s="176">
        <f t="shared" ref="L22:Q22" si="14">L23+L26</f>
        <v>1157120</v>
      </c>
      <c r="M22" s="176">
        <f t="shared" si="14"/>
        <v>373186</v>
      </c>
      <c r="N22" s="176">
        <f t="shared" si="14"/>
        <v>687822</v>
      </c>
      <c r="O22" s="176">
        <f t="shared" si="14"/>
        <v>1325364</v>
      </c>
      <c r="P22" s="176">
        <f t="shared" si="14"/>
        <v>1377487</v>
      </c>
      <c r="Q22" s="176">
        <f t="shared" si="14"/>
        <v>1420992</v>
      </c>
      <c r="R22" s="177">
        <f>IFERROR(Q22/P22-1,"-")</f>
        <v>3.158287519228864E-2</v>
      </c>
      <c r="S22" s="177">
        <f>IFERROR(Q22/L22-1,"-")</f>
        <v>0.22804203539822998</v>
      </c>
      <c r="T22" s="177">
        <f>Q22/Q$8</f>
        <v>0.40359574304922419</v>
      </c>
      <c r="U22" s="176">
        <f>U23+U26</f>
        <v>1371352</v>
      </c>
      <c r="V22" s="176">
        <f>V23+V26</f>
        <v>752768</v>
      </c>
      <c r="W22" s="176">
        <f>W23+W26</f>
        <v>1490629</v>
      </c>
      <c r="X22" s="176">
        <f>X23+X26</f>
        <v>1543103</v>
      </c>
      <c r="Y22" s="176">
        <f>Y23+Y26</f>
        <v>1573889</v>
      </c>
      <c r="Z22" s="177">
        <f>IFERROR(Y22/X22-1,"-")</f>
        <v>1.9950709706351377E-2</v>
      </c>
      <c r="AA22" s="177">
        <f t="shared" ref="AA22:AA34" si="15">IFERROR(Y22/U22-1,"-")</f>
        <v>0.14769147527403614</v>
      </c>
      <c r="AB22" s="177">
        <f>Y22/Y$8</f>
        <v>0.36776200801936609</v>
      </c>
    </row>
    <row r="23" spans="1:28" x14ac:dyDescent="0.25">
      <c r="A23" s="56"/>
      <c r="B23" s="157" t="s">
        <v>97</v>
      </c>
      <c r="C23" s="158">
        <v>19551</v>
      </c>
      <c r="D23" s="158">
        <v>2649</v>
      </c>
      <c r="E23" s="158">
        <v>8952</v>
      </c>
      <c r="F23" s="158">
        <v>12689</v>
      </c>
      <c r="G23" s="158">
        <v>11581</v>
      </c>
      <c r="H23" s="158">
        <v>7728</v>
      </c>
      <c r="I23" s="159">
        <f>IFERROR(H23/G23-1,"-")</f>
        <v>-0.33270011225282792</v>
      </c>
      <c r="J23" s="160">
        <f>IFERROR(H23/C23-1,"-")</f>
        <v>-0.60472610096670243</v>
      </c>
      <c r="K23" s="159">
        <f>H23/H$8</f>
        <v>1.0184367628260039E-2</v>
      </c>
      <c r="L23" s="158">
        <v>163364</v>
      </c>
      <c r="M23" s="158">
        <v>79064</v>
      </c>
      <c r="N23" s="158">
        <v>198275</v>
      </c>
      <c r="O23" s="158">
        <v>161372</v>
      </c>
      <c r="P23" s="158">
        <v>131261</v>
      </c>
      <c r="Q23" s="158">
        <v>120636</v>
      </c>
      <c r="R23" s="159">
        <f>IFERROR(Q23/P23-1,"-")</f>
        <v>-8.0945596940446896E-2</v>
      </c>
      <c r="S23" s="160">
        <f>IFERROR(Q23/L23-1,"-")</f>
        <v>-0.26155089248549257</v>
      </c>
      <c r="T23" s="159">
        <f>Q23/Q$8</f>
        <v>3.42635117287685E-2</v>
      </c>
      <c r="U23" s="158">
        <v>182915</v>
      </c>
      <c r="V23" s="158">
        <v>207227</v>
      </c>
      <c r="W23" s="158">
        <v>174061</v>
      </c>
      <c r="X23" s="158">
        <v>142842</v>
      </c>
      <c r="Y23" s="158">
        <v>128364</v>
      </c>
      <c r="Z23" s="159">
        <f>IFERROR(Y23/X23-1,"-")</f>
        <v>-0.10135674381484439</v>
      </c>
      <c r="AA23" s="160">
        <f t="shared" si="15"/>
        <v>-0.29823141896509309</v>
      </c>
      <c r="AB23" s="159">
        <f>Y23/Y$8</f>
        <v>2.9994111654251292E-2</v>
      </c>
    </row>
    <row r="24" spans="1:28" x14ac:dyDescent="0.25">
      <c r="A24" s="56"/>
      <c r="B24" s="162" t="s">
        <v>103</v>
      </c>
      <c r="C24" s="163">
        <v>9760</v>
      </c>
      <c r="D24" s="163">
        <v>1653</v>
      </c>
      <c r="E24" s="163">
        <v>4418</v>
      </c>
      <c r="F24" s="163">
        <v>6088</v>
      </c>
      <c r="G24" s="163">
        <v>5359</v>
      </c>
      <c r="H24" s="163">
        <v>2401</v>
      </c>
      <c r="I24" s="164">
        <f>IFERROR(H24/G24-1,"-")</f>
        <v>-0.5519686508676992</v>
      </c>
      <c r="J24" s="165">
        <f>IFERROR(H24/C24-1,"-")</f>
        <v>-0.75399590163934427</v>
      </c>
      <c r="K24" s="164">
        <f>H24/H$8</f>
        <v>3.1641649424757187E-3</v>
      </c>
      <c r="L24" s="163">
        <v>74469</v>
      </c>
      <c r="M24" s="163">
        <v>39766</v>
      </c>
      <c r="N24" s="163">
        <v>92809</v>
      </c>
      <c r="O24" s="163">
        <v>62381</v>
      </c>
      <c r="P24" s="163">
        <v>49573</v>
      </c>
      <c r="Q24" s="163">
        <v>41582</v>
      </c>
      <c r="R24" s="164">
        <f>IFERROR(Q24/P24-1,"-")</f>
        <v>-0.16119661912734751</v>
      </c>
      <c r="S24" s="165">
        <f>IFERROR(Q24/L24-1,"-")</f>
        <v>-0.44162000295424941</v>
      </c>
      <c r="T24" s="164">
        <f>Q24/Q$8</f>
        <v>1.1810283370682481E-2</v>
      </c>
      <c r="U24" s="163">
        <v>84229</v>
      </c>
      <c r="V24" s="163">
        <v>97227</v>
      </c>
      <c r="W24" s="163">
        <v>68469</v>
      </c>
      <c r="X24" s="163">
        <v>54932</v>
      </c>
      <c r="Y24" s="163">
        <v>43983</v>
      </c>
      <c r="Z24" s="164">
        <f>IFERROR(Y24/X24-1,"-")</f>
        <v>-0.19931915823199597</v>
      </c>
      <c r="AA24" s="165">
        <f t="shared" si="15"/>
        <v>-0.4778164290208835</v>
      </c>
      <c r="AB24" s="164">
        <f>Y24/Y$8</f>
        <v>1.027726631211971E-2</v>
      </c>
    </row>
    <row r="25" spans="1:28" x14ac:dyDescent="0.25">
      <c r="A25" s="56"/>
      <c r="B25" s="162" t="s">
        <v>100</v>
      </c>
      <c r="C25" s="163">
        <v>9791</v>
      </c>
      <c r="D25" s="163">
        <v>996</v>
      </c>
      <c r="E25" s="163">
        <v>4534</v>
      </c>
      <c r="F25" s="163">
        <v>6601</v>
      </c>
      <c r="G25" s="163">
        <v>6222</v>
      </c>
      <c r="H25" s="163">
        <v>5327</v>
      </c>
      <c r="I25" s="164">
        <f>IFERROR(H25/G25-1,"-")</f>
        <v>-0.14384442301510769</v>
      </c>
      <c r="J25" s="165">
        <f>IFERROR(H25/C25-1,"-")</f>
        <v>-0.45592891430905935</v>
      </c>
      <c r="K25" s="164">
        <f>H25/H$8</f>
        <v>7.0202026857843205E-3</v>
      </c>
      <c r="L25" s="163">
        <v>88895</v>
      </c>
      <c r="M25" s="163">
        <v>39298</v>
      </c>
      <c r="N25" s="163">
        <v>105466</v>
      </c>
      <c r="O25" s="163">
        <v>98991</v>
      </c>
      <c r="P25" s="163">
        <v>81688</v>
      </c>
      <c r="Q25" s="163">
        <v>79054</v>
      </c>
      <c r="R25" s="164">
        <f>IFERROR(Q25/P25-1,"-")</f>
        <v>-3.2244638135344283E-2</v>
      </c>
      <c r="S25" s="165">
        <f>IFERROR(Q25/L25-1,"-")</f>
        <v>-0.11070363912481018</v>
      </c>
      <c r="T25" s="164">
        <f>Q25/Q$8</f>
        <v>2.2453228358086018E-2</v>
      </c>
      <c r="U25" s="163">
        <v>98686</v>
      </c>
      <c r="V25" s="163">
        <v>110000</v>
      </c>
      <c r="W25" s="163">
        <v>105592</v>
      </c>
      <c r="X25" s="163">
        <v>87910</v>
      </c>
      <c r="Y25" s="163">
        <v>84381</v>
      </c>
      <c r="Z25" s="164">
        <f>IFERROR(Y25/X25-1,"-")</f>
        <v>-4.014332840404955E-2</v>
      </c>
      <c r="AA25" s="165">
        <f t="shared" si="15"/>
        <v>-0.14495470482135253</v>
      </c>
      <c r="AB25" s="164">
        <f>Y25/Y$8</f>
        <v>1.971684534213158E-2</v>
      </c>
    </row>
    <row r="26" spans="1:28" x14ac:dyDescent="0.25">
      <c r="A26" s="56"/>
      <c r="B26" s="157" t="s">
        <v>107</v>
      </c>
      <c r="C26" s="158">
        <v>194681</v>
      </c>
      <c r="D26" s="158">
        <v>38566</v>
      </c>
      <c r="E26" s="158">
        <v>55994</v>
      </c>
      <c r="F26" s="158">
        <v>152576</v>
      </c>
      <c r="G26" s="158">
        <v>154035</v>
      </c>
      <c r="H26" s="158">
        <v>145169</v>
      </c>
      <c r="I26" s="159">
        <f>IFERROR(H26/G26-1,"-")</f>
        <v>-5.755834712889929E-2</v>
      </c>
      <c r="J26" s="160">
        <f>IFERROR(H26/C26-1,"-")</f>
        <v>-0.25432373986161982</v>
      </c>
      <c r="K26" s="159">
        <f>H26/H$8</f>
        <v>0.19131139547449297</v>
      </c>
      <c r="L26" s="158">
        <v>993756</v>
      </c>
      <c r="M26" s="158">
        <v>294122</v>
      </c>
      <c r="N26" s="158">
        <v>489547</v>
      </c>
      <c r="O26" s="158">
        <v>1163992</v>
      </c>
      <c r="P26" s="158">
        <v>1246226</v>
      </c>
      <c r="Q26" s="158">
        <v>1300356</v>
      </c>
      <c r="R26" s="159">
        <f>IFERROR(Q26/P26-1,"-")</f>
        <v>4.3435139372794307E-2</v>
      </c>
      <c r="S26" s="160">
        <f>IFERROR(Q26/L26-1,"-")</f>
        <v>0.30852643908565081</v>
      </c>
      <c r="T26" s="159">
        <f>Q26/Q$8</f>
        <v>0.36933223132045567</v>
      </c>
      <c r="U26" s="158">
        <v>1188437</v>
      </c>
      <c r="V26" s="158">
        <v>545541</v>
      </c>
      <c r="W26" s="158">
        <v>1316568</v>
      </c>
      <c r="X26" s="158">
        <v>1400261</v>
      </c>
      <c r="Y26" s="158">
        <v>1445525</v>
      </c>
      <c r="Z26" s="159">
        <f>IFERROR(Y26/X26-1,"-")</f>
        <v>3.232540219287694E-2</v>
      </c>
      <c r="AA26" s="160">
        <f t="shared" si="15"/>
        <v>0.21632446650516601</v>
      </c>
      <c r="AB26" s="159">
        <f>Y26/Y$8</f>
        <v>0.33776789636511484</v>
      </c>
    </row>
    <row r="27" spans="1:28" s="56" customFormat="1" x14ac:dyDescent="0.25">
      <c r="B27" s="162" t="s">
        <v>110</v>
      </c>
      <c r="C27" s="163">
        <v>79694</v>
      </c>
      <c r="D27" s="163">
        <v>14501</v>
      </c>
      <c r="E27" s="163">
        <v>16270</v>
      </c>
      <c r="F27" s="163">
        <v>66823</v>
      </c>
      <c r="G27" s="163">
        <v>69319</v>
      </c>
      <c r="H27" s="163">
        <v>63618</v>
      </c>
      <c r="I27" s="164">
        <f t="shared" ref="I27:I34" si="16">IFERROR(H27/G27-1,"-")</f>
        <v>-8.2242963689608928E-2</v>
      </c>
      <c r="J27" s="165">
        <f t="shared" ref="J27:J34" si="17">IFERROR(H27/C27-1,"-")</f>
        <v>-0.20172158506286542</v>
      </c>
      <c r="K27" s="164">
        <f t="shared" ref="K27:K34" si="18">H27/H$8</f>
        <v>8.383916922549782E-2</v>
      </c>
      <c r="L27" s="163">
        <v>470087</v>
      </c>
      <c r="M27" s="163">
        <v>123826</v>
      </c>
      <c r="N27" s="163">
        <v>159037</v>
      </c>
      <c r="O27" s="163">
        <v>590382</v>
      </c>
      <c r="P27" s="163">
        <v>640574</v>
      </c>
      <c r="Q27" s="163">
        <v>669764</v>
      </c>
      <c r="R27" s="164">
        <f t="shared" ref="R27:R34" si="19">IFERROR(Q27/P27-1,"-")</f>
        <v>4.5568505746408583E-2</v>
      </c>
      <c r="S27" s="165">
        <f t="shared" ref="S27:S34" si="20">IFERROR(Q27/L27-1,"-")</f>
        <v>0.42476605394320632</v>
      </c>
      <c r="T27" s="164">
        <f t="shared" ref="T27:T34" si="21">Q27/Q$8</f>
        <v>0.19022900850083646</v>
      </c>
      <c r="U27" s="163">
        <v>549781</v>
      </c>
      <c r="V27" s="163">
        <v>175307</v>
      </c>
      <c r="W27" s="163">
        <v>657205</v>
      </c>
      <c r="X27" s="163">
        <v>709893</v>
      </c>
      <c r="Y27" s="163">
        <v>733382</v>
      </c>
      <c r="Z27" s="164">
        <f t="shared" ref="Z27:Z34" si="22">IFERROR(Y27/X27-1,"-")</f>
        <v>3.3088085105783538E-2</v>
      </c>
      <c r="AA27" s="165">
        <f t="shared" si="15"/>
        <v>0.33395297400237545</v>
      </c>
      <c r="AB27" s="164">
        <f t="shared" ref="AB27:AB34" si="23">Y27/Y$8</f>
        <v>0.17136534848725593</v>
      </c>
    </row>
    <row r="28" spans="1:28" s="56" customFormat="1" x14ac:dyDescent="0.25">
      <c r="B28" s="162" t="s">
        <v>113</v>
      </c>
      <c r="C28" s="163">
        <v>32075</v>
      </c>
      <c r="D28" s="163">
        <v>7166</v>
      </c>
      <c r="E28" s="163">
        <v>14336</v>
      </c>
      <c r="F28" s="163">
        <v>27397</v>
      </c>
      <c r="G28" s="163">
        <v>30224</v>
      </c>
      <c r="H28" s="163">
        <v>29376</v>
      </c>
      <c r="I28" s="164">
        <f t="shared" si="16"/>
        <v>-2.8057173107464251E-2</v>
      </c>
      <c r="J28" s="165">
        <f t="shared" si="17"/>
        <v>-8.4146531566640648E-2</v>
      </c>
      <c r="K28" s="164">
        <f t="shared" si="18"/>
        <v>3.8713248375746231E-2</v>
      </c>
      <c r="L28" s="163">
        <v>140260</v>
      </c>
      <c r="M28" s="163">
        <v>38335</v>
      </c>
      <c r="N28" s="163">
        <v>81095</v>
      </c>
      <c r="O28" s="163">
        <v>128496</v>
      </c>
      <c r="P28" s="163">
        <v>137331</v>
      </c>
      <c r="Q28" s="163">
        <v>137486</v>
      </c>
      <c r="R28" s="164">
        <f t="shared" si="19"/>
        <v>1.1286599529602981E-3</v>
      </c>
      <c r="S28" s="165">
        <f t="shared" si="20"/>
        <v>-1.977755596748898E-2</v>
      </c>
      <c r="T28" s="164">
        <f t="shared" si="21"/>
        <v>3.9049315076274627E-2</v>
      </c>
      <c r="U28" s="163">
        <v>172335</v>
      </c>
      <c r="V28" s="163">
        <v>95431</v>
      </c>
      <c r="W28" s="163">
        <v>155893</v>
      </c>
      <c r="X28" s="163">
        <v>167555</v>
      </c>
      <c r="Y28" s="163">
        <v>166862</v>
      </c>
      <c r="Z28" s="164">
        <f t="shared" si="22"/>
        <v>-4.1359553579422004E-3</v>
      </c>
      <c r="AA28" s="165">
        <f t="shared" si="15"/>
        <v>-3.175791336640843E-2</v>
      </c>
      <c r="AB28" s="164">
        <f t="shared" si="23"/>
        <v>3.8989728107971695E-2</v>
      </c>
    </row>
    <row r="29" spans="1:28" x14ac:dyDescent="0.25">
      <c r="A29" s="56"/>
      <c r="B29" s="162" t="s">
        <v>116</v>
      </c>
      <c r="C29" s="163">
        <v>8825</v>
      </c>
      <c r="D29" s="163">
        <v>3102</v>
      </c>
      <c r="E29" s="163">
        <v>4987</v>
      </c>
      <c r="F29" s="163">
        <v>4132</v>
      </c>
      <c r="G29" s="163">
        <v>2982</v>
      </c>
      <c r="H29" s="163">
        <v>3034</v>
      </c>
      <c r="I29" s="164">
        <f t="shared" si="16"/>
        <v>1.7437961099932897E-2</v>
      </c>
      <c r="J29" s="165">
        <f t="shared" si="17"/>
        <v>-0.65620396600566577</v>
      </c>
      <c r="K29" s="164">
        <f t="shared" si="18"/>
        <v>3.9983658623370805E-3</v>
      </c>
      <c r="L29" s="163">
        <v>34464</v>
      </c>
      <c r="M29" s="163">
        <v>13442</v>
      </c>
      <c r="N29" s="163">
        <v>30800</v>
      </c>
      <c r="O29" s="163">
        <v>48228</v>
      </c>
      <c r="P29" s="163">
        <v>43489</v>
      </c>
      <c r="Q29" s="163">
        <v>39137</v>
      </c>
      <c r="R29" s="164">
        <f t="shared" si="19"/>
        <v>-0.10007128239324892</v>
      </c>
      <c r="S29" s="165">
        <f t="shared" si="20"/>
        <v>0.13559076137418757</v>
      </c>
      <c r="T29" s="164">
        <f t="shared" si="21"/>
        <v>1.1115844843403402E-2</v>
      </c>
      <c r="U29" s="163">
        <v>43289</v>
      </c>
      <c r="V29" s="163">
        <v>35787</v>
      </c>
      <c r="W29" s="163">
        <v>52360</v>
      </c>
      <c r="X29" s="163">
        <v>46471</v>
      </c>
      <c r="Y29" s="163">
        <v>42171</v>
      </c>
      <c r="Z29" s="164">
        <f t="shared" si="22"/>
        <v>-9.2530825676228168E-2</v>
      </c>
      <c r="AA29" s="165">
        <f t="shared" si="15"/>
        <v>-2.5826422416780237E-2</v>
      </c>
      <c r="AB29" s="164">
        <f t="shared" si="23"/>
        <v>9.8538662130459569E-3</v>
      </c>
    </row>
    <row r="30" spans="1:28" x14ac:dyDescent="0.25">
      <c r="A30" s="56"/>
      <c r="B30" s="162" t="s">
        <v>123</v>
      </c>
      <c r="C30" s="163">
        <v>8147</v>
      </c>
      <c r="D30" s="163">
        <v>1713</v>
      </c>
      <c r="E30" s="163">
        <v>3938</v>
      </c>
      <c r="F30" s="163">
        <v>7950</v>
      </c>
      <c r="G30" s="163">
        <v>4040</v>
      </c>
      <c r="H30" s="163">
        <v>3255</v>
      </c>
      <c r="I30" s="164">
        <f t="shared" si="16"/>
        <v>-0.19430693069306926</v>
      </c>
      <c r="J30" s="165">
        <f t="shared" si="17"/>
        <v>-0.60046642936050088</v>
      </c>
      <c r="K30" s="164">
        <f t="shared" si="18"/>
        <v>4.2896113651638753E-3</v>
      </c>
      <c r="L30" s="163">
        <v>39988</v>
      </c>
      <c r="M30" s="163">
        <v>11678</v>
      </c>
      <c r="N30" s="163">
        <v>32115</v>
      </c>
      <c r="O30" s="163">
        <v>56445</v>
      </c>
      <c r="P30" s="163">
        <v>53434</v>
      </c>
      <c r="Q30" s="163">
        <v>57796</v>
      </c>
      <c r="R30" s="164">
        <f t="shared" si="19"/>
        <v>8.1633416925553037E-2</v>
      </c>
      <c r="S30" s="165">
        <f t="shared" si="20"/>
        <v>0.44533360008002409</v>
      </c>
      <c r="T30" s="164">
        <f t="shared" si="21"/>
        <v>1.6415447493914787E-2</v>
      </c>
      <c r="U30" s="163">
        <v>48135</v>
      </c>
      <c r="V30" s="163">
        <v>36053</v>
      </c>
      <c r="W30" s="163">
        <v>64395</v>
      </c>
      <c r="X30" s="163">
        <v>57474</v>
      </c>
      <c r="Y30" s="163">
        <v>61051</v>
      </c>
      <c r="Z30" s="164">
        <f t="shared" si="22"/>
        <v>6.2236837526533639E-2</v>
      </c>
      <c r="AA30" s="165">
        <f t="shared" si="15"/>
        <v>0.26832865897995228</v>
      </c>
      <c r="AB30" s="164">
        <f t="shared" si="23"/>
        <v>1.4265452234300081E-2</v>
      </c>
    </row>
    <row r="31" spans="1:28" x14ac:dyDescent="0.25">
      <c r="A31" s="56"/>
      <c r="B31" s="162" t="s">
        <v>119</v>
      </c>
      <c r="C31" s="163">
        <v>6953</v>
      </c>
      <c r="D31" s="163">
        <v>1332</v>
      </c>
      <c r="E31" s="163">
        <v>2232</v>
      </c>
      <c r="F31" s="163">
        <v>4497</v>
      </c>
      <c r="G31" s="163">
        <v>3231</v>
      </c>
      <c r="H31" s="163">
        <v>2567</v>
      </c>
      <c r="I31" s="164">
        <f t="shared" si="16"/>
        <v>-0.20550913030021667</v>
      </c>
      <c r="J31" s="165">
        <f t="shared" si="17"/>
        <v>-0.63080684596577019</v>
      </c>
      <c r="K31" s="164">
        <f t="shared" si="18"/>
        <v>3.3829285328343065E-3</v>
      </c>
      <c r="L31" s="163">
        <v>58115</v>
      </c>
      <c r="M31" s="163">
        <v>23072</v>
      </c>
      <c r="N31" s="163">
        <v>46414</v>
      </c>
      <c r="O31" s="163">
        <v>73182</v>
      </c>
      <c r="P31" s="163">
        <v>71382</v>
      </c>
      <c r="Q31" s="163">
        <v>73828</v>
      </c>
      <c r="R31" s="164">
        <f t="shared" si="19"/>
        <v>3.4266341654758836E-2</v>
      </c>
      <c r="S31" s="165">
        <f t="shared" si="20"/>
        <v>0.27037769938914225</v>
      </c>
      <c r="T31" s="164">
        <f t="shared" si="21"/>
        <v>2.0968919260515275E-2</v>
      </c>
      <c r="U31" s="163">
        <v>65068</v>
      </c>
      <c r="V31" s="163">
        <v>48646</v>
      </c>
      <c r="W31" s="163">
        <v>77679</v>
      </c>
      <c r="X31" s="163">
        <v>74613</v>
      </c>
      <c r="Y31" s="163">
        <v>76395</v>
      </c>
      <c r="Z31" s="164">
        <f t="shared" si="22"/>
        <v>2.3883237505528454E-2</v>
      </c>
      <c r="AA31" s="165">
        <f t="shared" si="15"/>
        <v>0.1740794246019548</v>
      </c>
      <c r="AB31" s="164">
        <f t="shared" si="23"/>
        <v>1.7850800534624407E-2</v>
      </c>
    </row>
    <row r="32" spans="1:28" x14ac:dyDescent="0.25">
      <c r="A32" s="56"/>
      <c r="B32" s="162" t="s">
        <v>128</v>
      </c>
      <c r="C32" s="163">
        <v>6670</v>
      </c>
      <c r="D32" s="163">
        <v>1374</v>
      </c>
      <c r="E32" s="163">
        <v>590</v>
      </c>
      <c r="F32" s="163">
        <v>1708</v>
      </c>
      <c r="G32" s="163">
        <v>2116</v>
      </c>
      <c r="H32" s="163">
        <v>2577</v>
      </c>
      <c r="I32" s="164">
        <f t="shared" si="16"/>
        <v>0.21786389413988649</v>
      </c>
      <c r="J32" s="165">
        <f t="shared" si="17"/>
        <v>-0.61364317841079452</v>
      </c>
      <c r="K32" s="164">
        <f t="shared" si="18"/>
        <v>3.3961070623739803E-3</v>
      </c>
      <c r="L32" s="163">
        <v>19478</v>
      </c>
      <c r="M32" s="163">
        <v>8188</v>
      </c>
      <c r="N32" s="163">
        <v>5697</v>
      </c>
      <c r="O32" s="163">
        <v>18357</v>
      </c>
      <c r="P32" s="163">
        <v>18861</v>
      </c>
      <c r="Q32" s="163">
        <v>18273</v>
      </c>
      <c r="R32" s="164">
        <f t="shared" si="19"/>
        <v>-3.1175441386989022E-2</v>
      </c>
      <c r="S32" s="165">
        <f t="shared" si="20"/>
        <v>-6.1864667830372699E-2</v>
      </c>
      <c r="T32" s="164">
        <f t="shared" si="21"/>
        <v>5.1899694106219271E-3</v>
      </c>
      <c r="U32" s="163">
        <v>26148</v>
      </c>
      <c r="V32" s="163">
        <v>6287</v>
      </c>
      <c r="W32" s="163">
        <v>20065</v>
      </c>
      <c r="X32" s="163">
        <v>20977</v>
      </c>
      <c r="Y32" s="163">
        <v>20850</v>
      </c>
      <c r="Z32" s="164">
        <f t="shared" si="22"/>
        <v>-6.054249892739616E-3</v>
      </c>
      <c r="AA32" s="165">
        <f t="shared" si="15"/>
        <v>-0.20261587884350618</v>
      </c>
      <c r="AB32" s="164">
        <f t="shared" si="23"/>
        <v>4.8719051135142208E-3</v>
      </c>
    </row>
    <row r="33" spans="1:28" x14ac:dyDescent="0.25">
      <c r="A33" s="56"/>
      <c r="B33" s="162" t="s">
        <v>131</v>
      </c>
      <c r="C33" s="163">
        <v>3066</v>
      </c>
      <c r="D33" s="163">
        <v>669</v>
      </c>
      <c r="E33" s="163">
        <v>195</v>
      </c>
      <c r="F33" s="163">
        <v>794</v>
      </c>
      <c r="G33" s="163">
        <v>833</v>
      </c>
      <c r="H33" s="163">
        <v>620</v>
      </c>
      <c r="I33" s="164">
        <f t="shared" si="16"/>
        <v>-0.25570228091236491</v>
      </c>
      <c r="J33" s="165">
        <f t="shared" si="17"/>
        <v>-0.79778212654924985</v>
      </c>
      <c r="K33" s="164">
        <f t="shared" si="18"/>
        <v>8.1706883145978568E-4</v>
      </c>
      <c r="L33" s="163">
        <v>26209</v>
      </c>
      <c r="M33" s="163">
        <v>10873</v>
      </c>
      <c r="N33" s="163">
        <v>4211</v>
      </c>
      <c r="O33" s="163">
        <v>16482</v>
      </c>
      <c r="P33" s="163">
        <v>21199</v>
      </c>
      <c r="Q33" s="163">
        <v>19378</v>
      </c>
      <c r="R33" s="164">
        <f t="shared" si="19"/>
        <v>-8.59002783150149E-2</v>
      </c>
      <c r="S33" s="165">
        <f t="shared" si="20"/>
        <v>-0.26063565950627643</v>
      </c>
      <c r="T33" s="164">
        <f t="shared" si="21"/>
        <v>5.5038158616008154E-3</v>
      </c>
      <c r="U33" s="163">
        <v>29275</v>
      </c>
      <c r="V33" s="163">
        <v>4406</v>
      </c>
      <c r="W33" s="163">
        <v>17276</v>
      </c>
      <c r="X33" s="163">
        <v>22032</v>
      </c>
      <c r="Y33" s="163">
        <v>19998</v>
      </c>
      <c r="Z33" s="164">
        <f t="shared" si="22"/>
        <v>-9.2320261437908502E-2</v>
      </c>
      <c r="AA33" s="165">
        <f t="shared" si="15"/>
        <v>-0.3168915456874466</v>
      </c>
      <c r="AB33" s="164">
        <f t="shared" si="23"/>
        <v>4.6728229477245751E-3</v>
      </c>
    </row>
    <row r="34" spans="1:28" x14ac:dyDescent="0.25">
      <c r="A34" s="56"/>
      <c r="B34" s="168" t="s">
        <v>145</v>
      </c>
      <c r="C34" s="169">
        <f t="shared" ref="C34:H34" si="24">C26-SUM(C27:C33)</f>
        <v>49251</v>
      </c>
      <c r="D34" s="169">
        <f t="shared" si="24"/>
        <v>8709</v>
      </c>
      <c r="E34" s="169">
        <f t="shared" si="24"/>
        <v>13446</v>
      </c>
      <c r="F34" s="169">
        <f t="shared" si="24"/>
        <v>39275</v>
      </c>
      <c r="G34" s="169">
        <f t="shared" si="24"/>
        <v>41290</v>
      </c>
      <c r="H34" s="169">
        <f t="shared" si="24"/>
        <v>40122</v>
      </c>
      <c r="I34" s="170">
        <f t="shared" si="16"/>
        <v>-2.8287720997820287E-2</v>
      </c>
      <c r="J34" s="171">
        <f t="shared" si="17"/>
        <v>-0.18535664250472073</v>
      </c>
      <c r="K34" s="170">
        <f t="shared" si="18"/>
        <v>5.2874896219079877E-2</v>
      </c>
      <c r="L34" s="169">
        <f t="shared" ref="L34:Q34" si="25">L26-SUM(L27:L33)</f>
        <v>205155</v>
      </c>
      <c r="M34" s="169">
        <f t="shared" si="25"/>
        <v>64708</v>
      </c>
      <c r="N34" s="169">
        <f t="shared" si="25"/>
        <v>130178</v>
      </c>
      <c r="O34" s="169">
        <f t="shared" si="25"/>
        <v>232420</v>
      </c>
      <c r="P34" s="169">
        <f t="shared" si="25"/>
        <v>259956</v>
      </c>
      <c r="Q34" s="169">
        <f t="shared" si="25"/>
        <v>284694</v>
      </c>
      <c r="R34" s="170">
        <f t="shared" si="19"/>
        <v>9.5162258228315588E-2</v>
      </c>
      <c r="S34" s="171">
        <f t="shared" si="20"/>
        <v>0.38770198142867596</v>
      </c>
      <c r="T34" s="170">
        <f t="shared" si="21"/>
        <v>8.0859910873288407E-2</v>
      </c>
      <c r="U34" s="169">
        <f>U26-SUM(U27:U33)</f>
        <v>254406</v>
      </c>
      <c r="V34" s="169">
        <f>V26-SUM(V27:V33)</f>
        <v>143624</v>
      </c>
      <c r="W34" s="169">
        <f>W26-SUM(W27:W33)</f>
        <v>271695</v>
      </c>
      <c r="X34" s="169">
        <f>X26-SUM(X27:X33)</f>
        <v>301246</v>
      </c>
      <c r="Y34" s="169">
        <f>Y26-SUM(Y27:Y33)</f>
        <v>324816</v>
      </c>
      <c r="Z34" s="170">
        <f t="shared" si="22"/>
        <v>7.8241702794394019E-2</v>
      </c>
      <c r="AA34" s="171">
        <f t="shared" si="15"/>
        <v>0.27676234051083703</v>
      </c>
      <c r="AB34" s="170">
        <f t="shared" si="23"/>
        <v>7.5897972726677948E-2</v>
      </c>
    </row>
    <row r="35" spans="1:28" x14ac:dyDescent="0.25">
      <c r="A35" s="56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</row>
    <row r="36" spans="1:28" x14ac:dyDescent="0.25">
      <c r="A36" s="56"/>
      <c r="B36" s="154" t="s">
        <v>68</v>
      </c>
      <c r="C36" s="176">
        <f t="shared" ref="C36:H36" si="26">C37+C40</f>
        <v>177700</v>
      </c>
      <c r="D36" s="176">
        <f t="shared" si="26"/>
        <v>50947</v>
      </c>
      <c r="E36" s="176">
        <f t="shared" si="26"/>
        <v>50672</v>
      </c>
      <c r="F36" s="176">
        <f t="shared" si="26"/>
        <v>179190</v>
      </c>
      <c r="G36" s="176">
        <f t="shared" si="26"/>
        <v>201287</v>
      </c>
      <c r="H36" s="176">
        <f t="shared" si="26"/>
        <v>210210</v>
      </c>
      <c r="I36" s="177">
        <f>IFERROR(H36/G36-1,"-")</f>
        <v>4.432973813510066E-2</v>
      </c>
      <c r="J36" s="177">
        <f>IFERROR(H36/C36-1,"-")</f>
        <v>0.18294879009566678</v>
      </c>
      <c r="K36" s="177">
        <f>H36/H$8</f>
        <v>0.2770258694534864</v>
      </c>
      <c r="L36" s="176">
        <f t="shared" ref="L36:Q36" si="27">L37+L40</f>
        <v>552295</v>
      </c>
      <c r="M36" s="176">
        <f t="shared" si="27"/>
        <v>144560</v>
      </c>
      <c r="N36" s="176">
        <f t="shared" si="27"/>
        <v>206077</v>
      </c>
      <c r="O36" s="176">
        <f t="shared" si="27"/>
        <v>573367</v>
      </c>
      <c r="P36" s="176">
        <f t="shared" si="27"/>
        <v>609226</v>
      </c>
      <c r="Q36" s="176">
        <f t="shared" si="27"/>
        <v>651257</v>
      </c>
      <c r="R36" s="177">
        <f>IFERROR(Q36/P36-1,"-")</f>
        <v>6.8990817857412567E-2</v>
      </c>
      <c r="S36" s="177">
        <f>IFERROR(Q36/L36-1,"-")</f>
        <v>0.17918322635548023</v>
      </c>
      <c r="T36" s="177">
        <f>Q36/Q$8</f>
        <v>0.18497257748883075</v>
      </c>
      <c r="U36" s="176">
        <f>U37+U40</f>
        <v>729995</v>
      </c>
      <c r="V36" s="176">
        <f>V37+V40</f>
        <v>256749</v>
      </c>
      <c r="W36" s="176">
        <f>W37+W40</f>
        <v>752557</v>
      </c>
      <c r="X36" s="176">
        <f>X37+X40</f>
        <v>810513</v>
      </c>
      <c r="Y36" s="176">
        <f>Y37+Y40</f>
        <v>861467</v>
      </c>
      <c r="Z36" s="177">
        <f>IFERROR(Y36/X36-1,"-")</f>
        <v>6.2866357479768986E-2</v>
      </c>
      <c r="AA36" s="177">
        <f t="shared" ref="AA36:AA48" si="28">IFERROR(Y36/U36-1,"-")</f>
        <v>0.18009986369769648</v>
      </c>
      <c r="AB36" s="177">
        <f>Y36/Y$8</f>
        <v>0.20129426774214654</v>
      </c>
    </row>
    <row r="37" spans="1:28" x14ac:dyDescent="0.25">
      <c r="A37" s="56"/>
      <c r="B37" s="157" t="s">
        <v>97</v>
      </c>
      <c r="C37" s="158">
        <v>16606</v>
      </c>
      <c r="D37" s="158">
        <v>4883</v>
      </c>
      <c r="E37" s="158">
        <v>6062</v>
      </c>
      <c r="F37" s="158">
        <v>22234</v>
      </c>
      <c r="G37" s="158">
        <v>28331</v>
      </c>
      <c r="H37" s="158">
        <v>31527</v>
      </c>
      <c r="I37" s="159">
        <f>IFERROR(H37/G37-1,"-")</f>
        <v>0.11280929017683805</v>
      </c>
      <c r="J37" s="160">
        <f>IFERROR(H37/C37-1,"-")</f>
        <v>0.89853065157172107</v>
      </c>
      <c r="K37" s="159">
        <f>H37/H$8</f>
        <v>4.1547950079730105E-2</v>
      </c>
      <c r="L37" s="158">
        <v>64346</v>
      </c>
      <c r="M37" s="158">
        <v>17106</v>
      </c>
      <c r="N37" s="158">
        <v>33772</v>
      </c>
      <c r="O37" s="158">
        <v>60854</v>
      </c>
      <c r="P37" s="158">
        <v>52810</v>
      </c>
      <c r="Q37" s="158">
        <v>49280</v>
      </c>
      <c r="R37" s="159">
        <f>IFERROR(Q37/P37-1,"-")</f>
        <v>-6.6843400871047121E-2</v>
      </c>
      <c r="S37" s="160">
        <f>IFERROR(Q37/L37-1,"-")</f>
        <v>-0.23414042830945203</v>
      </c>
      <c r="T37" s="159">
        <f>Q37/Q$8</f>
        <v>1.3996699641845814E-2</v>
      </c>
      <c r="U37" s="158">
        <v>80952</v>
      </c>
      <c r="V37" s="158">
        <v>39834</v>
      </c>
      <c r="W37" s="158">
        <v>83088</v>
      </c>
      <c r="X37" s="158">
        <v>81141</v>
      </c>
      <c r="Y37" s="158">
        <v>80807</v>
      </c>
      <c r="Z37" s="159">
        <f>IFERROR(Y37/X37-1,"-")</f>
        <v>-4.1162913939931656E-3</v>
      </c>
      <c r="AA37" s="160">
        <f t="shared" si="28"/>
        <v>-1.7911848996936541E-3</v>
      </c>
      <c r="AB37" s="159">
        <f>Y37/Y$8</f>
        <v>1.8881728369675953E-2</v>
      </c>
    </row>
    <row r="38" spans="1:28" x14ac:dyDescent="0.25">
      <c r="A38" s="56"/>
      <c r="B38" s="162" t="s">
        <v>103</v>
      </c>
      <c r="C38" s="163">
        <v>9694</v>
      </c>
      <c r="D38" s="163">
        <v>1992</v>
      </c>
      <c r="E38" s="163">
        <v>4351</v>
      </c>
      <c r="F38" s="163">
        <v>9363</v>
      </c>
      <c r="G38" s="163">
        <v>15562</v>
      </c>
      <c r="H38" s="163">
        <v>21291</v>
      </c>
      <c r="I38" s="164">
        <f>IFERROR(H38/G38-1,"-")</f>
        <v>0.36814034185837285</v>
      </c>
      <c r="J38" s="165">
        <f>IFERROR(H38/C38-1,"-")</f>
        <v>1.1963069940169175</v>
      </c>
      <c r="K38" s="164">
        <f>H38/H$8</f>
        <v>2.8058407242919834E-2</v>
      </c>
      <c r="L38" s="163">
        <v>8485</v>
      </c>
      <c r="M38" s="163">
        <v>1625</v>
      </c>
      <c r="N38" s="163">
        <v>4726</v>
      </c>
      <c r="O38" s="163">
        <v>9315</v>
      </c>
      <c r="P38" s="163">
        <v>13363</v>
      </c>
      <c r="Q38" s="163">
        <v>10110</v>
      </c>
      <c r="R38" s="164">
        <f>IFERROR(Q38/P38-1,"-")</f>
        <v>-0.24343336077228173</v>
      </c>
      <c r="S38" s="165">
        <f>IFERROR(Q38/L38-1,"-")</f>
        <v>0.19151443724219219</v>
      </c>
      <c r="T38" s="164">
        <f>Q38/Q$8</f>
        <v>2.8714820085036768E-3</v>
      </c>
      <c r="U38" s="163">
        <v>18179</v>
      </c>
      <c r="V38" s="163">
        <v>9077</v>
      </c>
      <c r="W38" s="163">
        <v>18678</v>
      </c>
      <c r="X38" s="163">
        <v>28925</v>
      </c>
      <c r="Y38" s="163">
        <v>31401</v>
      </c>
      <c r="Z38" s="164">
        <f>IFERROR(Y38/X38-1,"-")</f>
        <v>8.5600691443388E-2</v>
      </c>
      <c r="AA38" s="165">
        <f t="shared" si="28"/>
        <v>0.72732273502392863</v>
      </c>
      <c r="AB38" s="164">
        <f>Y38/Y$8</f>
        <v>7.33729939901487E-3</v>
      </c>
    </row>
    <row r="39" spans="1:28" x14ac:dyDescent="0.25">
      <c r="A39" s="56"/>
      <c r="B39" s="162" t="s">
        <v>100</v>
      </c>
      <c r="C39" s="163">
        <v>6912</v>
      </c>
      <c r="D39" s="163">
        <v>2891</v>
      </c>
      <c r="E39" s="163">
        <v>1711</v>
      </c>
      <c r="F39" s="163">
        <v>12871</v>
      </c>
      <c r="G39" s="163">
        <v>12769</v>
      </c>
      <c r="H39" s="163">
        <v>10236</v>
      </c>
      <c r="I39" s="164">
        <f>IFERROR(H39/G39-1,"-")</f>
        <v>-0.19837105489858253</v>
      </c>
      <c r="J39" s="165">
        <f>IFERROR(H39/C39-1,"-")</f>
        <v>0.48090277777777768</v>
      </c>
      <c r="K39" s="164">
        <f>H39/H$8</f>
        <v>1.3489542836810269E-2</v>
      </c>
      <c r="L39" s="163">
        <v>55861</v>
      </c>
      <c r="M39" s="163">
        <v>15481</v>
      </c>
      <c r="N39" s="163">
        <v>29046</v>
      </c>
      <c r="O39" s="163">
        <v>51539</v>
      </c>
      <c r="P39" s="163">
        <v>39447</v>
      </c>
      <c r="Q39" s="163">
        <v>39170</v>
      </c>
      <c r="R39" s="164">
        <f>IFERROR(Q39/P39-1,"-")</f>
        <v>-7.0220802595888365E-3</v>
      </c>
      <c r="S39" s="165">
        <f>IFERROR(Q39/L39-1,"-")</f>
        <v>-0.29879522385922197</v>
      </c>
      <c r="T39" s="164">
        <f>Q39/Q$8</f>
        <v>1.1125217633342139E-2</v>
      </c>
      <c r="U39" s="163">
        <v>62773</v>
      </c>
      <c r="V39" s="163">
        <v>30757</v>
      </c>
      <c r="W39" s="163">
        <v>64410</v>
      </c>
      <c r="X39" s="163">
        <v>52216</v>
      </c>
      <c r="Y39" s="163">
        <v>49406</v>
      </c>
      <c r="Z39" s="164">
        <f>IFERROR(Y39/X39-1,"-")</f>
        <v>-5.3814922629079165E-2</v>
      </c>
      <c r="AA39" s="165">
        <f t="shared" si="28"/>
        <v>-0.21294186991222341</v>
      </c>
      <c r="AB39" s="164">
        <f>Y39/Y$8</f>
        <v>1.1544428970661083E-2</v>
      </c>
    </row>
    <row r="40" spans="1:28" x14ac:dyDescent="0.25">
      <c r="A40" s="56"/>
      <c r="B40" s="157" t="s">
        <v>107</v>
      </c>
      <c r="C40" s="158">
        <v>161094</v>
      </c>
      <c r="D40" s="158">
        <v>46064</v>
      </c>
      <c r="E40" s="158">
        <v>44610</v>
      </c>
      <c r="F40" s="158">
        <v>156956</v>
      </c>
      <c r="G40" s="158">
        <v>172956</v>
      </c>
      <c r="H40" s="158">
        <v>178683</v>
      </c>
      <c r="I40" s="159">
        <f>IFERROR(H40/G40-1,"-")</f>
        <v>3.3112467910913823E-2</v>
      </c>
      <c r="J40" s="160">
        <f>IFERROR(H40/C40-1,"-")</f>
        <v>0.109184699616373</v>
      </c>
      <c r="K40" s="159">
        <f>H40/H$8</f>
        <v>0.23547791937375628</v>
      </c>
      <c r="L40" s="158">
        <v>487949</v>
      </c>
      <c r="M40" s="158">
        <v>127454</v>
      </c>
      <c r="N40" s="158">
        <v>172305</v>
      </c>
      <c r="O40" s="158">
        <v>512513</v>
      </c>
      <c r="P40" s="158">
        <v>556416</v>
      </c>
      <c r="Q40" s="158">
        <v>601977</v>
      </c>
      <c r="R40" s="159">
        <f>IFERROR(Q40/P40-1,"-")</f>
        <v>8.1882979641131781E-2</v>
      </c>
      <c r="S40" s="160">
        <f>IFERROR(Q40/L40-1,"-")</f>
        <v>0.23368835677499078</v>
      </c>
      <c r="T40" s="159">
        <f>Q40/Q$8</f>
        <v>0.17097587784698495</v>
      </c>
      <c r="U40" s="158">
        <v>649043</v>
      </c>
      <c r="V40" s="158">
        <v>216915</v>
      </c>
      <c r="W40" s="158">
        <v>669469</v>
      </c>
      <c r="X40" s="158">
        <v>729372</v>
      </c>
      <c r="Y40" s="158">
        <v>780660</v>
      </c>
      <c r="Z40" s="159">
        <f>IFERROR(Y40/X40-1,"-")</f>
        <v>7.0318027015021212E-2</v>
      </c>
      <c r="AA40" s="160">
        <f t="shared" si="28"/>
        <v>0.20278625607240208</v>
      </c>
      <c r="AB40" s="159">
        <f>Y40/Y$8</f>
        <v>0.18241253937247059</v>
      </c>
    </row>
    <row r="41" spans="1:28" s="56" customFormat="1" x14ac:dyDescent="0.25">
      <c r="B41" s="162" t="s">
        <v>110</v>
      </c>
      <c r="C41" s="163">
        <v>87652</v>
      </c>
      <c r="D41" s="163">
        <v>23313</v>
      </c>
      <c r="E41" s="163">
        <v>17021</v>
      </c>
      <c r="F41" s="163">
        <v>75160</v>
      </c>
      <c r="G41" s="163">
        <v>74709</v>
      </c>
      <c r="H41" s="163">
        <v>75962</v>
      </c>
      <c r="I41" s="164">
        <f t="shared" ref="I41:I48" si="29">IFERROR(H41/G41-1,"-")</f>
        <v>1.6771741021831321E-2</v>
      </c>
      <c r="J41" s="165">
        <f t="shared" ref="J41:J48" si="30">IFERROR(H41/C41-1,"-")</f>
        <v>-0.13336832017523848</v>
      </c>
      <c r="K41" s="164">
        <f t="shared" ref="K41:K48" si="31">H41/H$8</f>
        <v>0.10010674608927136</v>
      </c>
      <c r="L41" s="163">
        <v>262145</v>
      </c>
      <c r="M41" s="163">
        <v>60908</v>
      </c>
      <c r="N41" s="163">
        <v>63769</v>
      </c>
      <c r="O41" s="163">
        <v>269103</v>
      </c>
      <c r="P41" s="163">
        <v>299592</v>
      </c>
      <c r="Q41" s="163">
        <v>337098</v>
      </c>
      <c r="R41" s="164">
        <f t="shared" ref="R41:R48" si="32">IFERROR(Q41/P41-1,"-")</f>
        <v>0.12519025875190248</v>
      </c>
      <c r="S41" s="165">
        <f t="shared" ref="S41:S48" si="33">IFERROR(Q41/L41-1,"-")</f>
        <v>0.28592191344484919</v>
      </c>
      <c r="T41" s="164">
        <f t="shared" ref="T41:T48" si="34">Q41/Q$8</f>
        <v>9.574390129600123E-2</v>
      </c>
      <c r="U41" s="163">
        <v>349797</v>
      </c>
      <c r="V41" s="163">
        <v>80790</v>
      </c>
      <c r="W41" s="163">
        <v>344263</v>
      </c>
      <c r="X41" s="163">
        <v>374301</v>
      </c>
      <c r="Y41" s="163">
        <v>413060</v>
      </c>
      <c r="Z41" s="164">
        <f t="shared" ref="Z41:Z48" si="35">IFERROR(Y41/X41-1,"-")</f>
        <v>0.10355035118794764</v>
      </c>
      <c r="AA41" s="165">
        <f t="shared" si="28"/>
        <v>0.18085632524006789</v>
      </c>
      <c r="AB41" s="164">
        <f t="shared" ref="AB41:AB48" si="36">Y41/Y$8</f>
        <v>9.6517464085764226E-2</v>
      </c>
    </row>
    <row r="42" spans="1:28" s="56" customFormat="1" x14ac:dyDescent="0.25">
      <c r="B42" s="162" t="s">
        <v>113</v>
      </c>
      <c r="C42" s="163">
        <v>11396</v>
      </c>
      <c r="D42" s="163">
        <v>3106</v>
      </c>
      <c r="E42" s="163">
        <v>2578</v>
      </c>
      <c r="F42" s="163">
        <v>7845</v>
      </c>
      <c r="G42" s="163">
        <v>10865</v>
      </c>
      <c r="H42" s="163">
        <v>11127</v>
      </c>
      <c r="I42" s="164">
        <f t="shared" si="29"/>
        <v>2.4114127933732243E-2</v>
      </c>
      <c r="J42" s="165">
        <f t="shared" si="30"/>
        <v>-2.3604773604773643E-2</v>
      </c>
      <c r="K42" s="164">
        <f t="shared" si="31"/>
        <v>1.4663749818795219E-2</v>
      </c>
      <c r="L42" s="163">
        <v>26865</v>
      </c>
      <c r="M42" s="163">
        <v>7249</v>
      </c>
      <c r="N42" s="163">
        <v>10918</v>
      </c>
      <c r="O42" s="163">
        <v>19949</v>
      </c>
      <c r="P42" s="163">
        <v>22563</v>
      </c>
      <c r="Q42" s="163">
        <v>20333</v>
      </c>
      <c r="R42" s="164">
        <f t="shared" si="32"/>
        <v>-9.883437486149893E-2</v>
      </c>
      <c r="S42" s="165">
        <f t="shared" si="33"/>
        <v>-0.24314163409640799</v>
      </c>
      <c r="T42" s="164">
        <f t="shared" si="34"/>
        <v>5.775058721949086E-3</v>
      </c>
      <c r="U42" s="163">
        <v>38261</v>
      </c>
      <c r="V42" s="163">
        <v>13496</v>
      </c>
      <c r="W42" s="163">
        <v>27794</v>
      </c>
      <c r="X42" s="163">
        <v>33428</v>
      </c>
      <c r="Y42" s="163">
        <v>31460</v>
      </c>
      <c r="Z42" s="164">
        <f t="shared" si="35"/>
        <v>-5.88728012444657E-2</v>
      </c>
      <c r="AA42" s="165">
        <f t="shared" si="28"/>
        <v>-0.17775280311544395</v>
      </c>
      <c r="AB42" s="164">
        <f t="shared" si="36"/>
        <v>7.3510856053312897E-3</v>
      </c>
    </row>
    <row r="43" spans="1:28" x14ac:dyDescent="0.25">
      <c r="A43" s="56"/>
      <c r="B43" s="162" t="s">
        <v>116</v>
      </c>
      <c r="C43" s="163">
        <v>6703</v>
      </c>
      <c r="D43" s="163">
        <v>1962</v>
      </c>
      <c r="E43" s="163">
        <v>1781</v>
      </c>
      <c r="F43" s="163">
        <v>5675</v>
      </c>
      <c r="G43" s="163">
        <v>7865</v>
      </c>
      <c r="H43" s="163">
        <v>8232</v>
      </c>
      <c r="I43" s="164">
        <f t="shared" si="29"/>
        <v>4.6662428480610307E-2</v>
      </c>
      <c r="J43" s="165">
        <f t="shared" si="30"/>
        <v>0.22810681784275699</v>
      </c>
      <c r="K43" s="164">
        <f t="shared" si="31"/>
        <v>1.0848565517059606E-2</v>
      </c>
      <c r="L43" s="163">
        <v>9914</v>
      </c>
      <c r="M43" s="163">
        <v>3852</v>
      </c>
      <c r="N43" s="163">
        <v>8252</v>
      </c>
      <c r="O43" s="163">
        <v>12032</v>
      </c>
      <c r="P43" s="163">
        <v>11886</v>
      </c>
      <c r="Q43" s="163">
        <v>11380</v>
      </c>
      <c r="R43" s="164">
        <f t="shared" si="32"/>
        <v>-4.2571092041056691E-2</v>
      </c>
      <c r="S43" s="165">
        <f t="shared" si="33"/>
        <v>0.14787169659067989</v>
      </c>
      <c r="T43" s="164">
        <f t="shared" si="34"/>
        <v>3.2321924091762455E-3</v>
      </c>
      <c r="U43" s="163">
        <v>16617</v>
      </c>
      <c r="V43" s="163">
        <v>10033</v>
      </c>
      <c r="W43" s="163">
        <v>17707</v>
      </c>
      <c r="X43" s="163">
        <v>19751</v>
      </c>
      <c r="Y43" s="163">
        <v>19612</v>
      </c>
      <c r="Z43" s="164">
        <f t="shared" si="35"/>
        <v>-7.0376183484380794E-3</v>
      </c>
      <c r="AA43" s="165">
        <f t="shared" si="28"/>
        <v>0.18023710657760117</v>
      </c>
      <c r="AB43" s="164">
        <f t="shared" si="36"/>
        <v>4.5826284453832564E-3</v>
      </c>
    </row>
    <row r="44" spans="1:28" x14ac:dyDescent="0.25">
      <c r="A44" s="56"/>
      <c r="B44" s="162" t="s">
        <v>123</v>
      </c>
      <c r="C44" s="163">
        <v>2994</v>
      </c>
      <c r="D44" s="163">
        <v>781</v>
      </c>
      <c r="E44" s="163">
        <v>1430</v>
      </c>
      <c r="F44" s="163">
        <v>3236</v>
      </c>
      <c r="G44" s="163">
        <v>3482</v>
      </c>
      <c r="H44" s="163">
        <v>3809</v>
      </c>
      <c r="I44" s="164">
        <f t="shared" si="29"/>
        <v>9.3911545089029325E-2</v>
      </c>
      <c r="J44" s="165">
        <f t="shared" si="30"/>
        <v>0.27221108884435541</v>
      </c>
      <c r="K44" s="164">
        <f t="shared" si="31"/>
        <v>5.0197019016618126E-3</v>
      </c>
      <c r="L44" s="163">
        <v>24453</v>
      </c>
      <c r="M44" s="163">
        <v>5930</v>
      </c>
      <c r="N44" s="163">
        <v>13570</v>
      </c>
      <c r="O44" s="163">
        <v>27358</v>
      </c>
      <c r="P44" s="163">
        <v>26160</v>
      </c>
      <c r="Q44" s="163">
        <v>28369</v>
      </c>
      <c r="R44" s="164">
        <f t="shared" si="32"/>
        <v>8.4441896024464835E-2</v>
      </c>
      <c r="S44" s="165">
        <f t="shared" si="33"/>
        <v>0.16014394961763379</v>
      </c>
      <c r="T44" s="164">
        <f t="shared" si="34"/>
        <v>8.0574750840000792E-3</v>
      </c>
      <c r="U44" s="163">
        <v>27447</v>
      </c>
      <c r="V44" s="163">
        <v>15000</v>
      </c>
      <c r="W44" s="163">
        <v>30594</v>
      </c>
      <c r="X44" s="163">
        <v>29642</v>
      </c>
      <c r="Y44" s="163">
        <v>32178</v>
      </c>
      <c r="Z44" s="164">
        <f t="shared" si="35"/>
        <v>8.5554281087645956E-2</v>
      </c>
      <c r="AA44" s="165">
        <f t="shared" si="28"/>
        <v>0.17236856487047758</v>
      </c>
      <c r="AB44" s="164">
        <f t="shared" si="36"/>
        <v>7.5188567262666952E-3</v>
      </c>
    </row>
    <row r="45" spans="1:28" x14ac:dyDescent="0.25">
      <c r="A45" s="56"/>
      <c r="B45" s="162" t="s">
        <v>119</v>
      </c>
      <c r="C45" s="163">
        <v>2495</v>
      </c>
      <c r="D45" s="163">
        <v>1043</v>
      </c>
      <c r="E45" s="163">
        <v>722</v>
      </c>
      <c r="F45" s="163">
        <v>1778</v>
      </c>
      <c r="G45" s="163">
        <v>2269</v>
      </c>
      <c r="H45" s="163">
        <v>2413</v>
      </c>
      <c r="I45" s="164">
        <f t="shared" si="29"/>
        <v>6.3464081092992508E-2</v>
      </c>
      <c r="J45" s="165">
        <f t="shared" si="30"/>
        <v>-3.2865731462925818E-2</v>
      </c>
      <c r="K45" s="164">
        <f t="shared" si="31"/>
        <v>3.1799791779233274E-3</v>
      </c>
      <c r="L45" s="163">
        <v>31182</v>
      </c>
      <c r="M45" s="163">
        <v>10410</v>
      </c>
      <c r="N45" s="163">
        <v>16968</v>
      </c>
      <c r="O45" s="163">
        <v>29000</v>
      </c>
      <c r="P45" s="163">
        <v>33231</v>
      </c>
      <c r="Q45" s="163">
        <v>33087</v>
      </c>
      <c r="R45" s="164">
        <f t="shared" si="32"/>
        <v>-4.3333032409497152E-3</v>
      </c>
      <c r="S45" s="165">
        <f t="shared" si="33"/>
        <v>6.1092938233596294E-2</v>
      </c>
      <c r="T45" s="164">
        <f t="shared" si="34"/>
        <v>9.397500021301795E-3</v>
      </c>
      <c r="U45" s="163">
        <v>33677</v>
      </c>
      <c r="V45" s="163">
        <v>17690</v>
      </c>
      <c r="W45" s="163">
        <v>30778</v>
      </c>
      <c r="X45" s="163">
        <v>35500</v>
      </c>
      <c r="Y45" s="163">
        <v>35500</v>
      </c>
      <c r="Z45" s="164">
        <f t="shared" si="35"/>
        <v>0</v>
      </c>
      <c r="AA45" s="165">
        <f t="shared" si="28"/>
        <v>5.4131900109867237E-2</v>
      </c>
      <c r="AB45" s="164">
        <f t="shared" si="36"/>
        <v>8.2950902412352433E-3</v>
      </c>
    </row>
    <row r="46" spans="1:28" x14ac:dyDescent="0.25">
      <c r="A46" s="56"/>
      <c r="B46" s="162" t="s">
        <v>128</v>
      </c>
      <c r="C46" s="163">
        <v>3512</v>
      </c>
      <c r="D46" s="163">
        <v>1099</v>
      </c>
      <c r="E46" s="163">
        <v>749</v>
      </c>
      <c r="F46" s="163">
        <v>2218</v>
      </c>
      <c r="G46" s="163">
        <v>2218</v>
      </c>
      <c r="H46" s="163">
        <v>1673</v>
      </c>
      <c r="I46" s="164">
        <f t="shared" si="29"/>
        <v>-0.24571686203787191</v>
      </c>
      <c r="J46" s="165">
        <f t="shared" si="30"/>
        <v>-0.523633257403189</v>
      </c>
      <c r="K46" s="164">
        <f t="shared" si="31"/>
        <v>2.2047679919874538E-3</v>
      </c>
      <c r="L46" s="163">
        <v>4530</v>
      </c>
      <c r="M46" s="163">
        <v>2290</v>
      </c>
      <c r="N46" s="163">
        <v>2639</v>
      </c>
      <c r="O46" s="163">
        <v>6605</v>
      </c>
      <c r="P46" s="163">
        <v>7002</v>
      </c>
      <c r="Q46" s="163">
        <v>6960</v>
      </c>
      <c r="R46" s="164">
        <f t="shared" si="32"/>
        <v>-5.9982862039417162E-3</v>
      </c>
      <c r="S46" s="165">
        <f t="shared" si="33"/>
        <v>0.53642384105960272</v>
      </c>
      <c r="T46" s="164">
        <f t="shared" si="34"/>
        <v>1.9768066052606912E-3</v>
      </c>
      <c r="U46" s="163">
        <v>8042</v>
      </c>
      <c r="V46" s="163">
        <v>3388</v>
      </c>
      <c r="W46" s="163">
        <v>8823</v>
      </c>
      <c r="X46" s="163">
        <v>9220</v>
      </c>
      <c r="Y46" s="163">
        <v>8633</v>
      </c>
      <c r="Z46" s="164">
        <f t="shared" si="35"/>
        <v>-6.3665943600867636E-2</v>
      </c>
      <c r="AA46" s="165">
        <f t="shared" si="28"/>
        <v>7.3489181795573177E-2</v>
      </c>
      <c r="AB46" s="164">
        <f t="shared" si="36"/>
        <v>2.0172257479601089E-3</v>
      </c>
    </row>
    <row r="47" spans="1:28" x14ac:dyDescent="0.25">
      <c r="A47" s="56"/>
      <c r="B47" s="162" t="s">
        <v>131</v>
      </c>
      <c r="C47" s="163">
        <v>4005</v>
      </c>
      <c r="D47" s="163">
        <v>1080</v>
      </c>
      <c r="E47" s="163">
        <v>761</v>
      </c>
      <c r="F47" s="163">
        <v>1311</v>
      </c>
      <c r="G47" s="163">
        <v>1982</v>
      </c>
      <c r="H47" s="163">
        <v>1393</v>
      </c>
      <c r="I47" s="164">
        <f t="shared" si="29"/>
        <v>-0.29717457114026236</v>
      </c>
      <c r="J47" s="165">
        <f t="shared" si="30"/>
        <v>-0.65218476903870171</v>
      </c>
      <c r="K47" s="164">
        <f t="shared" si="31"/>
        <v>1.835769164876583E-3</v>
      </c>
      <c r="L47" s="163">
        <v>7898</v>
      </c>
      <c r="M47" s="163">
        <v>4129</v>
      </c>
      <c r="N47" s="163">
        <v>3019</v>
      </c>
      <c r="O47" s="163">
        <v>6804</v>
      </c>
      <c r="P47" s="163">
        <v>8431</v>
      </c>
      <c r="Q47" s="163">
        <v>7038</v>
      </c>
      <c r="R47" s="164">
        <f t="shared" si="32"/>
        <v>-0.16522357964654255</v>
      </c>
      <c r="S47" s="165">
        <f t="shared" si="33"/>
        <v>-0.10888832615852118</v>
      </c>
      <c r="T47" s="164">
        <f t="shared" si="34"/>
        <v>1.9989604723886127E-3</v>
      </c>
      <c r="U47" s="163">
        <v>11903</v>
      </c>
      <c r="V47" s="163">
        <v>3780</v>
      </c>
      <c r="W47" s="163">
        <v>8115</v>
      </c>
      <c r="X47" s="163">
        <v>10413</v>
      </c>
      <c r="Y47" s="163">
        <v>8431</v>
      </c>
      <c r="Z47" s="164">
        <f t="shared" si="35"/>
        <v>-0.19033899932776333</v>
      </c>
      <c r="AA47" s="165">
        <f t="shared" si="28"/>
        <v>-0.29169117029320335</v>
      </c>
      <c r="AB47" s="164">
        <f t="shared" si="36"/>
        <v>1.970025516164911E-3</v>
      </c>
    </row>
    <row r="48" spans="1:28" x14ac:dyDescent="0.25">
      <c r="A48" s="56"/>
      <c r="B48" s="168" t="s">
        <v>145</v>
      </c>
      <c r="C48" s="169">
        <f t="shared" ref="C48:H48" si="37">C40-SUM(C41:C47)</f>
        <v>42337</v>
      </c>
      <c r="D48" s="169">
        <f t="shared" si="37"/>
        <v>13680</v>
      </c>
      <c r="E48" s="169">
        <f t="shared" si="37"/>
        <v>19568</v>
      </c>
      <c r="F48" s="169">
        <f t="shared" si="37"/>
        <v>59733</v>
      </c>
      <c r="G48" s="169">
        <f t="shared" si="37"/>
        <v>69566</v>
      </c>
      <c r="H48" s="169">
        <f t="shared" si="37"/>
        <v>74074</v>
      </c>
      <c r="I48" s="170">
        <f t="shared" si="29"/>
        <v>6.4801770980076556E-2</v>
      </c>
      <c r="J48" s="171">
        <f t="shared" si="30"/>
        <v>0.74962798497767902</v>
      </c>
      <c r="K48" s="170">
        <f t="shared" si="31"/>
        <v>9.7618639712180919E-2</v>
      </c>
      <c r="L48" s="169">
        <f t="shared" ref="L48:Q48" si="38">L40-SUM(L41:L47)</f>
        <v>120962</v>
      </c>
      <c r="M48" s="169">
        <f t="shared" si="38"/>
        <v>32686</v>
      </c>
      <c r="N48" s="169">
        <f t="shared" si="38"/>
        <v>53170</v>
      </c>
      <c r="O48" s="169">
        <f t="shared" si="38"/>
        <v>141662</v>
      </c>
      <c r="P48" s="169">
        <f t="shared" si="38"/>
        <v>147551</v>
      </c>
      <c r="Q48" s="169">
        <f t="shared" si="38"/>
        <v>157712</v>
      </c>
      <c r="R48" s="170">
        <f t="shared" si="32"/>
        <v>6.8864324877500049E-2</v>
      </c>
      <c r="S48" s="171">
        <f t="shared" si="33"/>
        <v>0.30381442105785283</v>
      </c>
      <c r="T48" s="170">
        <f t="shared" si="34"/>
        <v>4.4793983236907205E-2</v>
      </c>
      <c r="U48" s="169">
        <f>U40-SUM(U41:U47)</f>
        <v>163299</v>
      </c>
      <c r="V48" s="169">
        <f>V40-SUM(V41:V47)</f>
        <v>72738</v>
      </c>
      <c r="W48" s="169">
        <f>W40-SUM(W41:W47)</f>
        <v>201395</v>
      </c>
      <c r="X48" s="169">
        <f>X40-SUM(X41:X47)</f>
        <v>217117</v>
      </c>
      <c r="Y48" s="169">
        <f>Y40-SUM(Y41:Y47)</f>
        <v>231786</v>
      </c>
      <c r="Z48" s="170">
        <f t="shared" si="35"/>
        <v>6.7562650552467129E-2</v>
      </c>
      <c r="AA48" s="171">
        <f t="shared" si="28"/>
        <v>0.41939632208402999</v>
      </c>
      <c r="AB48" s="170">
        <f t="shared" si="36"/>
        <v>5.4160163004364853E-2</v>
      </c>
    </row>
    <row r="49" spans="1:28" x14ac:dyDescent="0.25">
      <c r="A49" s="56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</row>
    <row r="50" spans="1:28" x14ac:dyDescent="0.25">
      <c r="A50" s="56"/>
      <c r="B50" s="154" t="s">
        <v>68</v>
      </c>
      <c r="C50" s="176">
        <f t="shared" ref="C50:H50" si="39">C51+C54</f>
        <v>0</v>
      </c>
      <c r="D50" s="176">
        <f t="shared" si="39"/>
        <v>2479</v>
      </c>
      <c r="E50" s="176">
        <f t="shared" si="39"/>
        <v>3463</v>
      </c>
      <c r="F50" s="176">
        <f t="shared" si="39"/>
        <v>0</v>
      </c>
      <c r="G50" s="176">
        <f t="shared" si="39"/>
        <v>0</v>
      </c>
      <c r="H50" s="176">
        <f t="shared" si="39"/>
        <v>0</v>
      </c>
      <c r="I50" s="177" t="str">
        <f>IFERROR(H50/G50-1,"-")</f>
        <v>-</v>
      </c>
      <c r="J50" s="177" t="str">
        <f>IFERROR(H50/C50-1,"-")</f>
        <v>-</v>
      </c>
      <c r="K50" s="177">
        <f>H50/H$8</f>
        <v>0</v>
      </c>
      <c r="L50" s="176">
        <f t="shared" ref="L50:Q50" si="40">L51+L54</f>
        <v>0</v>
      </c>
      <c r="M50" s="176">
        <f t="shared" si="40"/>
        <v>0</v>
      </c>
      <c r="N50" s="176">
        <f t="shared" si="40"/>
        <v>0</v>
      </c>
      <c r="O50" s="176">
        <f t="shared" si="40"/>
        <v>0</v>
      </c>
      <c r="P50" s="176">
        <f t="shared" si="40"/>
        <v>0</v>
      </c>
      <c r="Q50" s="176">
        <f t="shared" si="40"/>
        <v>0</v>
      </c>
      <c r="R50" s="177" t="str">
        <f>IFERROR(Q50/P50-1,"-")</f>
        <v>-</v>
      </c>
      <c r="S50" s="177" t="str">
        <f>IFERROR(Q50/L50-1,"-")</f>
        <v>-</v>
      </c>
      <c r="T50" s="177">
        <f>Q50/Q$8</f>
        <v>0</v>
      </c>
      <c r="U50" s="176">
        <f>U51+U54</f>
        <v>38821</v>
      </c>
      <c r="V50" s="176">
        <f>V51+V54</f>
        <v>20161</v>
      </c>
      <c r="W50" s="176">
        <f>W51+W54</f>
        <v>37638</v>
      </c>
      <c r="X50" s="176">
        <f>X51+X54</f>
        <v>50521</v>
      </c>
      <c r="Y50" s="176">
        <f>Y51+Y54</f>
        <v>43075</v>
      </c>
      <c r="Z50" s="177">
        <f>IFERROR(Y50/X50-1,"-")</f>
        <v>-0.14738425605193883</v>
      </c>
      <c r="AA50" s="177">
        <f t="shared" ref="AA50:AA62" si="41">IFERROR(Y50/U50-1,"-")</f>
        <v>0.1095798665670642</v>
      </c>
      <c r="AB50" s="177">
        <f>Y50/Y$8</f>
        <v>1.0065098933555158E-2</v>
      </c>
    </row>
    <row r="51" spans="1:28" x14ac:dyDescent="0.25">
      <c r="A51" s="56"/>
      <c r="B51" s="157" t="s">
        <v>97</v>
      </c>
      <c r="C51" s="158">
        <v>0</v>
      </c>
      <c r="D51" s="158">
        <v>1212</v>
      </c>
      <c r="E51" s="158">
        <v>787</v>
      </c>
      <c r="F51" s="158">
        <v>0</v>
      </c>
      <c r="G51" s="158">
        <v>0</v>
      </c>
      <c r="H51" s="158">
        <v>0</v>
      </c>
      <c r="I51" s="159" t="str">
        <f>IFERROR(H51/G51-1,"-")</f>
        <v>-</v>
      </c>
      <c r="J51" s="160" t="str">
        <f>IFERROR(H51/C51-1,"-")</f>
        <v>-</v>
      </c>
      <c r="K51" s="159">
        <f>H51/H$8</f>
        <v>0</v>
      </c>
      <c r="L51" s="158">
        <v>0</v>
      </c>
      <c r="M51" s="158">
        <v>0</v>
      </c>
      <c r="N51" s="158">
        <v>0</v>
      </c>
      <c r="O51" s="158">
        <v>0</v>
      </c>
      <c r="P51" s="158">
        <v>0</v>
      </c>
      <c r="Q51" s="158">
        <v>0</v>
      </c>
      <c r="R51" s="159" t="str">
        <f>IFERROR(Q51/P51-1,"-")</f>
        <v>-</v>
      </c>
      <c r="S51" s="160" t="str">
        <f>IFERROR(Q51/L51-1,"-")</f>
        <v>-</v>
      </c>
      <c r="T51" s="159">
        <f>Q51/Q$8</f>
        <v>0</v>
      </c>
      <c r="U51" s="158">
        <v>8657</v>
      </c>
      <c r="V51" s="158">
        <v>4950</v>
      </c>
      <c r="W51" s="158">
        <v>6738</v>
      </c>
      <c r="X51" s="158">
        <v>20078</v>
      </c>
      <c r="Y51" s="158">
        <v>10886</v>
      </c>
      <c r="Z51" s="159">
        <f>IFERROR(Y51/X51-1,"-")</f>
        <v>-0.45781452335890027</v>
      </c>
      <c r="AA51" s="160">
        <f t="shared" si="41"/>
        <v>0.25747949636132605</v>
      </c>
      <c r="AB51" s="159">
        <f>Y51/Y$8</f>
        <v>2.5436718976362496E-3</v>
      </c>
    </row>
    <row r="52" spans="1:28" x14ac:dyDescent="0.25">
      <c r="A52" s="56"/>
      <c r="B52" s="162" t="s">
        <v>103</v>
      </c>
      <c r="C52" s="163">
        <v>0</v>
      </c>
      <c r="D52" s="163">
        <v>1116</v>
      </c>
      <c r="E52" s="163">
        <v>309</v>
      </c>
      <c r="F52" s="163">
        <v>0</v>
      </c>
      <c r="G52" s="163">
        <v>0</v>
      </c>
      <c r="H52" s="163">
        <v>0</v>
      </c>
      <c r="I52" s="164" t="str">
        <f>IFERROR(H52/G52-1,"-")</f>
        <v>-</v>
      </c>
      <c r="J52" s="165" t="str">
        <f>IFERROR(H52/C52-1,"-")</f>
        <v>-</v>
      </c>
      <c r="K52" s="164">
        <f>H52/H$8</f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164" t="str">
        <f>IFERROR(Q52/P52-1,"-")</f>
        <v>-</v>
      </c>
      <c r="S52" s="165" t="str">
        <f>IFERROR(Q52/L52-1,"-")</f>
        <v>-</v>
      </c>
      <c r="T52" s="164">
        <f>Q52/Q$8</f>
        <v>0</v>
      </c>
      <c r="U52" s="163">
        <v>4791</v>
      </c>
      <c r="V52" s="163">
        <v>2415</v>
      </c>
      <c r="W52" s="163">
        <v>3508</v>
      </c>
      <c r="X52" s="163">
        <v>14700</v>
      </c>
      <c r="Y52" s="163">
        <v>7147</v>
      </c>
      <c r="Z52" s="164">
        <f>IFERROR(Y52/X52-1,"-")</f>
        <v>-0.51380952380952383</v>
      </c>
      <c r="AA52" s="165">
        <f t="shared" si="41"/>
        <v>0.49175537466082231</v>
      </c>
      <c r="AB52" s="164">
        <f>Y52/Y$8</f>
        <v>1.6700002803974167E-3</v>
      </c>
    </row>
    <row r="53" spans="1:28" x14ac:dyDescent="0.25">
      <c r="A53" s="56"/>
      <c r="B53" s="162" t="s">
        <v>100</v>
      </c>
      <c r="C53" s="163">
        <v>0</v>
      </c>
      <c r="D53" s="163">
        <v>96</v>
      </c>
      <c r="E53" s="163">
        <v>478</v>
      </c>
      <c r="F53" s="163">
        <v>0</v>
      </c>
      <c r="G53" s="163">
        <v>0</v>
      </c>
      <c r="H53" s="163">
        <v>0</v>
      </c>
      <c r="I53" s="164" t="str">
        <f>IFERROR(H53/G53-1,"-")</f>
        <v>-</v>
      </c>
      <c r="J53" s="165" t="str">
        <f>IFERROR(H53/C53-1,"-")</f>
        <v>-</v>
      </c>
      <c r="K53" s="164">
        <f>H53/H$8</f>
        <v>0</v>
      </c>
      <c r="L53" s="163">
        <v>0</v>
      </c>
      <c r="M53" s="163">
        <v>0</v>
      </c>
      <c r="N53" s="163">
        <v>0</v>
      </c>
      <c r="O53" s="163">
        <v>0</v>
      </c>
      <c r="P53" s="163">
        <v>0</v>
      </c>
      <c r="Q53" s="163">
        <v>0</v>
      </c>
      <c r="R53" s="164" t="str">
        <f>IFERROR(Q53/P53-1,"-")</f>
        <v>-</v>
      </c>
      <c r="S53" s="165" t="str">
        <f>IFERROR(Q53/L53-1,"-")</f>
        <v>-</v>
      </c>
      <c r="T53" s="164">
        <f>Q53/Q$8</f>
        <v>0</v>
      </c>
      <c r="U53" s="163">
        <v>3866</v>
      </c>
      <c r="V53" s="163">
        <v>2535</v>
      </c>
      <c r="W53" s="163">
        <v>3230</v>
      </c>
      <c r="X53" s="163">
        <v>5378</v>
      </c>
      <c r="Y53" s="163">
        <v>3739</v>
      </c>
      <c r="Z53" s="164">
        <f>IFERROR(Y53/X53-1,"-")</f>
        <v>-0.30476013387876533</v>
      </c>
      <c r="AA53" s="165">
        <f t="shared" si="41"/>
        <v>-3.2850491464045506E-2</v>
      </c>
      <c r="AB53" s="164">
        <f>Y53/Y$8</f>
        <v>8.736716172388332E-4</v>
      </c>
    </row>
    <row r="54" spans="1:28" x14ac:dyDescent="0.25">
      <c r="A54" s="56"/>
      <c r="B54" s="157" t="s">
        <v>107</v>
      </c>
      <c r="C54" s="158">
        <v>0</v>
      </c>
      <c r="D54" s="158">
        <v>1267</v>
      </c>
      <c r="E54" s="158">
        <v>2676</v>
      </c>
      <c r="F54" s="158">
        <v>0</v>
      </c>
      <c r="G54" s="158">
        <v>0</v>
      </c>
      <c r="H54" s="158">
        <v>0</v>
      </c>
      <c r="I54" s="159" t="str">
        <f>IFERROR(H54/G54-1,"-")</f>
        <v>-</v>
      </c>
      <c r="J54" s="160" t="str">
        <f>IFERROR(H54/C54-1,"-")</f>
        <v>-</v>
      </c>
      <c r="K54" s="159">
        <f>H54/H$8</f>
        <v>0</v>
      </c>
      <c r="L54" s="158">
        <v>0</v>
      </c>
      <c r="M54" s="158">
        <v>0</v>
      </c>
      <c r="N54" s="158">
        <v>0</v>
      </c>
      <c r="O54" s="158">
        <v>0</v>
      </c>
      <c r="P54" s="158">
        <v>0</v>
      </c>
      <c r="Q54" s="158">
        <v>0</v>
      </c>
      <c r="R54" s="159" t="str">
        <f>IFERROR(Q54/P54-1,"-")</f>
        <v>-</v>
      </c>
      <c r="S54" s="160" t="str">
        <f>IFERROR(Q54/L54-1,"-")</f>
        <v>-</v>
      </c>
      <c r="T54" s="159">
        <f>Q54/Q$8</f>
        <v>0</v>
      </c>
      <c r="U54" s="158">
        <v>30164</v>
      </c>
      <c r="V54" s="158">
        <v>15211</v>
      </c>
      <c r="W54" s="158">
        <v>30900</v>
      </c>
      <c r="X54" s="158">
        <v>30443</v>
      </c>
      <c r="Y54" s="158">
        <v>32189</v>
      </c>
      <c r="Z54" s="159">
        <f>IFERROR(Y54/X54-1,"-")</f>
        <v>5.7353086095325745E-2</v>
      </c>
      <c r="AA54" s="160">
        <f t="shared" si="41"/>
        <v>6.7133006232595216E-2</v>
      </c>
      <c r="AB54" s="159">
        <f>Y54/Y$8</f>
        <v>7.5214270359189091E-3</v>
      </c>
    </row>
    <row r="55" spans="1:28" s="56" customFormat="1" x14ac:dyDescent="0.25">
      <c r="B55" s="162" t="s">
        <v>110</v>
      </c>
      <c r="C55" s="163">
        <v>0</v>
      </c>
      <c r="D55" s="163">
        <v>146</v>
      </c>
      <c r="E55" s="163">
        <v>55</v>
      </c>
      <c r="F55" s="163">
        <v>0</v>
      </c>
      <c r="G55" s="163">
        <v>0</v>
      </c>
      <c r="H55" s="163">
        <v>0</v>
      </c>
      <c r="I55" s="164" t="str">
        <f t="shared" ref="I55:I62" si="42">IFERROR(H55/G55-1,"-")</f>
        <v>-</v>
      </c>
      <c r="J55" s="165" t="str">
        <f t="shared" ref="J55:J62" si="43">IFERROR(H55/C55-1,"-")</f>
        <v>-</v>
      </c>
      <c r="K55" s="164">
        <f t="shared" ref="K55:K62" si="44">H55/H$8</f>
        <v>0</v>
      </c>
      <c r="L55" s="163">
        <v>0</v>
      </c>
      <c r="M55" s="163">
        <v>0</v>
      </c>
      <c r="N55" s="163">
        <v>0</v>
      </c>
      <c r="O55" s="163">
        <v>0</v>
      </c>
      <c r="P55" s="163">
        <v>0</v>
      </c>
      <c r="Q55" s="163">
        <v>0</v>
      </c>
      <c r="R55" s="164" t="str">
        <f t="shared" ref="R55:R62" si="45">IFERROR(Q55/P55-1,"-")</f>
        <v>-</v>
      </c>
      <c r="S55" s="165" t="str">
        <f t="shared" ref="S55:S62" si="46">IFERROR(Q55/L55-1,"-")</f>
        <v>-</v>
      </c>
      <c r="T55" s="164">
        <f t="shared" ref="T55:T62" si="47">Q55/Q$8</f>
        <v>0</v>
      </c>
      <c r="U55" s="163">
        <v>8594</v>
      </c>
      <c r="V55" s="163">
        <v>3030</v>
      </c>
      <c r="W55" s="163">
        <v>10329</v>
      </c>
      <c r="X55" s="163">
        <v>9247</v>
      </c>
      <c r="Y55" s="163">
        <v>10942</v>
      </c>
      <c r="Z55" s="164">
        <f t="shared" ref="Z55:Z62" si="48">IFERROR(Y55/X55-1,"-")</f>
        <v>0.18330269276522104</v>
      </c>
      <c r="AA55" s="165">
        <f t="shared" si="41"/>
        <v>0.27321387014195953</v>
      </c>
      <c r="AB55" s="164">
        <f t="shared" ref="AB55:AB62" si="49">Y55/Y$8</f>
        <v>2.5567571104111561E-3</v>
      </c>
    </row>
    <row r="56" spans="1:28" s="56" customFormat="1" x14ac:dyDescent="0.25">
      <c r="B56" s="162" t="s">
        <v>113</v>
      </c>
      <c r="C56" s="163">
        <v>0</v>
      </c>
      <c r="D56" s="163">
        <v>609</v>
      </c>
      <c r="E56" s="163">
        <v>1007</v>
      </c>
      <c r="F56" s="163">
        <v>0</v>
      </c>
      <c r="G56" s="163">
        <v>0</v>
      </c>
      <c r="H56" s="163">
        <v>0</v>
      </c>
      <c r="I56" s="164" t="str">
        <f t="shared" si="42"/>
        <v>-</v>
      </c>
      <c r="J56" s="165" t="str">
        <f t="shared" si="43"/>
        <v>-</v>
      </c>
      <c r="K56" s="164">
        <f t="shared" si="44"/>
        <v>0</v>
      </c>
      <c r="L56" s="163">
        <v>0</v>
      </c>
      <c r="M56" s="163">
        <v>0</v>
      </c>
      <c r="N56" s="163">
        <v>0</v>
      </c>
      <c r="O56" s="163">
        <v>0</v>
      </c>
      <c r="P56" s="163">
        <v>0</v>
      </c>
      <c r="Q56" s="163">
        <v>0</v>
      </c>
      <c r="R56" s="164" t="str">
        <f t="shared" si="45"/>
        <v>-</v>
      </c>
      <c r="S56" s="165" t="str">
        <f t="shared" si="46"/>
        <v>-</v>
      </c>
      <c r="T56" s="164">
        <f t="shared" si="47"/>
        <v>0</v>
      </c>
      <c r="U56" s="163">
        <v>9255</v>
      </c>
      <c r="V56" s="163">
        <v>5150</v>
      </c>
      <c r="W56" s="163">
        <v>6783</v>
      </c>
      <c r="X56" s="163">
        <v>6068</v>
      </c>
      <c r="Y56" s="163">
        <v>6432</v>
      </c>
      <c r="Z56" s="164">
        <f t="shared" si="48"/>
        <v>5.9986816084377059E-2</v>
      </c>
      <c r="AA56" s="165">
        <f t="shared" si="41"/>
        <v>-0.30502431118314421</v>
      </c>
      <c r="AB56" s="164">
        <f t="shared" si="49"/>
        <v>1.5029301530035237E-3</v>
      </c>
    </row>
    <row r="57" spans="1:28" x14ac:dyDescent="0.25">
      <c r="A57" s="56"/>
      <c r="B57" s="162" t="s">
        <v>116</v>
      </c>
      <c r="C57" s="163">
        <v>0</v>
      </c>
      <c r="D57" s="163">
        <v>80</v>
      </c>
      <c r="E57" s="163">
        <v>446</v>
      </c>
      <c r="F57" s="163">
        <v>0</v>
      </c>
      <c r="G57" s="163">
        <v>0</v>
      </c>
      <c r="H57" s="163">
        <v>0</v>
      </c>
      <c r="I57" s="164" t="str">
        <f t="shared" si="42"/>
        <v>-</v>
      </c>
      <c r="J57" s="165" t="str">
        <f t="shared" si="43"/>
        <v>-</v>
      </c>
      <c r="K57" s="164">
        <f t="shared" si="44"/>
        <v>0</v>
      </c>
      <c r="L57" s="163">
        <v>0</v>
      </c>
      <c r="M57" s="163">
        <v>0</v>
      </c>
      <c r="N57" s="163">
        <v>0</v>
      </c>
      <c r="O57" s="163">
        <v>0</v>
      </c>
      <c r="P57" s="163">
        <v>0</v>
      </c>
      <c r="Q57" s="163">
        <v>0</v>
      </c>
      <c r="R57" s="164" t="str">
        <f t="shared" si="45"/>
        <v>-</v>
      </c>
      <c r="S57" s="165" t="str">
        <f t="shared" si="46"/>
        <v>-</v>
      </c>
      <c r="T57" s="164">
        <f t="shared" si="47"/>
        <v>0</v>
      </c>
      <c r="U57" s="163">
        <v>1959</v>
      </c>
      <c r="V57" s="163">
        <v>1642</v>
      </c>
      <c r="W57" s="163">
        <v>2739</v>
      </c>
      <c r="X57" s="163">
        <v>2907</v>
      </c>
      <c r="Y57" s="163">
        <v>2287</v>
      </c>
      <c r="Z57" s="164">
        <f t="shared" si="48"/>
        <v>-0.21327829377364982</v>
      </c>
      <c r="AA57" s="165">
        <f t="shared" si="41"/>
        <v>0.1674323634507402</v>
      </c>
      <c r="AB57" s="164">
        <f t="shared" si="49"/>
        <v>5.343907431466198E-4</v>
      </c>
    </row>
    <row r="58" spans="1:28" x14ac:dyDescent="0.25">
      <c r="A58" s="56"/>
      <c r="B58" s="162" t="s">
        <v>123</v>
      </c>
      <c r="C58" s="163">
        <v>0</v>
      </c>
      <c r="D58" s="163">
        <v>54</v>
      </c>
      <c r="E58" s="163">
        <v>55</v>
      </c>
      <c r="F58" s="163">
        <v>0</v>
      </c>
      <c r="G58" s="163">
        <v>0</v>
      </c>
      <c r="H58" s="163">
        <v>0</v>
      </c>
      <c r="I58" s="164" t="str">
        <f t="shared" si="42"/>
        <v>-</v>
      </c>
      <c r="J58" s="165" t="str">
        <f t="shared" si="43"/>
        <v>-</v>
      </c>
      <c r="K58" s="164">
        <f t="shared" si="44"/>
        <v>0</v>
      </c>
      <c r="L58" s="163">
        <v>0</v>
      </c>
      <c r="M58" s="163">
        <v>0</v>
      </c>
      <c r="N58" s="163">
        <v>0</v>
      </c>
      <c r="O58" s="163">
        <v>0</v>
      </c>
      <c r="P58" s="163">
        <v>0</v>
      </c>
      <c r="Q58" s="163">
        <v>0</v>
      </c>
      <c r="R58" s="164" t="str">
        <f t="shared" si="45"/>
        <v>-</v>
      </c>
      <c r="S58" s="165" t="str">
        <f t="shared" si="46"/>
        <v>-</v>
      </c>
      <c r="T58" s="164">
        <f t="shared" si="47"/>
        <v>0</v>
      </c>
      <c r="U58" s="163">
        <v>546</v>
      </c>
      <c r="V58" s="163">
        <v>377</v>
      </c>
      <c r="W58" s="163">
        <v>866</v>
      </c>
      <c r="X58" s="163">
        <v>806</v>
      </c>
      <c r="Y58" s="163">
        <v>1078</v>
      </c>
      <c r="Z58" s="164">
        <f t="shared" si="48"/>
        <v>0.33746898263027303</v>
      </c>
      <c r="AA58" s="165">
        <f t="shared" si="41"/>
        <v>0.97435897435897445</v>
      </c>
      <c r="AB58" s="164">
        <f t="shared" si="49"/>
        <v>2.5189034591694629E-4</v>
      </c>
    </row>
    <row r="59" spans="1:28" x14ac:dyDescent="0.25">
      <c r="A59" s="56"/>
      <c r="B59" s="162" t="s">
        <v>119</v>
      </c>
      <c r="C59" s="163">
        <v>0</v>
      </c>
      <c r="D59" s="163">
        <v>40</v>
      </c>
      <c r="E59" s="163">
        <v>80</v>
      </c>
      <c r="F59" s="163">
        <v>0</v>
      </c>
      <c r="G59" s="163">
        <v>0</v>
      </c>
      <c r="H59" s="163">
        <v>0</v>
      </c>
      <c r="I59" s="164" t="str">
        <f t="shared" si="42"/>
        <v>-</v>
      </c>
      <c r="J59" s="165" t="str">
        <f t="shared" si="43"/>
        <v>-</v>
      </c>
      <c r="K59" s="164">
        <f t="shared" si="44"/>
        <v>0</v>
      </c>
      <c r="L59" s="163">
        <v>0</v>
      </c>
      <c r="M59" s="163">
        <v>0</v>
      </c>
      <c r="N59" s="163">
        <v>0</v>
      </c>
      <c r="O59" s="163">
        <v>0</v>
      </c>
      <c r="P59" s="163">
        <v>0</v>
      </c>
      <c r="Q59" s="163">
        <v>0</v>
      </c>
      <c r="R59" s="164" t="str">
        <f t="shared" si="45"/>
        <v>-</v>
      </c>
      <c r="S59" s="165" t="str">
        <f t="shared" si="46"/>
        <v>-</v>
      </c>
      <c r="T59" s="164">
        <f t="shared" si="47"/>
        <v>0</v>
      </c>
      <c r="U59" s="163">
        <v>636</v>
      </c>
      <c r="V59" s="163">
        <v>476</v>
      </c>
      <c r="W59" s="163">
        <v>649</v>
      </c>
      <c r="X59" s="163">
        <v>683</v>
      </c>
      <c r="Y59" s="163">
        <v>802</v>
      </c>
      <c r="Z59" s="164">
        <f t="shared" si="48"/>
        <v>0.17423133235724753</v>
      </c>
      <c r="AA59" s="165">
        <f t="shared" si="41"/>
        <v>0.26100628930817615</v>
      </c>
      <c r="AB59" s="164">
        <f t="shared" si="49"/>
        <v>1.8739894009776523E-4</v>
      </c>
    </row>
    <row r="60" spans="1:28" x14ac:dyDescent="0.25">
      <c r="A60" s="56"/>
      <c r="B60" s="162" t="s">
        <v>128</v>
      </c>
      <c r="C60" s="163">
        <v>0</v>
      </c>
      <c r="D60" s="163">
        <v>0</v>
      </c>
      <c r="E60" s="163">
        <v>22</v>
      </c>
      <c r="F60" s="163">
        <v>0</v>
      </c>
      <c r="G60" s="163">
        <v>0</v>
      </c>
      <c r="H60" s="163">
        <v>0</v>
      </c>
      <c r="I60" s="164" t="str">
        <f t="shared" si="42"/>
        <v>-</v>
      </c>
      <c r="J60" s="165" t="str">
        <f t="shared" si="43"/>
        <v>-</v>
      </c>
      <c r="K60" s="164">
        <f t="shared" si="44"/>
        <v>0</v>
      </c>
      <c r="L60" s="163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4" t="str">
        <f t="shared" si="45"/>
        <v>-</v>
      </c>
      <c r="S60" s="165" t="str">
        <f t="shared" si="46"/>
        <v>-</v>
      </c>
      <c r="T60" s="164">
        <f t="shared" si="47"/>
        <v>0</v>
      </c>
      <c r="U60" s="163">
        <v>160</v>
      </c>
      <c r="V60" s="163">
        <v>98</v>
      </c>
      <c r="W60" s="163">
        <v>132</v>
      </c>
      <c r="X60" s="163">
        <v>239</v>
      </c>
      <c r="Y60" s="163">
        <v>141</v>
      </c>
      <c r="Z60" s="164">
        <f t="shared" si="48"/>
        <v>-0.41004184100418406</v>
      </c>
      <c r="AA60" s="165">
        <f t="shared" si="41"/>
        <v>-0.11875000000000002</v>
      </c>
      <c r="AB60" s="164">
        <f t="shared" si="49"/>
        <v>3.2946696451103364E-5</v>
      </c>
    </row>
    <row r="61" spans="1:28" x14ac:dyDescent="0.25">
      <c r="A61" s="56"/>
      <c r="B61" s="162" t="s">
        <v>131</v>
      </c>
      <c r="C61" s="163">
        <v>0</v>
      </c>
      <c r="D61" s="163">
        <v>14</v>
      </c>
      <c r="E61" s="163">
        <v>14</v>
      </c>
      <c r="F61" s="163">
        <v>0</v>
      </c>
      <c r="G61" s="163">
        <v>0</v>
      </c>
      <c r="H61" s="163">
        <v>0</v>
      </c>
      <c r="I61" s="164" t="str">
        <f t="shared" si="42"/>
        <v>-</v>
      </c>
      <c r="J61" s="165" t="str">
        <f t="shared" si="43"/>
        <v>-</v>
      </c>
      <c r="K61" s="164">
        <f t="shared" si="44"/>
        <v>0</v>
      </c>
      <c r="L61" s="163">
        <v>0</v>
      </c>
      <c r="M61" s="163">
        <v>0</v>
      </c>
      <c r="N61" s="163">
        <v>0</v>
      </c>
      <c r="O61" s="163">
        <v>0</v>
      </c>
      <c r="P61" s="163">
        <v>0</v>
      </c>
      <c r="Q61" s="163">
        <v>0</v>
      </c>
      <c r="R61" s="164" t="str">
        <f t="shared" si="45"/>
        <v>-</v>
      </c>
      <c r="S61" s="165" t="str">
        <f t="shared" si="46"/>
        <v>-</v>
      </c>
      <c r="T61" s="164">
        <f t="shared" si="47"/>
        <v>0</v>
      </c>
      <c r="U61" s="163">
        <v>340</v>
      </c>
      <c r="V61" s="163">
        <v>91</v>
      </c>
      <c r="W61" s="163">
        <v>153</v>
      </c>
      <c r="X61" s="163">
        <v>195</v>
      </c>
      <c r="Y61" s="163">
        <v>154</v>
      </c>
      <c r="Z61" s="164">
        <f t="shared" si="48"/>
        <v>-0.21025641025641029</v>
      </c>
      <c r="AA61" s="165">
        <f t="shared" si="41"/>
        <v>-0.54705882352941182</v>
      </c>
      <c r="AB61" s="164">
        <f t="shared" si="49"/>
        <v>3.5984335130992327E-5</v>
      </c>
    </row>
    <row r="62" spans="1:28" x14ac:dyDescent="0.25">
      <c r="A62" s="56"/>
      <c r="B62" s="168" t="s">
        <v>145</v>
      </c>
      <c r="C62" s="169">
        <f t="shared" ref="C62:H62" si="50">C54-SUM(C55:C61)</f>
        <v>0</v>
      </c>
      <c r="D62" s="169">
        <f t="shared" si="50"/>
        <v>324</v>
      </c>
      <c r="E62" s="169">
        <f t="shared" si="50"/>
        <v>997</v>
      </c>
      <c r="F62" s="169">
        <f t="shared" si="50"/>
        <v>0</v>
      </c>
      <c r="G62" s="169">
        <f t="shared" si="50"/>
        <v>0</v>
      </c>
      <c r="H62" s="169">
        <f t="shared" si="50"/>
        <v>0</v>
      </c>
      <c r="I62" s="170" t="str">
        <f t="shared" si="42"/>
        <v>-</v>
      </c>
      <c r="J62" s="171" t="str">
        <f t="shared" si="43"/>
        <v>-</v>
      </c>
      <c r="K62" s="170">
        <f t="shared" si="44"/>
        <v>0</v>
      </c>
      <c r="L62" s="169">
        <f t="shared" ref="L62:Q62" si="51">L54-SUM(L55:L61)</f>
        <v>0</v>
      </c>
      <c r="M62" s="169">
        <f t="shared" si="51"/>
        <v>0</v>
      </c>
      <c r="N62" s="169">
        <f t="shared" si="51"/>
        <v>0</v>
      </c>
      <c r="O62" s="169">
        <f t="shared" si="51"/>
        <v>0</v>
      </c>
      <c r="P62" s="169">
        <f t="shared" si="51"/>
        <v>0</v>
      </c>
      <c r="Q62" s="169">
        <f t="shared" si="51"/>
        <v>0</v>
      </c>
      <c r="R62" s="170" t="str">
        <f t="shared" si="45"/>
        <v>-</v>
      </c>
      <c r="S62" s="171" t="str">
        <f t="shared" si="46"/>
        <v>-</v>
      </c>
      <c r="T62" s="170">
        <f t="shared" si="47"/>
        <v>0</v>
      </c>
      <c r="U62" s="169">
        <f>U54-SUM(U55:U61)</f>
        <v>8674</v>
      </c>
      <c r="V62" s="169">
        <f>V54-SUM(V55:V61)</f>
        <v>4347</v>
      </c>
      <c r="W62" s="169">
        <f>W54-SUM(W55:W61)</f>
        <v>9249</v>
      </c>
      <c r="X62" s="169">
        <f>X54-SUM(X55:X61)</f>
        <v>10298</v>
      </c>
      <c r="Y62" s="169">
        <f>Y54-SUM(Y55:Y61)</f>
        <v>10353</v>
      </c>
      <c r="Z62" s="170">
        <f t="shared" si="48"/>
        <v>5.3408428821131171E-3</v>
      </c>
      <c r="AA62" s="171">
        <f t="shared" si="41"/>
        <v>0.19356698178464371</v>
      </c>
      <c r="AB62" s="170">
        <f t="shared" si="49"/>
        <v>2.4191287117608022E-3</v>
      </c>
    </row>
    <row r="63" spans="1:28" x14ac:dyDescent="0.25">
      <c r="A63" s="56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</row>
    <row r="64" spans="1:28" x14ac:dyDescent="0.25">
      <c r="A64" s="56"/>
      <c r="B64" s="154" t="s">
        <v>68</v>
      </c>
      <c r="C64" s="176">
        <f t="shared" ref="C64:H64" si="52">C65+C68</f>
        <v>12795</v>
      </c>
      <c r="D64" s="176">
        <f t="shared" si="52"/>
        <v>1940</v>
      </c>
      <c r="E64" s="176">
        <f t="shared" si="52"/>
        <v>0</v>
      </c>
      <c r="F64" s="176">
        <f t="shared" si="52"/>
        <v>0</v>
      </c>
      <c r="G64" s="176">
        <f t="shared" si="52"/>
        <v>1313</v>
      </c>
      <c r="H64" s="176">
        <f t="shared" si="52"/>
        <v>0</v>
      </c>
      <c r="I64" s="177">
        <f>IFERROR(H64/G64-1,"-")</f>
        <v>-1</v>
      </c>
      <c r="J64" s="177">
        <f>IFERROR(H64/C64-1,"-")</f>
        <v>-1</v>
      </c>
      <c r="K64" s="177">
        <f>H64/H$8</f>
        <v>0</v>
      </c>
      <c r="L64" s="176">
        <f t="shared" ref="L64:Q64" si="53">L65+L68</f>
        <v>122557</v>
      </c>
      <c r="M64" s="176">
        <f t="shared" si="53"/>
        <v>38963</v>
      </c>
      <c r="N64" s="176">
        <f t="shared" si="53"/>
        <v>44291</v>
      </c>
      <c r="O64" s="176">
        <f t="shared" si="53"/>
        <v>0</v>
      </c>
      <c r="P64" s="176">
        <f t="shared" si="53"/>
        <v>108492</v>
      </c>
      <c r="Q64" s="176">
        <f t="shared" si="53"/>
        <v>0</v>
      </c>
      <c r="R64" s="177">
        <f>IFERROR(Q64/P64-1,"-")</f>
        <v>-1</v>
      </c>
      <c r="S64" s="177">
        <f>IFERROR(Q64/L64-1,"-")</f>
        <v>-1</v>
      </c>
      <c r="T64" s="177">
        <f>Q64/Q$8</f>
        <v>0</v>
      </c>
      <c r="U64" s="176">
        <f>U65+U68</f>
        <v>135352</v>
      </c>
      <c r="V64" s="176">
        <f>V65+V68</f>
        <v>62020</v>
      </c>
      <c r="W64" s="176">
        <f>W65+W68</f>
        <v>151473</v>
      </c>
      <c r="X64" s="176">
        <f>X65+X68</f>
        <v>170958</v>
      </c>
      <c r="Y64" s="176">
        <f>Y65+Y68</f>
        <v>191595</v>
      </c>
      <c r="Z64" s="177">
        <f>IFERROR(Y64/X64-1,"-")</f>
        <v>0.12071385954444946</v>
      </c>
      <c r="AA64" s="177">
        <f t="shared" ref="AA64:AA76" si="54">IFERROR(Y64/U64-1,"-")</f>
        <v>0.4155313552810449</v>
      </c>
      <c r="AB64" s="177">
        <f>Y64/Y$8</f>
        <v>4.4768952528717369E-2</v>
      </c>
    </row>
    <row r="65" spans="1:28" x14ac:dyDescent="0.25">
      <c r="A65" s="56"/>
      <c r="B65" s="157" t="s">
        <v>97</v>
      </c>
      <c r="C65" s="158">
        <v>2002</v>
      </c>
      <c r="D65" s="158">
        <v>97</v>
      </c>
      <c r="E65" s="158">
        <v>0</v>
      </c>
      <c r="F65" s="158">
        <v>0</v>
      </c>
      <c r="G65" s="158">
        <v>348</v>
      </c>
      <c r="H65" s="158">
        <v>0</v>
      </c>
      <c r="I65" s="159">
        <f>IFERROR(H65/G65-1,"-")</f>
        <v>-1</v>
      </c>
      <c r="J65" s="160">
        <f>IFERROR(H65/C65-1,"-")</f>
        <v>-1</v>
      </c>
      <c r="K65" s="159">
        <f>H65/H$8</f>
        <v>0</v>
      </c>
      <c r="L65" s="158">
        <v>39360</v>
      </c>
      <c r="M65" s="158">
        <v>13336</v>
      </c>
      <c r="N65" s="158">
        <v>23633</v>
      </c>
      <c r="O65" s="158">
        <v>0</v>
      </c>
      <c r="P65" s="158">
        <v>39391</v>
      </c>
      <c r="Q65" s="158">
        <v>0</v>
      </c>
      <c r="R65" s="159">
        <f>IFERROR(Q65/P65-1,"-")</f>
        <v>-1</v>
      </c>
      <c r="S65" s="160">
        <f>IFERROR(Q65/L65-1,"-")</f>
        <v>-1</v>
      </c>
      <c r="T65" s="159">
        <f>Q65/Q$8</f>
        <v>0</v>
      </c>
      <c r="U65" s="158">
        <v>41362</v>
      </c>
      <c r="V65" s="158">
        <v>25803</v>
      </c>
      <c r="W65" s="158">
        <v>30941</v>
      </c>
      <c r="X65" s="158">
        <v>45548</v>
      </c>
      <c r="Y65" s="158">
        <v>58550</v>
      </c>
      <c r="Z65" s="159">
        <f>IFERROR(Y65/X65-1,"-")</f>
        <v>0.28545710020198478</v>
      </c>
      <c r="AA65" s="160">
        <f t="shared" si="54"/>
        <v>0.41555050529471504</v>
      </c>
      <c r="AB65" s="159">
        <f>Y65/Y$8</f>
        <v>1.3681057285192212E-2</v>
      </c>
    </row>
    <row r="66" spans="1:28" x14ac:dyDescent="0.25">
      <c r="A66" s="56"/>
      <c r="B66" s="162" t="s">
        <v>103</v>
      </c>
      <c r="C66" s="163">
        <v>1510</v>
      </c>
      <c r="D66" s="163">
        <v>57</v>
      </c>
      <c r="E66" s="163">
        <v>0</v>
      </c>
      <c r="F66" s="163">
        <v>0</v>
      </c>
      <c r="G66" s="163">
        <v>169</v>
      </c>
      <c r="H66" s="163">
        <v>0</v>
      </c>
      <c r="I66" s="164">
        <f>IFERROR(H66/G66-1,"-")</f>
        <v>-1</v>
      </c>
      <c r="J66" s="165">
        <f>IFERROR(H66/C66-1,"-")</f>
        <v>-1</v>
      </c>
      <c r="K66" s="164">
        <f>H66/H$8</f>
        <v>0</v>
      </c>
      <c r="L66" s="163">
        <v>20727</v>
      </c>
      <c r="M66" s="163">
        <v>4777</v>
      </c>
      <c r="N66" s="163">
        <v>20260</v>
      </c>
      <c r="O66" s="163">
        <v>0</v>
      </c>
      <c r="P66" s="163">
        <v>26944</v>
      </c>
      <c r="Q66" s="163">
        <v>0</v>
      </c>
      <c r="R66" s="164">
        <f>IFERROR(Q66/P66-1,"-")</f>
        <v>-1</v>
      </c>
      <c r="S66" s="165">
        <f>IFERROR(Q66/L66-1,"-")</f>
        <v>-1</v>
      </c>
      <c r="T66" s="164">
        <f>Q66/Q$8</f>
        <v>0</v>
      </c>
      <c r="U66" s="163">
        <v>22237</v>
      </c>
      <c r="V66" s="163">
        <v>21207</v>
      </c>
      <c r="W66" s="163">
        <v>22920</v>
      </c>
      <c r="X66" s="163">
        <v>31464</v>
      </c>
      <c r="Y66" s="163">
        <v>34800</v>
      </c>
      <c r="Z66" s="164">
        <f>IFERROR(Y66/X66-1,"-")</f>
        <v>0.10602593440122043</v>
      </c>
      <c r="AA66" s="165">
        <f t="shared" si="54"/>
        <v>0.56495930206412726</v>
      </c>
      <c r="AB66" s="164">
        <f>Y66/Y$8</f>
        <v>8.1315250815489157E-3</v>
      </c>
    </row>
    <row r="67" spans="1:28" x14ac:dyDescent="0.25">
      <c r="A67" s="56"/>
      <c r="B67" s="162" t="s">
        <v>100</v>
      </c>
      <c r="C67" s="163">
        <v>492</v>
      </c>
      <c r="D67" s="163">
        <v>40</v>
      </c>
      <c r="E67" s="163">
        <v>0</v>
      </c>
      <c r="F67" s="163">
        <v>0</v>
      </c>
      <c r="G67" s="163">
        <v>179</v>
      </c>
      <c r="H67" s="163">
        <v>0</v>
      </c>
      <c r="I67" s="164">
        <f>IFERROR(H67/G67-1,"-")</f>
        <v>-1</v>
      </c>
      <c r="J67" s="165">
        <f>IFERROR(H67/C67-1,"-")</f>
        <v>-1</v>
      </c>
      <c r="K67" s="164">
        <f>H67/H$8</f>
        <v>0</v>
      </c>
      <c r="L67" s="163">
        <v>18633</v>
      </c>
      <c r="M67" s="163">
        <v>8559</v>
      </c>
      <c r="N67" s="163">
        <v>3373</v>
      </c>
      <c r="O67" s="163">
        <v>0</v>
      </c>
      <c r="P67" s="163">
        <v>12447</v>
      </c>
      <c r="Q67" s="163">
        <v>0</v>
      </c>
      <c r="R67" s="164">
        <f>IFERROR(Q67/P67-1,"-")</f>
        <v>-1</v>
      </c>
      <c r="S67" s="165">
        <f>IFERROR(Q67/L67-1,"-")</f>
        <v>-1</v>
      </c>
      <c r="T67" s="164">
        <f>Q67/Q$8</f>
        <v>0</v>
      </c>
      <c r="U67" s="163">
        <v>19125</v>
      </c>
      <c r="V67" s="163">
        <v>4596</v>
      </c>
      <c r="W67" s="163">
        <v>8021</v>
      </c>
      <c r="X67" s="163">
        <v>14084</v>
      </c>
      <c r="Y67" s="163">
        <v>23750</v>
      </c>
      <c r="Z67" s="164">
        <f>IFERROR(Y67/X67-1,"-")</f>
        <v>0.68631070718545861</v>
      </c>
      <c r="AA67" s="165">
        <f t="shared" si="54"/>
        <v>0.24183006535947715</v>
      </c>
      <c r="AB67" s="164">
        <f>Y67/Y$8</f>
        <v>5.5495322036432969E-3</v>
      </c>
    </row>
    <row r="68" spans="1:28" x14ac:dyDescent="0.25">
      <c r="A68" s="56"/>
      <c r="B68" s="157" t="s">
        <v>107</v>
      </c>
      <c r="C68" s="158">
        <v>10793</v>
      </c>
      <c r="D68" s="158">
        <v>1843</v>
      </c>
      <c r="E68" s="158">
        <v>0</v>
      </c>
      <c r="F68" s="158">
        <v>0</v>
      </c>
      <c r="G68" s="158">
        <v>965</v>
      </c>
      <c r="H68" s="158">
        <v>0</v>
      </c>
      <c r="I68" s="159">
        <f>IFERROR(H68/G68-1,"-")</f>
        <v>-1</v>
      </c>
      <c r="J68" s="160">
        <f>IFERROR(H68/C68-1,"-")</f>
        <v>-1</v>
      </c>
      <c r="K68" s="159">
        <f>H68/H$8</f>
        <v>0</v>
      </c>
      <c r="L68" s="158">
        <v>83197</v>
      </c>
      <c r="M68" s="158">
        <v>25627</v>
      </c>
      <c r="N68" s="158">
        <v>20658</v>
      </c>
      <c r="O68" s="158">
        <v>0</v>
      </c>
      <c r="P68" s="158">
        <v>69101</v>
      </c>
      <c r="Q68" s="158">
        <v>0</v>
      </c>
      <c r="R68" s="159">
        <f>IFERROR(Q68/P68-1,"-")</f>
        <v>-1</v>
      </c>
      <c r="S68" s="160">
        <f>IFERROR(Q68/L68-1,"-")</f>
        <v>-1</v>
      </c>
      <c r="T68" s="159">
        <f>Q68/Q$8</f>
        <v>0</v>
      </c>
      <c r="U68" s="158">
        <v>93990</v>
      </c>
      <c r="V68" s="158">
        <v>36217</v>
      </c>
      <c r="W68" s="158">
        <v>120532</v>
      </c>
      <c r="X68" s="158">
        <v>125410</v>
      </c>
      <c r="Y68" s="158">
        <v>133045</v>
      </c>
      <c r="Z68" s="159">
        <f>IFERROR(Y68/X68-1,"-")</f>
        <v>6.0880312574754791E-2</v>
      </c>
      <c r="AA68" s="160">
        <f t="shared" si="54"/>
        <v>0.41552292797106083</v>
      </c>
      <c r="AB68" s="159">
        <f>Y68/Y$8</f>
        <v>3.1087895243525156E-2</v>
      </c>
    </row>
    <row r="69" spans="1:28" s="56" customFormat="1" x14ac:dyDescent="0.25">
      <c r="B69" s="162" t="s">
        <v>110</v>
      </c>
      <c r="C69" s="163">
        <v>1499</v>
      </c>
      <c r="D69" s="163">
        <v>217</v>
      </c>
      <c r="E69" s="163">
        <v>0</v>
      </c>
      <c r="F69" s="163">
        <v>0</v>
      </c>
      <c r="G69" s="163">
        <v>262</v>
      </c>
      <c r="H69" s="163">
        <v>0</v>
      </c>
      <c r="I69" s="164">
        <f t="shared" ref="I69:I76" si="55">IFERROR(H69/G69-1,"-")</f>
        <v>-1</v>
      </c>
      <c r="J69" s="165">
        <f t="shared" ref="J69:J76" si="56">IFERROR(H69/C69-1,"-")</f>
        <v>-1</v>
      </c>
      <c r="K69" s="164">
        <f t="shared" ref="K69:K76" si="57">H69/H$8</f>
        <v>0</v>
      </c>
      <c r="L69" s="163">
        <v>39253</v>
      </c>
      <c r="M69" s="163">
        <v>12352</v>
      </c>
      <c r="N69" s="163">
        <v>5486</v>
      </c>
      <c r="O69" s="163">
        <v>0</v>
      </c>
      <c r="P69" s="163">
        <v>27753</v>
      </c>
      <c r="Q69" s="163">
        <v>0</v>
      </c>
      <c r="R69" s="164">
        <f t="shared" ref="R69:R76" si="58">IFERROR(Q69/P69-1,"-")</f>
        <v>-1</v>
      </c>
      <c r="S69" s="165">
        <f t="shared" ref="S69:S76" si="59">IFERROR(Q69/L69-1,"-")</f>
        <v>-1</v>
      </c>
      <c r="T69" s="164">
        <f t="shared" ref="T69:T76" si="60">Q69/Q$8</f>
        <v>0</v>
      </c>
      <c r="U69" s="163">
        <v>40752</v>
      </c>
      <c r="V69" s="163">
        <v>7549</v>
      </c>
      <c r="W69" s="163">
        <v>52809</v>
      </c>
      <c r="X69" s="163">
        <v>48101</v>
      </c>
      <c r="Y69" s="163">
        <v>45250</v>
      </c>
      <c r="Z69" s="164">
        <f t="shared" ref="Z69:Z76" si="61">IFERROR(Y69/X69-1,"-")</f>
        <v>-5.9271117024594089E-2</v>
      </c>
      <c r="AA69" s="165">
        <f t="shared" si="54"/>
        <v>0.11037495092265415</v>
      </c>
      <c r="AB69" s="164">
        <f t="shared" ref="AB69:AB76" si="62">Y69/Y$8</f>
        <v>1.0573319251151967E-2</v>
      </c>
    </row>
    <row r="70" spans="1:28" s="56" customFormat="1" x14ac:dyDescent="0.25">
      <c r="B70" s="162" t="s">
        <v>113</v>
      </c>
      <c r="C70" s="163">
        <v>1882</v>
      </c>
      <c r="D70" s="163">
        <v>271</v>
      </c>
      <c r="E70" s="163">
        <v>0</v>
      </c>
      <c r="F70" s="163">
        <v>0</v>
      </c>
      <c r="G70" s="163">
        <v>66</v>
      </c>
      <c r="H70" s="163">
        <v>0</v>
      </c>
      <c r="I70" s="164">
        <f t="shared" si="55"/>
        <v>-1</v>
      </c>
      <c r="J70" s="165">
        <f t="shared" si="56"/>
        <v>-1</v>
      </c>
      <c r="K70" s="164">
        <f t="shared" si="57"/>
        <v>0</v>
      </c>
      <c r="L70" s="163">
        <v>9305</v>
      </c>
      <c r="M70" s="163">
        <v>2792</v>
      </c>
      <c r="N70" s="163">
        <v>2729</v>
      </c>
      <c r="O70" s="163">
        <v>0</v>
      </c>
      <c r="P70" s="163">
        <v>6766</v>
      </c>
      <c r="Q70" s="163">
        <v>0</v>
      </c>
      <c r="R70" s="164">
        <f t="shared" si="58"/>
        <v>-1</v>
      </c>
      <c r="S70" s="165">
        <f t="shared" si="59"/>
        <v>-1</v>
      </c>
      <c r="T70" s="164">
        <f t="shared" si="60"/>
        <v>0</v>
      </c>
      <c r="U70" s="163">
        <v>11187</v>
      </c>
      <c r="V70" s="163">
        <v>3513</v>
      </c>
      <c r="W70" s="163">
        <v>7009</v>
      </c>
      <c r="X70" s="163">
        <v>9961</v>
      </c>
      <c r="Y70" s="163">
        <v>9892</v>
      </c>
      <c r="Z70" s="164">
        <f t="shared" si="61"/>
        <v>-6.9270153599035877E-3</v>
      </c>
      <c r="AA70" s="165">
        <f t="shared" si="54"/>
        <v>-0.11575936354697414</v>
      </c>
      <c r="AB70" s="164">
        <f t="shared" si="62"/>
        <v>2.311409370881663E-3</v>
      </c>
    </row>
    <row r="71" spans="1:28" x14ac:dyDescent="0.25">
      <c r="A71" s="56"/>
      <c r="B71" s="162" t="s">
        <v>116</v>
      </c>
      <c r="C71" s="163">
        <v>2393</v>
      </c>
      <c r="D71" s="163">
        <v>564</v>
      </c>
      <c r="E71" s="163">
        <v>0</v>
      </c>
      <c r="F71" s="163">
        <v>0</v>
      </c>
      <c r="G71" s="163">
        <v>158</v>
      </c>
      <c r="H71" s="163">
        <v>0</v>
      </c>
      <c r="I71" s="164">
        <f t="shared" si="55"/>
        <v>-1</v>
      </c>
      <c r="J71" s="165">
        <f t="shared" si="56"/>
        <v>-1</v>
      </c>
      <c r="K71" s="164">
        <f t="shared" si="57"/>
        <v>0</v>
      </c>
      <c r="L71" s="163">
        <v>8387</v>
      </c>
      <c r="M71" s="163">
        <v>2470</v>
      </c>
      <c r="N71" s="163">
        <v>3553</v>
      </c>
      <c r="O71" s="163">
        <v>0</v>
      </c>
      <c r="P71" s="163">
        <v>7714</v>
      </c>
      <c r="Q71" s="163">
        <v>0</v>
      </c>
      <c r="R71" s="164">
        <f t="shared" si="58"/>
        <v>-1</v>
      </c>
      <c r="S71" s="165">
        <f t="shared" si="59"/>
        <v>-1</v>
      </c>
      <c r="T71" s="164">
        <f t="shared" si="60"/>
        <v>0</v>
      </c>
      <c r="U71" s="163">
        <v>10780</v>
      </c>
      <c r="V71" s="163">
        <v>6247</v>
      </c>
      <c r="W71" s="163">
        <v>17604</v>
      </c>
      <c r="X71" s="163">
        <v>15357</v>
      </c>
      <c r="Y71" s="163">
        <v>19078</v>
      </c>
      <c r="Z71" s="164">
        <f t="shared" si="61"/>
        <v>0.24229992837142666</v>
      </c>
      <c r="AA71" s="165">
        <f t="shared" si="54"/>
        <v>0.76975881261595558</v>
      </c>
      <c r="AB71" s="164">
        <f t="shared" si="62"/>
        <v>4.4578515949939713E-3</v>
      </c>
    </row>
    <row r="72" spans="1:28" x14ac:dyDescent="0.25">
      <c r="A72" s="56"/>
      <c r="B72" s="162" t="s">
        <v>123</v>
      </c>
      <c r="C72" s="163">
        <v>100</v>
      </c>
      <c r="D72" s="163">
        <v>22</v>
      </c>
      <c r="E72" s="163">
        <v>0</v>
      </c>
      <c r="F72" s="163">
        <v>0</v>
      </c>
      <c r="G72" s="163">
        <v>23</v>
      </c>
      <c r="H72" s="163">
        <v>0</v>
      </c>
      <c r="I72" s="164">
        <f t="shared" si="55"/>
        <v>-1</v>
      </c>
      <c r="J72" s="165">
        <f t="shared" si="56"/>
        <v>-1</v>
      </c>
      <c r="K72" s="164">
        <f t="shared" si="57"/>
        <v>0</v>
      </c>
      <c r="L72" s="163">
        <v>1619</v>
      </c>
      <c r="M72" s="163">
        <v>422</v>
      </c>
      <c r="N72" s="163">
        <v>818</v>
      </c>
      <c r="O72" s="163">
        <v>0</v>
      </c>
      <c r="P72" s="163">
        <v>2075</v>
      </c>
      <c r="Q72" s="163">
        <v>0</v>
      </c>
      <c r="R72" s="164">
        <f t="shared" si="58"/>
        <v>-1</v>
      </c>
      <c r="S72" s="165">
        <f t="shared" si="59"/>
        <v>-1</v>
      </c>
      <c r="T72" s="164">
        <f t="shared" si="60"/>
        <v>0</v>
      </c>
      <c r="U72" s="163">
        <v>1719</v>
      </c>
      <c r="V72" s="163">
        <v>1777</v>
      </c>
      <c r="W72" s="163">
        <v>2468</v>
      </c>
      <c r="X72" s="163">
        <v>3478</v>
      </c>
      <c r="Y72" s="163">
        <v>4281</v>
      </c>
      <c r="Z72" s="164">
        <f t="shared" si="61"/>
        <v>0.23087981598619889</v>
      </c>
      <c r="AA72" s="165">
        <f t="shared" si="54"/>
        <v>1.4904013961605584</v>
      </c>
      <c r="AB72" s="164">
        <f t="shared" si="62"/>
        <v>1.0003177837388192E-3</v>
      </c>
    </row>
    <row r="73" spans="1:28" x14ac:dyDescent="0.25">
      <c r="A73" s="56"/>
      <c r="B73" s="162" t="s">
        <v>119</v>
      </c>
      <c r="C73" s="163">
        <v>0</v>
      </c>
      <c r="D73" s="163">
        <v>0</v>
      </c>
      <c r="E73" s="163">
        <v>0</v>
      </c>
      <c r="F73" s="163">
        <v>0</v>
      </c>
      <c r="G73" s="163">
        <v>16</v>
      </c>
      <c r="H73" s="163">
        <v>0</v>
      </c>
      <c r="I73" s="164">
        <f t="shared" si="55"/>
        <v>-1</v>
      </c>
      <c r="J73" s="165" t="str">
        <f t="shared" si="56"/>
        <v>-</v>
      </c>
      <c r="K73" s="164">
        <f t="shared" si="57"/>
        <v>0</v>
      </c>
      <c r="L73" s="163">
        <v>2455</v>
      </c>
      <c r="M73" s="163">
        <v>923</v>
      </c>
      <c r="N73" s="163">
        <v>1017</v>
      </c>
      <c r="O73" s="163">
        <v>0</v>
      </c>
      <c r="P73" s="163">
        <v>1320</v>
      </c>
      <c r="Q73" s="163">
        <v>0</v>
      </c>
      <c r="R73" s="164">
        <f t="shared" si="58"/>
        <v>-1</v>
      </c>
      <c r="S73" s="165">
        <f t="shared" si="59"/>
        <v>-1</v>
      </c>
      <c r="T73" s="164">
        <f t="shared" si="60"/>
        <v>0</v>
      </c>
      <c r="U73" s="163">
        <v>2455</v>
      </c>
      <c r="V73" s="163">
        <v>1607</v>
      </c>
      <c r="W73" s="163">
        <v>2853</v>
      </c>
      <c r="X73" s="163">
        <v>2272</v>
      </c>
      <c r="Y73" s="163">
        <v>3870</v>
      </c>
      <c r="Z73" s="164">
        <f t="shared" si="61"/>
        <v>0.70334507042253525</v>
      </c>
      <c r="AA73" s="165">
        <f t="shared" si="54"/>
        <v>0.57637474541751521</v>
      </c>
      <c r="AB73" s="164">
        <f t="shared" si="62"/>
        <v>9.0428166855156041E-4</v>
      </c>
    </row>
    <row r="74" spans="1:28" x14ac:dyDescent="0.25">
      <c r="A74" s="56"/>
      <c r="B74" s="162" t="s">
        <v>128</v>
      </c>
      <c r="C74" s="163">
        <v>311</v>
      </c>
      <c r="D74" s="163">
        <v>83</v>
      </c>
      <c r="E74" s="163">
        <v>0</v>
      </c>
      <c r="F74" s="163">
        <v>0</v>
      </c>
      <c r="G74" s="163">
        <v>39</v>
      </c>
      <c r="H74" s="163">
        <v>0</v>
      </c>
      <c r="I74" s="164">
        <f t="shared" si="55"/>
        <v>-1</v>
      </c>
      <c r="J74" s="165">
        <f t="shared" si="56"/>
        <v>-1</v>
      </c>
      <c r="K74" s="164">
        <f t="shared" si="57"/>
        <v>0</v>
      </c>
      <c r="L74" s="163">
        <v>1869</v>
      </c>
      <c r="M74" s="163">
        <v>566</v>
      </c>
      <c r="N74" s="163">
        <v>128</v>
      </c>
      <c r="O74" s="163">
        <v>0</v>
      </c>
      <c r="P74" s="163">
        <v>527</v>
      </c>
      <c r="Q74" s="163">
        <v>0</v>
      </c>
      <c r="R74" s="164">
        <f t="shared" si="58"/>
        <v>-1</v>
      </c>
      <c r="S74" s="165">
        <f t="shared" si="59"/>
        <v>-1</v>
      </c>
      <c r="T74" s="164">
        <f t="shared" si="60"/>
        <v>0</v>
      </c>
      <c r="U74" s="163">
        <v>2180</v>
      </c>
      <c r="V74" s="163">
        <v>1674</v>
      </c>
      <c r="W74" s="163">
        <v>2685</v>
      </c>
      <c r="X74" s="163">
        <v>3745</v>
      </c>
      <c r="Y74" s="163">
        <v>2300</v>
      </c>
      <c r="Z74" s="164">
        <f t="shared" si="61"/>
        <v>-0.3858477970627503</v>
      </c>
      <c r="AA74" s="165">
        <f t="shared" si="54"/>
        <v>5.504587155963292E-2</v>
      </c>
      <c r="AB74" s="164">
        <f t="shared" si="62"/>
        <v>5.3742838182650873E-4</v>
      </c>
    </row>
    <row r="75" spans="1:28" x14ac:dyDescent="0.25">
      <c r="A75" s="56"/>
      <c r="B75" s="162" t="s">
        <v>131</v>
      </c>
      <c r="C75" s="163">
        <v>225</v>
      </c>
      <c r="D75" s="163">
        <v>63</v>
      </c>
      <c r="E75" s="163">
        <v>0</v>
      </c>
      <c r="F75" s="163">
        <v>0</v>
      </c>
      <c r="G75" s="163">
        <v>7</v>
      </c>
      <c r="H75" s="163">
        <v>0</v>
      </c>
      <c r="I75" s="164">
        <f t="shared" si="55"/>
        <v>-1</v>
      </c>
      <c r="J75" s="165">
        <f t="shared" si="56"/>
        <v>-1</v>
      </c>
      <c r="K75" s="164">
        <f t="shared" si="57"/>
        <v>0</v>
      </c>
      <c r="L75" s="163">
        <v>2065</v>
      </c>
      <c r="M75" s="163">
        <v>762</v>
      </c>
      <c r="N75" s="163">
        <v>59</v>
      </c>
      <c r="O75" s="163">
        <v>0</v>
      </c>
      <c r="P75" s="163">
        <v>144</v>
      </c>
      <c r="Q75" s="163">
        <v>0</v>
      </c>
      <c r="R75" s="164">
        <f t="shared" si="58"/>
        <v>-1</v>
      </c>
      <c r="S75" s="165">
        <f t="shared" si="59"/>
        <v>-1</v>
      </c>
      <c r="T75" s="164">
        <f t="shared" si="60"/>
        <v>0</v>
      </c>
      <c r="U75" s="163">
        <v>2290</v>
      </c>
      <c r="V75" s="163">
        <v>154</v>
      </c>
      <c r="W75" s="163">
        <v>799</v>
      </c>
      <c r="X75" s="163">
        <v>1039</v>
      </c>
      <c r="Y75" s="163">
        <v>628</v>
      </c>
      <c r="Z75" s="164">
        <f t="shared" si="61"/>
        <v>-0.39557266602502406</v>
      </c>
      <c r="AA75" s="165">
        <f t="shared" si="54"/>
        <v>-0.72576419213973797</v>
      </c>
      <c r="AB75" s="164">
        <f t="shared" si="62"/>
        <v>1.4674131469002066E-4</v>
      </c>
    </row>
    <row r="76" spans="1:28" x14ac:dyDescent="0.25">
      <c r="A76" s="56"/>
      <c r="B76" s="168" t="s">
        <v>145</v>
      </c>
      <c r="C76" s="169">
        <f t="shared" ref="C76:H76" si="63">C68-SUM(C69:C75)</f>
        <v>4383</v>
      </c>
      <c r="D76" s="169">
        <f t="shared" si="63"/>
        <v>623</v>
      </c>
      <c r="E76" s="169">
        <f t="shared" si="63"/>
        <v>0</v>
      </c>
      <c r="F76" s="169">
        <f t="shared" si="63"/>
        <v>0</v>
      </c>
      <c r="G76" s="169">
        <f t="shared" si="63"/>
        <v>394</v>
      </c>
      <c r="H76" s="169">
        <f t="shared" si="63"/>
        <v>0</v>
      </c>
      <c r="I76" s="170">
        <f t="shared" si="55"/>
        <v>-1</v>
      </c>
      <c r="J76" s="171">
        <f t="shared" si="56"/>
        <v>-1</v>
      </c>
      <c r="K76" s="170">
        <f t="shared" si="57"/>
        <v>0</v>
      </c>
      <c r="L76" s="169">
        <f t="shared" ref="L76:Q76" si="64">L68-SUM(L69:L75)</f>
        <v>18244</v>
      </c>
      <c r="M76" s="169">
        <f t="shared" si="64"/>
        <v>5340</v>
      </c>
      <c r="N76" s="169">
        <f t="shared" si="64"/>
        <v>6868</v>
      </c>
      <c r="O76" s="169">
        <f t="shared" si="64"/>
        <v>0</v>
      </c>
      <c r="P76" s="169">
        <f t="shared" si="64"/>
        <v>22802</v>
      </c>
      <c r="Q76" s="169">
        <f t="shared" si="64"/>
        <v>0</v>
      </c>
      <c r="R76" s="170">
        <f t="shared" si="58"/>
        <v>-1</v>
      </c>
      <c r="S76" s="171">
        <f t="shared" si="59"/>
        <v>-1</v>
      </c>
      <c r="T76" s="170">
        <f t="shared" si="60"/>
        <v>0</v>
      </c>
      <c r="U76" s="169">
        <f>U68-SUM(U69:U75)</f>
        <v>22627</v>
      </c>
      <c r="V76" s="169">
        <f>V68-SUM(V69:V75)</f>
        <v>13696</v>
      </c>
      <c r="W76" s="169">
        <f>W68-SUM(W69:W75)</f>
        <v>34305</v>
      </c>
      <c r="X76" s="169">
        <f>X68-SUM(X69:X75)</f>
        <v>41457</v>
      </c>
      <c r="Y76" s="169">
        <f>Y68-SUM(Y69:Y75)</f>
        <v>47746</v>
      </c>
      <c r="Z76" s="170">
        <f t="shared" si="61"/>
        <v>0.15169935113491095</v>
      </c>
      <c r="AA76" s="171">
        <f t="shared" si="54"/>
        <v>1.1101339108145138</v>
      </c>
      <c r="AB76" s="170">
        <f t="shared" si="62"/>
        <v>1.1156545877690646E-2</v>
      </c>
    </row>
    <row r="77" spans="1:28" x14ac:dyDescent="0.25">
      <c r="A77" s="56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</row>
    <row r="78" spans="1:28" x14ac:dyDescent="0.25">
      <c r="A78" s="56"/>
      <c r="B78" s="154" t="s">
        <v>68</v>
      </c>
      <c r="C78" s="176">
        <f t="shared" ref="C78:H78" si="65">C79+C82</f>
        <v>131352</v>
      </c>
      <c r="D78" s="176">
        <f t="shared" si="65"/>
        <v>32788</v>
      </c>
      <c r="E78" s="176">
        <f t="shared" si="65"/>
        <v>70827</v>
      </c>
      <c r="F78" s="176">
        <f t="shared" si="65"/>
        <v>98456</v>
      </c>
      <c r="G78" s="176">
        <f t="shared" si="65"/>
        <v>103299</v>
      </c>
      <c r="H78" s="176">
        <f t="shared" si="65"/>
        <v>118688</v>
      </c>
      <c r="I78" s="177">
        <f>IFERROR(H78/G78-1,"-")</f>
        <v>0.14897530469801246</v>
      </c>
      <c r="J78" s="177">
        <f>IFERROR(H78/C78-1,"-")</f>
        <v>-9.6412692612217521E-2</v>
      </c>
      <c r="K78" s="177">
        <f>H78/H$8</f>
        <v>0.15641333140048233</v>
      </c>
      <c r="L78" s="176">
        <f t="shared" ref="L78:Q78" si="66">L79+L82</f>
        <v>501207</v>
      </c>
      <c r="M78" s="176">
        <f t="shared" si="66"/>
        <v>135144</v>
      </c>
      <c r="N78" s="176">
        <f t="shared" si="66"/>
        <v>214429</v>
      </c>
      <c r="O78" s="176">
        <f t="shared" si="66"/>
        <v>476344</v>
      </c>
      <c r="P78" s="176">
        <f t="shared" si="66"/>
        <v>549349</v>
      </c>
      <c r="Q78" s="176">
        <f t="shared" si="66"/>
        <v>622363</v>
      </c>
      <c r="R78" s="177">
        <f>IFERROR(Q78/P78-1,"-")</f>
        <v>0.13291004443441246</v>
      </c>
      <c r="S78" s="177">
        <f>IFERROR(Q78/L78-1,"-")</f>
        <v>0.24172846747950438</v>
      </c>
      <c r="T78" s="177">
        <f>Q78/Q$8</f>
        <v>0.17676598983762351</v>
      </c>
      <c r="U78" s="176">
        <f>U79+U82</f>
        <v>632559</v>
      </c>
      <c r="V78" s="176">
        <f>V79+V82</f>
        <v>285256</v>
      </c>
      <c r="W78" s="176">
        <f>W79+W82</f>
        <v>574800</v>
      </c>
      <c r="X78" s="176">
        <f>X79+X82</f>
        <v>652648</v>
      </c>
      <c r="Y78" s="176">
        <f>Y79+Y82</f>
        <v>741051</v>
      </c>
      <c r="Z78" s="177">
        <f>IFERROR(Y78/X78-1,"-")</f>
        <v>0.13545280151015548</v>
      </c>
      <c r="AA78" s="177">
        <f t="shared" ref="AA78:AA90" si="67">IFERROR(Y78/U78-1,"-")</f>
        <v>0.17151285492736656</v>
      </c>
      <c r="AB78" s="177">
        <f>Y78/Y$8</f>
        <v>0.17315732164387659</v>
      </c>
    </row>
    <row r="79" spans="1:28" x14ac:dyDescent="0.25">
      <c r="A79" s="56"/>
      <c r="B79" s="157" t="s">
        <v>97</v>
      </c>
      <c r="C79" s="158">
        <v>57326</v>
      </c>
      <c r="D79" s="158">
        <v>14350</v>
      </c>
      <c r="E79" s="158">
        <v>38077</v>
      </c>
      <c r="F79" s="158">
        <v>48839</v>
      </c>
      <c r="G79" s="158">
        <v>49185</v>
      </c>
      <c r="H79" s="158">
        <v>55960</v>
      </c>
      <c r="I79" s="159">
        <f>IFERROR(H79/G79-1,"-")</f>
        <v>0.13774524753481754</v>
      </c>
      <c r="J79" s="160">
        <f>IFERROR(H79/C79-1,"-")</f>
        <v>-2.3828629243275334E-2</v>
      </c>
      <c r="K79" s="159">
        <f>H79/H$8</f>
        <v>7.3747051304015501E-2</v>
      </c>
      <c r="L79" s="158">
        <v>228164</v>
      </c>
      <c r="M79" s="158">
        <v>62185</v>
      </c>
      <c r="N79" s="158">
        <v>109519</v>
      </c>
      <c r="O79" s="158">
        <v>230615</v>
      </c>
      <c r="P79" s="158">
        <v>229974</v>
      </c>
      <c r="Q79" s="158">
        <v>243808</v>
      </c>
      <c r="R79" s="159">
        <f>IFERROR(Q79/P79-1,"-")</f>
        <v>6.0154626175132897E-2</v>
      </c>
      <c r="S79" s="160">
        <f>IFERROR(Q79/L79-1,"-")</f>
        <v>6.8564716607352638E-2</v>
      </c>
      <c r="T79" s="159">
        <f>Q79/Q$8</f>
        <v>6.9247308163131988E-2</v>
      </c>
      <c r="U79" s="158">
        <v>285490</v>
      </c>
      <c r="V79" s="158">
        <v>147596</v>
      </c>
      <c r="W79" s="158">
        <v>279454</v>
      </c>
      <c r="X79" s="158">
        <v>279159</v>
      </c>
      <c r="Y79" s="158">
        <v>299768</v>
      </c>
      <c r="Z79" s="159">
        <f>IFERROR(Y79/X79-1,"-")</f>
        <v>7.3825311023467011E-2</v>
      </c>
      <c r="AA79" s="160">
        <f t="shared" si="67"/>
        <v>5.0012259623804622E-2</v>
      </c>
      <c r="AB79" s="159">
        <f>Y79/Y$8</f>
        <v>7.0045143984073424E-2</v>
      </c>
    </row>
    <row r="80" spans="1:28" x14ac:dyDescent="0.25">
      <c r="A80" s="56"/>
      <c r="B80" s="162" t="s">
        <v>103</v>
      </c>
      <c r="C80" s="163">
        <v>19941</v>
      </c>
      <c r="D80" s="163">
        <v>7027</v>
      </c>
      <c r="E80" s="163">
        <v>24218</v>
      </c>
      <c r="F80" s="163">
        <v>29828</v>
      </c>
      <c r="G80" s="163">
        <v>29979</v>
      </c>
      <c r="H80" s="163">
        <v>30308</v>
      </c>
      <c r="I80" s="164">
        <f>IFERROR(H80/G80-1,"-")</f>
        <v>1.0974348710764303E-2</v>
      </c>
      <c r="J80" s="165">
        <f>IFERROR(H80/C80-1,"-")</f>
        <v>0.51988365678752313</v>
      </c>
      <c r="K80" s="164">
        <f>H80/H$8</f>
        <v>3.9941487328843846E-2</v>
      </c>
      <c r="L80" s="163">
        <v>29985</v>
      </c>
      <c r="M80" s="163">
        <v>11101</v>
      </c>
      <c r="N80" s="163">
        <v>24585</v>
      </c>
      <c r="O80" s="163">
        <v>36378</v>
      </c>
      <c r="P80" s="163">
        <v>30210</v>
      </c>
      <c r="Q80" s="163">
        <v>42021</v>
      </c>
      <c r="R80" s="164">
        <f>IFERROR(Q80/P80-1,"-")</f>
        <v>0.39096325719960268</v>
      </c>
      <c r="S80" s="165">
        <f>IFERROR(Q80/L80-1,"-")</f>
        <v>0.40140070035017517</v>
      </c>
      <c r="T80" s="164">
        <f>Q80/Q$8</f>
        <v>1.1934969879261424E-2</v>
      </c>
      <c r="U80" s="163">
        <v>49926</v>
      </c>
      <c r="V80" s="163">
        <v>48803</v>
      </c>
      <c r="W80" s="163">
        <v>66206</v>
      </c>
      <c r="X80" s="163">
        <v>60189</v>
      </c>
      <c r="Y80" s="163">
        <v>72329</v>
      </c>
      <c r="Z80" s="164">
        <f>IFERROR(Y80/X80-1,"-")</f>
        <v>0.20169798468158628</v>
      </c>
      <c r="AA80" s="165">
        <f t="shared" si="67"/>
        <v>0.44872411168529425</v>
      </c>
      <c r="AB80" s="164">
        <f>Y80/Y$8</f>
        <v>1.6900720621360676E-2</v>
      </c>
    </row>
    <row r="81" spans="1:28" x14ac:dyDescent="0.25">
      <c r="A81" s="56"/>
      <c r="B81" s="162" t="s">
        <v>100</v>
      </c>
      <c r="C81" s="163">
        <v>37385</v>
      </c>
      <c r="D81" s="163">
        <v>7323</v>
      </c>
      <c r="E81" s="163">
        <v>13859</v>
      </c>
      <c r="F81" s="163">
        <v>19011</v>
      </c>
      <c r="G81" s="163">
        <v>19206</v>
      </c>
      <c r="H81" s="163">
        <v>25652</v>
      </c>
      <c r="I81" s="164">
        <f>IFERROR(H81/G81-1,"-")</f>
        <v>0.33562428407789224</v>
      </c>
      <c r="J81" s="165">
        <f>IFERROR(H81/C81-1,"-")</f>
        <v>-0.31384245018055368</v>
      </c>
      <c r="K81" s="164">
        <f>H81/H$8</f>
        <v>3.3805563975171649E-2</v>
      </c>
      <c r="L81" s="163">
        <v>198179</v>
      </c>
      <c r="M81" s="163">
        <v>51084</v>
      </c>
      <c r="N81" s="163">
        <v>84934</v>
      </c>
      <c r="O81" s="163">
        <v>194237</v>
      </c>
      <c r="P81" s="163">
        <v>199764</v>
      </c>
      <c r="Q81" s="163">
        <v>201787</v>
      </c>
      <c r="R81" s="164">
        <f>IFERROR(Q81/P81-1,"-")</f>
        <v>1.0126949800765006E-2</v>
      </c>
      <c r="S81" s="165">
        <f>IFERROR(Q81/L81-1,"-")</f>
        <v>1.8205763476453196E-2</v>
      </c>
      <c r="T81" s="164">
        <f>Q81/Q$8</f>
        <v>5.7312338283870563E-2</v>
      </c>
      <c r="U81" s="163">
        <v>235564</v>
      </c>
      <c r="V81" s="163">
        <v>98793</v>
      </c>
      <c r="W81" s="163">
        <v>213248</v>
      </c>
      <c r="X81" s="163">
        <v>218970</v>
      </c>
      <c r="Y81" s="163">
        <v>227439</v>
      </c>
      <c r="Z81" s="164">
        <f>IFERROR(Y81/X81-1,"-")</f>
        <v>3.8676531031648143E-2</v>
      </c>
      <c r="AA81" s="165">
        <f t="shared" si="67"/>
        <v>-3.4491688033825185E-2</v>
      </c>
      <c r="AB81" s="164">
        <f>Y81/Y$8</f>
        <v>5.3144423362712752E-2</v>
      </c>
    </row>
    <row r="82" spans="1:28" x14ac:dyDescent="0.25">
      <c r="A82" s="56"/>
      <c r="B82" s="157" t="s">
        <v>107</v>
      </c>
      <c r="C82" s="158">
        <v>74026</v>
      </c>
      <c r="D82" s="158">
        <v>18438</v>
      </c>
      <c r="E82" s="158">
        <v>32750</v>
      </c>
      <c r="F82" s="158">
        <v>49617</v>
      </c>
      <c r="G82" s="158">
        <v>54114</v>
      </c>
      <c r="H82" s="158">
        <v>62728</v>
      </c>
      <c r="I82" s="159">
        <f>IFERROR(H82/G82-1,"-")</f>
        <v>0.15918246664449121</v>
      </c>
      <c r="J82" s="160">
        <f>IFERROR(H82/C82-1,"-")</f>
        <v>-0.15262205171156085</v>
      </c>
      <c r="K82" s="159">
        <f>H82/H$8</f>
        <v>8.2666280096466843E-2</v>
      </c>
      <c r="L82" s="158">
        <v>273043</v>
      </c>
      <c r="M82" s="158">
        <v>72959</v>
      </c>
      <c r="N82" s="158">
        <v>104910</v>
      </c>
      <c r="O82" s="158">
        <v>245729</v>
      </c>
      <c r="P82" s="158">
        <v>319375</v>
      </c>
      <c r="Q82" s="158">
        <v>378555</v>
      </c>
      <c r="R82" s="159">
        <f>IFERROR(Q82/P82-1,"-")</f>
        <v>0.18529941291585117</v>
      </c>
      <c r="S82" s="160">
        <f>IFERROR(Q82/L82-1,"-")</f>
        <v>0.38642997623085007</v>
      </c>
      <c r="T82" s="159">
        <f>Q82/Q$8</f>
        <v>0.10751868167449152</v>
      </c>
      <c r="U82" s="158">
        <v>347069</v>
      </c>
      <c r="V82" s="158">
        <v>137660</v>
      </c>
      <c r="W82" s="158">
        <v>295346</v>
      </c>
      <c r="X82" s="158">
        <v>373489</v>
      </c>
      <c r="Y82" s="158">
        <v>441283</v>
      </c>
      <c r="Z82" s="159">
        <f>IFERROR(Y82/X82-1,"-")</f>
        <v>0.18151538599530381</v>
      </c>
      <c r="AA82" s="160">
        <f t="shared" si="67"/>
        <v>0.27145610815140508</v>
      </c>
      <c r="AB82" s="159">
        <f>Y82/Y$8</f>
        <v>0.10311217765980316</v>
      </c>
    </row>
    <row r="83" spans="1:28" s="56" customFormat="1" x14ac:dyDescent="0.25">
      <c r="B83" s="162" t="s">
        <v>110</v>
      </c>
      <c r="C83" s="163">
        <v>9286</v>
      </c>
      <c r="D83" s="163">
        <v>2533</v>
      </c>
      <c r="E83" s="163">
        <v>3228</v>
      </c>
      <c r="F83" s="163">
        <v>5828</v>
      </c>
      <c r="G83" s="163">
        <v>7060</v>
      </c>
      <c r="H83" s="163">
        <v>9146</v>
      </c>
      <c r="I83" s="164">
        <f t="shared" ref="I83:I90" si="68">IFERROR(H83/G83-1,"-")</f>
        <v>0.29546742209631738</v>
      </c>
      <c r="J83" s="165">
        <f t="shared" ref="J83:J90" si="69">IFERROR(H83/C83-1,"-")</f>
        <v>-1.5076459185871194E-2</v>
      </c>
      <c r="K83" s="164">
        <f t="shared" ref="K83:K90" si="70">H83/H$8</f>
        <v>1.2053083116985807E-2</v>
      </c>
      <c r="L83" s="163">
        <v>54466</v>
      </c>
      <c r="M83" s="163">
        <v>14912</v>
      </c>
      <c r="N83" s="163">
        <v>11210</v>
      </c>
      <c r="O83" s="163">
        <v>56300</v>
      </c>
      <c r="P83" s="163">
        <v>75139</v>
      </c>
      <c r="Q83" s="163">
        <v>87125</v>
      </c>
      <c r="R83" s="164">
        <f t="shared" ref="R83:R90" si="71">IFERROR(Q83/P83-1,"-")</f>
        <v>0.15951769387402015</v>
      </c>
      <c r="S83" s="165">
        <f t="shared" ref="S83:S90" si="72">IFERROR(Q83/L83-1,"-")</f>
        <v>0.59962178239635744</v>
      </c>
      <c r="T83" s="164">
        <f t="shared" ref="T83:T90" si="73">Q83/Q$8</f>
        <v>2.4745585557950825E-2</v>
      </c>
      <c r="U83" s="163">
        <v>63752</v>
      </c>
      <c r="V83" s="163">
        <v>14438</v>
      </c>
      <c r="W83" s="163">
        <v>62128</v>
      </c>
      <c r="X83" s="163">
        <v>82199</v>
      </c>
      <c r="Y83" s="163">
        <v>96271</v>
      </c>
      <c r="Z83" s="164">
        <f t="shared" ref="Z83:Z90" si="74">IFERROR(Y83/X83-1,"-")</f>
        <v>0.17119429676760056</v>
      </c>
      <c r="AA83" s="165">
        <f t="shared" si="67"/>
        <v>0.51008595808758939</v>
      </c>
      <c r="AB83" s="164">
        <f t="shared" ref="AB83:AB90" si="75">Y83/Y$8</f>
        <v>2.2495116411660795E-2</v>
      </c>
    </row>
    <row r="84" spans="1:28" s="56" customFormat="1" x14ac:dyDescent="0.25">
      <c r="B84" s="162" t="s">
        <v>113</v>
      </c>
      <c r="C84" s="163">
        <v>20849</v>
      </c>
      <c r="D84" s="163">
        <v>5333</v>
      </c>
      <c r="E84" s="163">
        <v>8563</v>
      </c>
      <c r="F84" s="163">
        <v>13220</v>
      </c>
      <c r="G84" s="163">
        <v>14980</v>
      </c>
      <c r="H84" s="163">
        <v>15604</v>
      </c>
      <c r="I84" s="164">
        <f t="shared" si="68"/>
        <v>4.1655540720961337E-2</v>
      </c>
      <c r="J84" s="165">
        <f t="shared" si="69"/>
        <v>-0.25157081874430431</v>
      </c>
      <c r="K84" s="164">
        <f t="shared" si="70"/>
        <v>2.0563777493707251E-2</v>
      </c>
      <c r="L84" s="163">
        <v>117342</v>
      </c>
      <c r="M84" s="163">
        <v>26597</v>
      </c>
      <c r="N84" s="163">
        <v>36097</v>
      </c>
      <c r="O84" s="163">
        <v>84214</v>
      </c>
      <c r="P84" s="163">
        <v>96686</v>
      </c>
      <c r="Q84" s="163">
        <v>107377</v>
      </c>
      <c r="R84" s="164">
        <f t="shared" si="71"/>
        <v>0.11057443683677048</v>
      </c>
      <c r="S84" s="165">
        <f t="shared" si="72"/>
        <v>-8.4922704572957697E-2</v>
      </c>
      <c r="T84" s="164">
        <f t="shared" si="73"/>
        <v>3.0497638340959376E-2</v>
      </c>
      <c r="U84" s="163">
        <v>138191</v>
      </c>
      <c r="V84" s="163">
        <v>44660</v>
      </c>
      <c r="W84" s="163">
        <v>97434</v>
      </c>
      <c r="X84" s="163">
        <v>111666</v>
      </c>
      <c r="Y84" s="163">
        <v>122981</v>
      </c>
      <c r="Z84" s="164">
        <f t="shared" si="74"/>
        <v>0.101328963157989</v>
      </c>
      <c r="AA84" s="165">
        <f t="shared" si="67"/>
        <v>-0.11006505488780027</v>
      </c>
      <c r="AB84" s="164">
        <f t="shared" si="75"/>
        <v>2.8736295576263424E-2</v>
      </c>
    </row>
    <row r="85" spans="1:28" x14ac:dyDescent="0.25">
      <c r="A85" s="56"/>
      <c r="B85" s="162" t="s">
        <v>116</v>
      </c>
      <c r="C85" s="163">
        <v>5447</v>
      </c>
      <c r="D85" s="163">
        <v>1687</v>
      </c>
      <c r="E85" s="163">
        <v>5280</v>
      </c>
      <c r="F85" s="163">
        <v>5870</v>
      </c>
      <c r="G85" s="163">
        <v>5315</v>
      </c>
      <c r="H85" s="163">
        <v>6020</v>
      </c>
      <c r="I85" s="164">
        <f t="shared" si="68"/>
        <v>0.13264346190028231</v>
      </c>
      <c r="J85" s="165">
        <f t="shared" si="69"/>
        <v>0.10519552046998348</v>
      </c>
      <c r="K85" s="164">
        <f t="shared" si="70"/>
        <v>7.933474782883726E-3</v>
      </c>
      <c r="L85" s="163">
        <v>15628</v>
      </c>
      <c r="M85" s="163">
        <v>5090</v>
      </c>
      <c r="N85" s="163">
        <v>11108</v>
      </c>
      <c r="O85" s="163">
        <v>20133</v>
      </c>
      <c r="P85" s="163">
        <v>32539</v>
      </c>
      <c r="Q85" s="163">
        <v>46070</v>
      </c>
      <c r="R85" s="164">
        <f t="shared" si="71"/>
        <v>0.41583945419342938</v>
      </c>
      <c r="S85" s="165">
        <f t="shared" si="72"/>
        <v>1.9479140005119016</v>
      </c>
      <c r="T85" s="164">
        <f t="shared" si="73"/>
        <v>1.3084982802350582E-2</v>
      </c>
      <c r="U85" s="163">
        <v>21075</v>
      </c>
      <c r="V85" s="163">
        <v>16388</v>
      </c>
      <c r="W85" s="163">
        <v>26003</v>
      </c>
      <c r="X85" s="163">
        <v>37854</v>
      </c>
      <c r="Y85" s="163">
        <v>52090</v>
      </c>
      <c r="Z85" s="164">
        <f t="shared" si="74"/>
        <v>0.37607650446452157</v>
      </c>
      <c r="AA85" s="165">
        <f t="shared" si="67"/>
        <v>1.4716488730723607</v>
      </c>
      <c r="AB85" s="164">
        <f t="shared" si="75"/>
        <v>1.2171584525801235E-2</v>
      </c>
    </row>
    <row r="86" spans="1:28" x14ac:dyDescent="0.25">
      <c r="A86" s="56"/>
      <c r="B86" s="162" t="s">
        <v>123</v>
      </c>
      <c r="C86" s="163">
        <v>1860</v>
      </c>
      <c r="D86" s="163">
        <v>271</v>
      </c>
      <c r="E86" s="163">
        <v>921</v>
      </c>
      <c r="F86" s="163">
        <v>1133</v>
      </c>
      <c r="G86" s="163">
        <v>1153</v>
      </c>
      <c r="H86" s="163">
        <v>1481</v>
      </c>
      <c r="I86" s="164">
        <f t="shared" si="68"/>
        <v>0.28447528187337379</v>
      </c>
      <c r="J86" s="165">
        <f t="shared" si="69"/>
        <v>-0.20376344086021503</v>
      </c>
      <c r="K86" s="164">
        <f t="shared" si="70"/>
        <v>1.951740224825714E-3</v>
      </c>
      <c r="L86" s="163">
        <v>4340</v>
      </c>
      <c r="M86" s="163">
        <v>1175</v>
      </c>
      <c r="N86" s="163">
        <v>2935</v>
      </c>
      <c r="O86" s="163">
        <v>4473</v>
      </c>
      <c r="P86" s="163">
        <v>6684</v>
      </c>
      <c r="Q86" s="163">
        <v>11325</v>
      </c>
      <c r="R86" s="164">
        <f t="shared" si="71"/>
        <v>0.69434470377019752</v>
      </c>
      <c r="S86" s="165">
        <f t="shared" si="72"/>
        <v>1.6094470046082949</v>
      </c>
      <c r="T86" s="164">
        <f t="shared" si="73"/>
        <v>3.2165710926116853E-3</v>
      </c>
      <c r="U86" s="163">
        <v>6200</v>
      </c>
      <c r="V86" s="163">
        <v>3856</v>
      </c>
      <c r="W86" s="163">
        <v>5606</v>
      </c>
      <c r="X86" s="163">
        <v>7837</v>
      </c>
      <c r="Y86" s="163">
        <v>12806</v>
      </c>
      <c r="Z86" s="164">
        <f t="shared" si="74"/>
        <v>0.63404363914763295</v>
      </c>
      <c r="AA86" s="165">
        <f t="shared" si="67"/>
        <v>1.0654838709677419</v>
      </c>
      <c r="AB86" s="164">
        <f t="shared" si="75"/>
        <v>2.9923077642044658E-3</v>
      </c>
    </row>
    <row r="87" spans="1:28" x14ac:dyDescent="0.25">
      <c r="A87" s="56"/>
      <c r="B87" s="162" t="s">
        <v>119</v>
      </c>
      <c r="C87" s="163">
        <v>938</v>
      </c>
      <c r="D87" s="163">
        <v>232</v>
      </c>
      <c r="E87" s="163">
        <v>804</v>
      </c>
      <c r="F87" s="163">
        <v>921</v>
      </c>
      <c r="G87" s="163">
        <v>774</v>
      </c>
      <c r="H87" s="163">
        <v>909</v>
      </c>
      <c r="I87" s="164">
        <f t="shared" si="68"/>
        <v>0.17441860465116288</v>
      </c>
      <c r="J87" s="165">
        <f t="shared" si="69"/>
        <v>-3.0916844349680117E-2</v>
      </c>
      <c r="K87" s="164">
        <f t="shared" si="70"/>
        <v>1.1979283351563632E-3</v>
      </c>
      <c r="L87" s="163">
        <v>4657</v>
      </c>
      <c r="M87" s="163">
        <v>1562</v>
      </c>
      <c r="N87" s="163">
        <v>3904</v>
      </c>
      <c r="O87" s="163">
        <v>4162</v>
      </c>
      <c r="P87" s="163">
        <v>5494</v>
      </c>
      <c r="Q87" s="163">
        <v>7100</v>
      </c>
      <c r="R87" s="164">
        <f t="shared" si="71"/>
        <v>0.29231889333818706</v>
      </c>
      <c r="S87" s="165">
        <f t="shared" si="72"/>
        <v>0.52458664376207853</v>
      </c>
      <c r="T87" s="164">
        <f t="shared" si="73"/>
        <v>2.0165699565159352E-3</v>
      </c>
      <c r="U87" s="163">
        <v>5595</v>
      </c>
      <c r="V87" s="163">
        <v>4708</v>
      </c>
      <c r="W87" s="163">
        <v>5083</v>
      </c>
      <c r="X87" s="163">
        <v>6268</v>
      </c>
      <c r="Y87" s="163">
        <v>8009</v>
      </c>
      <c r="Z87" s="164">
        <f t="shared" si="74"/>
        <v>0.27776005105296742</v>
      </c>
      <c r="AA87" s="165">
        <f t="shared" si="67"/>
        <v>0.43145665773011621</v>
      </c>
      <c r="AB87" s="164">
        <f t="shared" si="75"/>
        <v>1.8714190913254386E-3</v>
      </c>
    </row>
    <row r="88" spans="1:28" x14ac:dyDescent="0.25">
      <c r="A88" s="56"/>
      <c r="B88" s="162" t="s">
        <v>128</v>
      </c>
      <c r="C88" s="163">
        <v>804</v>
      </c>
      <c r="D88" s="163">
        <v>286</v>
      </c>
      <c r="E88" s="163">
        <v>296</v>
      </c>
      <c r="F88" s="163">
        <v>433</v>
      </c>
      <c r="G88" s="163">
        <v>454</v>
      </c>
      <c r="H88" s="163">
        <v>500</v>
      </c>
      <c r="I88" s="164">
        <f t="shared" si="68"/>
        <v>0.1013215859030836</v>
      </c>
      <c r="J88" s="165">
        <f t="shared" si="69"/>
        <v>-0.37810945273631846</v>
      </c>
      <c r="K88" s="164">
        <f t="shared" si="70"/>
        <v>6.589264769836982E-4</v>
      </c>
      <c r="L88" s="163">
        <v>2986</v>
      </c>
      <c r="M88" s="163">
        <v>1422</v>
      </c>
      <c r="N88" s="163">
        <v>781</v>
      </c>
      <c r="O88" s="163">
        <v>2952</v>
      </c>
      <c r="P88" s="163">
        <v>3351</v>
      </c>
      <c r="Q88" s="163">
        <v>3056</v>
      </c>
      <c r="R88" s="164">
        <f t="shared" si="71"/>
        <v>-8.8033422858848076E-2</v>
      </c>
      <c r="S88" s="165">
        <f t="shared" si="72"/>
        <v>2.3442732752846585E-2</v>
      </c>
      <c r="T88" s="164">
        <f t="shared" si="73"/>
        <v>8.6797715311446449E-4</v>
      </c>
      <c r="U88" s="163">
        <v>3790</v>
      </c>
      <c r="V88" s="163">
        <v>1077</v>
      </c>
      <c r="W88" s="163">
        <v>3385</v>
      </c>
      <c r="X88" s="163">
        <v>3805</v>
      </c>
      <c r="Y88" s="163">
        <v>3556</v>
      </c>
      <c r="Z88" s="164">
        <f t="shared" si="74"/>
        <v>-6.5440210249671504E-2</v>
      </c>
      <c r="AA88" s="165">
        <f t="shared" si="67"/>
        <v>-6.1741424802110867E-2</v>
      </c>
      <c r="AB88" s="164">
        <f t="shared" si="75"/>
        <v>8.3091101120655005E-4</v>
      </c>
    </row>
    <row r="89" spans="1:28" x14ac:dyDescent="0.25">
      <c r="A89" s="56"/>
      <c r="B89" s="162" t="s">
        <v>131</v>
      </c>
      <c r="C89" s="163">
        <v>2073</v>
      </c>
      <c r="D89" s="163">
        <v>403</v>
      </c>
      <c r="E89" s="163">
        <v>385</v>
      </c>
      <c r="F89" s="163">
        <v>658</v>
      </c>
      <c r="G89" s="163">
        <v>679</v>
      </c>
      <c r="H89" s="163">
        <v>636</v>
      </c>
      <c r="I89" s="164">
        <f t="shared" si="68"/>
        <v>-6.3328424153166418E-2</v>
      </c>
      <c r="J89" s="165">
        <f t="shared" si="69"/>
        <v>-0.69319826338639645</v>
      </c>
      <c r="K89" s="164">
        <f t="shared" si="70"/>
        <v>8.3815447872326407E-4</v>
      </c>
      <c r="L89" s="163">
        <v>4834</v>
      </c>
      <c r="M89" s="163">
        <v>1920</v>
      </c>
      <c r="N89" s="163">
        <v>947</v>
      </c>
      <c r="O89" s="163">
        <v>3040</v>
      </c>
      <c r="P89" s="163">
        <v>3728</v>
      </c>
      <c r="Q89" s="163">
        <v>4053</v>
      </c>
      <c r="R89" s="164">
        <f t="shared" si="71"/>
        <v>8.7178111587982832E-2</v>
      </c>
      <c r="S89" s="165">
        <f t="shared" si="72"/>
        <v>-0.16156392221762517</v>
      </c>
      <c r="T89" s="164">
        <f t="shared" si="73"/>
        <v>1.1511490188393077E-3</v>
      </c>
      <c r="U89" s="163">
        <v>6907</v>
      </c>
      <c r="V89" s="163">
        <v>1332</v>
      </c>
      <c r="W89" s="163">
        <v>3698</v>
      </c>
      <c r="X89" s="163">
        <v>4407</v>
      </c>
      <c r="Y89" s="163">
        <v>4689</v>
      </c>
      <c r="Z89" s="164">
        <f t="shared" si="74"/>
        <v>6.3989108236895742E-2</v>
      </c>
      <c r="AA89" s="165">
        <f t="shared" si="67"/>
        <v>-0.32112349790068051</v>
      </c>
      <c r="AB89" s="164">
        <f t="shared" si="75"/>
        <v>1.095652905384565E-3</v>
      </c>
    </row>
    <row r="90" spans="1:28" x14ac:dyDescent="0.25">
      <c r="A90" s="56"/>
      <c r="B90" s="168" t="s">
        <v>145</v>
      </c>
      <c r="C90" s="169">
        <f t="shared" ref="C90:H90" si="76">C82-SUM(C83:C89)</f>
        <v>32769</v>
      </c>
      <c r="D90" s="169">
        <f t="shared" si="76"/>
        <v>7693</v>
      </c>
      <c r="E90" s="169">
        <f t="shared" si="76"/>
        <v>13273</v>
      </c>
      <c r="F90" s="169">
        <f t="shared" si="76"/>
        <v>21554</v>
      </c>
      <c r="G90" s="169">
        <f t="shared" si="76"/>
        <v>23699</v>
      </c>
      <c r="H90" s="169">
        <f t="shared" si="76"/>
        <v>28432</v>
      </c>
      <c r="I90" s="170">
        <f t="shared" si="68"/>
        <v>0.19971306806194344</v>
      </c>
      <c r="J90" s="171">
        <f t="shared" si="69"/>
        <v>-0.13235069730538007</v>
      </c>
      <c r="K90" s="170">
        <f t="shared" si="70"/>
        <v>3.7469195187201015E-2</v>
      </c>
      <c r="L90" s="169">
        <f t="shared" ref="L90:Q90" si="77">L82-SUM(L83:L89)</f>
        <v>68790</v>
      </c>
      <c r="M90" s="169">
        <f t="shared" si="77"/>
        <v>20281</v>
      </c>
      <c r="N90" s="169">
        <f t="shared" si="77"/>
        <v>37928</v>
      </c>
      <c r="O90" s="169">
        <f t="shared" si="77"/>
        <v>70455</v>
      </c>
      <c r="P90" s="169">
        <f t="shared" si="77"/>
        <v>95754</v>
      </c>
      <c r="Q90" s="169">
        <f t="shared" si="77"/>
        <v>112449</v>
      </c>
      <c r="R90" s="170">
        <f t="shared" si="71"/>
        <v>0.17435302963844856</v>
      </c>
      <c r="S90" s="171">
        <f t="shared" si="72"/>
        <v>0.63467073702573051</v>
      </c>
      <c r="T90" s="170">
        <f t="shared" si="73"/>
        <v>3.1938207752149353E-2</v>
      </c>
      <c r="U90" s="169">
        <f>U82-SUM(U83:U89)</f>
        <v>101559</v>
      </c>
      <c r="V90" s="169">
        <f>V82-SUM(V83:V89)</f>
        <v>51201</v>
      </c>
      <c r="W90" s="169">
        <f>W82-SUM(W83:W89)</f>
        <v>92009</v>
      </c>
      <c r="X90" s="169">
        <f>X82-SUM(X83:X89)</f>
        <v>119453</v>
      </c>
      <c r="Y90" s="169">
        <f>Y82-SUM(Y83:Y89)</f>
        <v>140881</v>
      </c>
      <c r="Z90" s="170">
        <f t="shared" si="74"/>
        <v>0.17938436037604744</v>
      </c>
      <c r="AA90" s="171">
        <f t="shared" si="67"/>
        <v>0.38718380448803158</v>
      </c>
      <c r="AB90" s="170">
        <f t="shared" si="75"/>
        <v>3.2918890373956691E-2</v>
      </c>
    </row>
    <row r="91" spans="1:28" x14ac:dyDescent="0.25">
      <c r="A91" s="56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</row>
    <row r="92" spans="1:28" x14ac:dyDescent="0.25">
      <c r="A92" s="56"/>
      <c r="B92" s="154" t="s">
        <v>68</v>
      </c>
      <c r="C92" s="176">
        <f t="shared" ref="C92:H92" si="78">C93+C96</f>
        <v>13399</v>
      </c>
      <c r="D92" s="176">
        <f t="shared" si="78"/>
        <v>4061</v>
      </c>
      <c r="E92" s="176">
        <f t="shared" si="78"/>
        <v>0</v>
      </c>
      <c r="F92" s="176">
        <f t="shared" si="78"/>
        <v>4766</v>
      </c>
      <c r="G92" s="176">
        <f t="shared" si="78"/>
        <v>6854</v>
      </c>
      <c r="H92" s="176">
        <f t="shared" si="78"/>
        <v>7923</v>
      </c>
      <c r="I92" s="177">
        <f>IFERROR(H92/G92-1,"-")</f>
        <v>0.1559673183542456</v>
      </c>
      <c r="J92" s="177">
        <f>IFERROR(H92/C92-1,"-")</f>
        <v>-0.40868721546384057</v>
      </c>
      <c r="K92" s="177">
        <f>H92/H$8</f>
        <v>1.0441348954283681E-2</v>
      </c>
      <c r="L92" s="176">
        <f t="shared" ref="L92:Q92" si="79">L93+L96</f>
        <v>42488</v>
      </c>
      <c r="M92" s="176">
        <f t="shared" si="79"/>
        <v>8693</v>
      </c>
      <c r="N92" s="176">
        <f t="shared" si="79"/>
        <v>0</v>
      </c>
      <c r="O92" s="176">
        <f t="shared" si="79"/>
        <v>34275</v>
      </c>
      <c r="P92" s="176">
        <f t="shared" si="79"/>
        <v>42318</v>
      </c>
      <c r="Q92" s="176">
        <f t="shared" si="79"/>
        <v>49465</v>
      </c>
      <c r="R92" s="177">
        <f>IFERROR(Q92/P92-1,"-")</f>
        <v>0.16888794366463444</v>
      </c>
      <c r="S92" s="177">
        <f>IFERROR(Q92/L92-1,"-")</f>
        <v>0.16421107136132562</v>
      </c>
      <c r="T92" s="177">
        <f>Q92/Q$8</f>
        <v>1.4049244070290245E-2</v>
      </c>
      <c r="U92" s="176">
        <f>U93+U96</f>
        <v>55887</v>
      </c>
      <c r="V92" s="176">
        <f>V93+V96</f>
        <v>33444</v>
      </c>
      <c r="W92" s="176">
        <f>W93+W96</f>
        <v>51485</v>
      </c>
      <c r="X92" s="176">
        <f>X93+X96</f>
        <v>58157</v>
      </c>
      <c r="Y92" s="176">
        <f>Y93+Y96</f>
        <v>57388</v>
      </c>
      <c r="Z92" s="177">
        <f>IFERROR(Y92/X92-1,"-")</f>
        <v>-1.3222827862510056E-2</v>
      </c>
      <c r="AA92" s="177">
        <f t="shared" ref="AA92:AA104" si="80">IFERROR(Y92/U92-1,"-")</f>
        <v>2.6857766564675201E-2</v>
      </c>
      <c r="AB92" s="177">
        <f>Y92/Y$8</f>
        <v>1.3409539120112907E-2</v>
      </c>
    </row>
    <row r="93" spans="1:28" x14ac:dyDescent="0.25">
      <c r="A93" s="56"/>
      <c r="B93" s="157" t="s">
        <v>97</v>
      </c>
      <c r="C93" s="158">
        <v>9418</v>
      </c>
      <c r="D93" s="158">
        <v>2731</v>
      </c>
      <c r="E93" s="158">
        <v>0</v>
      </c>
      <c r="F93" s="158">
        <v>3679</v>
      </c>
      <c r="G93" s="158">
        <v>4733</v>
      </c>
      <c r="H93" s="158">
        <v>5742</v>
      </c>
      <c r="I93" s="159">
        <f>IFERROR(H93/G93-1,"-")</f>
        <v>0.21318402704415806</v>
      </c>
      <c r="J93" s="160">
        <f>IFERROR(H93/C93-1,"-")</f>
        <v>-0.39031641537481421</v>
      </c>
      <c r="K93" s="159">
        <f>H93/H$8</f>
        <v>7.5671116616807896E-3</v>
      </c>
      <c r="L93" s="158">
        <v>27701</v>
      </c>
      <c r="M93" s="158">
        <v>4723</v>
      </c>
      <c r="N93" s="158">
        <v>0</v>
      </c>
      <c r="O93" s="158">
        <v>23427</v>
      </c>
      <c r="P93" s="158">
        <v>26431</v>
      </c>
      <c r="Q93" s="158">
        <v>30079</v>
      </c>
      <c r="R93" s="159">
        <f>IFERROR(Q93/P93-1,"-")</f>
        <v>0.13801974953652918</v>
      </c>
      <c r="S93" s="160">
        <f>IFERROR(Q93/L93-1,"-")</f>
        <v>8.5845276343814225E-2</v>
      </c>
      <c r="T93" s="159">
        <f>Q93/Q$8</f>
        <v>8.5431560171891283E-3</v>
      </c>
      <c r="U93" s="158">
        <v>37119</v>
      </c>
      <c r="V93" s="158">
        <v>21732</v>
      </c>
      <c r="W93" s="158">
        <v>33809</v>
      </c>
      <c r="X93" s="158">
        <v>37722</v>
      </c>
      <c r="Y93" s="158">
        <v>35821</v>
      </c>
      <c r="Z93" s="159">
        <f>IFERROR(Y93/X93-1,"-")</f>
        <v>-5.0394994963151474E-2</v>
      </c>
      <c r="AA93" s="160">
        <f t="shared" si="80"/>
        <v>-3.4968614456208358E-2</v>
      </c>
      <c r="AB93" s="159">
        <f>Y93/Y$8</f>
        <v>8.3700965501771179E-3</v>
      </c>
    </row>
    <row r="94" spans="1:28" x14ac:dyDescent="0.25">
      <c r="A94" s="56"/>
      <c r="B94" s="162" t="s">
        <v>103</v>
      </c>
      <c r="C94" s="163">
        <v>6900</v>
      </c>
      <c r="D94" s="163">
        <v>2063</v>
      </c>
      <c r="E94" s="163">
        <v>0</v>
      </c>
      <c r="F94" s="163">
        <v>2699</v>
      </c>
      <c r="G94" s="163">
        <v>3356</v>
      </c>
      <c r="H94" s="163">
        <v>4202</v>
      </c>
      <c r="I94" s="164">
        <f>IFERROR(H94/G94-1,"-")</f>
        <v>0.25208581644815253</v>
      </c>
      <c r="J94" s="165">
        <f>IFERROR(H94/C94-1,"-")</f>
        <v>-0.39101449275362321</v>
      </c>
      <c r="K94" s="164">
        <f>H94/H$8</f>
        <v>5.5376181125709996E-3</v>
      </c>
      <c r="L94" s="163">
        <v>12253</v>
      </c>
      <c r="M94" s="163">
        <v>2176</v>
      </c>
      <c r="N94" s="163">
        <v>0</v>
      </c>
      <c r="O94" s="163">
        <v>10356</v>
      </c>
      <c r="P94" s="163">
        <v>6020</v>
      </c>
      <c r="Q94" s="163">
        <v>7675</v>
      </c>
      <c r="R94" s="164">
        <f>IFERROR(Q94/P94-1,"-")</f>
        <v>0.27491694352159479</v>
      </c>
      <c r="S94" s="165">
        <f>IFERROR(Q94/L94-1,"-")</f>
        <v>-0.37362278625642698</v>
      </c>
      <c r="T94" s="164">
        <f>Q94/Q$8</f>
        <v>2.1798837205999721E-3</v>
      </c>
      <c r="U94" s="163">
        <v>19153</v>
      </c>
      <c r="V94" s="163">
        <v>11001</v>
      </c>
      <c r="W94" s="163">
        <v>16289</v>
      </c>
      <c r="X94" s="163">
        <v>12024</v>
      </c>
      <c r="Y94" s="163">
        <v>11877</v>
      </c>
      <c r="Z94" s="164">
        <f>IFERROR(Y94/X94-1,"-")</f>
        <v>-1.2225548902195627E-2</v>
      </c>
      <c r="AA94" s="165">
        <f t="shared" si="80"/>
        <v>-0.37988826815642462</v>
      </c>
      <c r="AB94" s="164">
        <f>Y94/Y$8</f>
        <v>2.7752334308493239E-3</v>
      </c>
    </row>
    <row r="95" spans="1:28" x14ac:dyDescent="0.25">
      <c r="A95" s="56"/>
      <c r="B95" s="162" t="s">
        <v>100</v>
      </c>
      <c r="C95" s="163">
        <v>2518</v>
      </c>
      <c r="D95" s="163">
        <v>668</v>
      </c>
      <c r="E95" s="163">
        <v>0</v>
      </c>
      <c r="F95" s="163">
        <v>980</v>
      </c>
      <c r="G95" s="163">
        <v>1377</v>
      </c>
      <c r="H95" s="163">
        <v>1540</v>
      </c>
      <c r="I95" s="164">
        <f>IFERROR(H95/G95-1,"-")</f>
        <v>0.11837327523602026</v>
      </c>
      <c r="J95" s="165">
        <f>IFERROR(H95/C95-1,"-")</f>
        <v>-0.3884034948371724</v>
      </c>
      <c r="K95" s="164">
        <f>H95/H$8</f>
        <v>2.0294935491097905E-3</v>
      </c>
      <c r="L95" s="163">
        <v>15448</v>
      </c>
      <c r="M95" s="163">
        <v>2547</v>
      </c>
      <c r="N95" s="163">
        <v>0</v>
      </c>
      <c r="O95" s="163">
        <v>13071</v>
      </c>
      <c r="P95" s="163">
        <v>20411</v>
      </c>
      <c r="Q95" s="163">
        <v>22404</v>
      </c>
      <c r="R95" s="164">
        <f>IFERROR(Q95/P95-1,"-")</f>
        <v>9.7643427563568697E-2</v>
      </c>
      <c r="S95" s="165">
        <f>IFERROR(Q95/L95-1,"-")</f>
        <v>0.45028482651475921</v>
      </c>
      <c r="T95" s="164">
        <f>Q95/Q$8</f>
        <v>6.3632722965891566E-3</v>
      </c>
      <c r="U95" s="163">
        <v>17966</v>
      </c>
      <c r="V95" s="163">
        <v>10731</v>
      </c>
      <c r="W95" s="163">
        <v>17520</v>
      </c>
      <c r="X95" s="163">
        <v>25698</v>
      </c>
      <c r="Y95" s="163">
        <v>23944</v>
      </c>
      <c r="Z95" s="164">
        <f>IFERROR(Y95/X95-1,"-")</f>
        <v>-6.8254338859055186E-2</v>
      </c>
      <c r="AA95" s="165">
        <f t="shared" si="80"/>
        <v>0.33273961928086382</v>
      </c>
      <c r="AB95" s="164">
        <f>Y95/Y$8</f>
        <v>5.5948631193277936E-3</v>
      </c>
    </row>
    <row r="96" spans="1:28" x14ac:dyDescent="0.25">
      <c r="A96" s="56"/>
      <c r="B96" s="157" t="s">
        <v>107</v>
      </c>
      <c r="C96" s="158">
        <v>3981</v>
      </c>
      <c r="D96" s="158">
        <v>1330</v>
      </c>
      <c r="E96" s="158">
        <v>0</v>
      </c>
      <c r="F96" s="158">
        <v>1087</v>
      </c>
      <c r="G96" s="158">
        <v>2121</v>
      </c>
      <c r="H96" s="158">
        <v>2181</v>
      </c>
      <c r="I96" s="159">
        <f>IFERROR(H96/G96-1,"-")</f>
        <v>2.8288543140028377E-2</v>
      </c>
      <c r="J96" s="160">
        <f>IFERROR(H96/C96-1,"-")</f>
        <v>-0.45214770158251694</v>
      </c>
      <c r="K96" s="159">
        <f>H96/H$8</f>
        <v>2.8742372926028915E-3</v>
      </c>
      <c r="L96" s="158">
        <v>14787</v>
      </c>
      <c r="M96" s="158">
        <v>3970</v>
      </c>
      <c r="N96" s="158">
        <v>0</v>
      </c>
      <c r="O96" s="158">
        <v>10848</v>
      </c>
      <c r="P96" s="158">
        <v>15887</v>
      </c>
      <c r="Q96" s="158">
        <v>19386</v>
      </c>
      <c r="R96" s="159">
        <f>IFERROR(Q96/P96-1,"-")</f>
        <v>0.22024296594700066</v>
      </c>
      <c r="S96" s="160">
        <f>IFERROR(Q96/L96-1,"-")</f>
        <v>0.31101643335362139</v>
      </c>
      <c r="T96" s="159">
        <f>Q96/Q$8</f>
        <v>5.5060880531011156E-3</v>
      </c>
      <c r="U96" s="158">
        <v>18768</v>
      </c>
      <c r="V96" s="158">
        <v>11712</v>
      </c>
      <c r="W96" s="158">
        <v>17676</v>
      </c>
      <c r="X96" s="158">
        <v>20435</v>
      </c>
      <c r="Y96" s="158">
        <v>21567</v>
      </c>
      <c r="Z96" s="159">
        <f>IFERROR(Y96/X96-1,"-")</f>
        <v>5.539515537068751E-2</v>
      </c>
      <c r="AA96" s="160">
        <f t="shared" si="80"/>
        <v>0.14913682864450117</v>
      </c>
      <c r="AB96" s="159">
        <f>Y96/Y$8</f>
        <v>5.0394425699357894E-3</v>
      </c>
    </row>
    <row r="97" spans="1:28" s="56" customFormat="1" x14ac:dyDescent="0.25">
      <c r="B97" s="162" t="s">
        <v>110</v>
      </c>
      <c r="C97" s="163">
        <v>210</v>
      </c>
      <c r="D97" s="163">
        <v>79</v>
      </c>
      <c r="E97" s="163">
        <v>0</v>
      </c>
      <c r="F97" s="163">
        <v>41</v>
      </c>
      <c r="G97" s="163">
        <v>157</v>
      </c>
      <c r="H97" s="163">
        <v>203</v>
      </c>
      <c r="I97" s="164">
        <f t="shared" ref="I97:I104" si="81">IFERROR(H97/G97-1,"-")</f>
        <v>0.29299363057324834</v>
      </c>
      <c r="J97" s="165">
        <f t="shared" ref="J97:J104" si="82">IFERROR(H97/C97-1,"-")</f>
        <v>-3.3333333333333326E-2</v>
      </c>
      <c r="K97" s="164">
        <f t="shared" ref="K97:K104" si="83">H97/H$8</f>
        <v>2.6752414965538145E-4</v>
      </c>
      <c r="L97" s="163">
        <v>2211</v>
      </c>
      <c r="M97" s="163">
        <v>915</v>
      </c>
      <c r="N97" s="163">
        <v>0</v>
      </c>
      <c r="O97" s="163">
        <v>1447</v>
      </c>
      <c r="P97" s="163">
        <v>2325</v>
      </c>
      <c r="Q97" s="163">
        <v>2827</v>
      </c>
      <c r="R97" s="164">
        <f t="shared" ref="R97:R104" si="84">IFERROR(Q97/P97-1,"-")</f>
        <v>0.21591397849462357</v>
      </c>
      <c r="S97" s="165">
        <f t="shared" ref="S97:S104" si="85">IFERROR(Q97/L97-1,"-")</f>
        <v>0.27860696517412942</v>
      </c>
      <c r="T97" s="164">
        <f t="shared" ref="T97:T104" si="86">Q97/Q$8</f>
        <v>8.029356714183871E-4</v>
      </c>
      <c r="U97" s="163">
        <v>2421</v>
      </c>
      <c r="V97" s="163">
        <v>921</v>
      </c>
      <c r="W97" s="163">
        <v>2403</v>
      </c>
      <c r="X97" s="163">
        <v>2795</v>
      </c>
      <c r="Y97" s="163">
        <v>3030</v>
      </c>
      <c r="Z97" s="164">
        <f t="shared" ref="Z97:Z104" si="87">IFERROR(Y97/X97-1,"-")</f>
        <v>8.4078711985688726E-2</v>
      </c>
      <c r="AA97" s="165">
        <f t="shared" si="80"/>
        <v>0.25154894671623307</v>
      </c>
      <c r="AB97" s="164">
        <f t="shared" ref="AB97:AB104" si="88">Y97/Y$8</f>
        <v>7.0800347692796589E-4</v>
      </c>
    </row>
    <row r="98" spans="1:28" s="56" customFormat="1" x14ac:dyDescent="0.25">
      <c r="B98" s="162" t="s">
        <v>113</v>
      </c>
      <c r="C98" s="163">
        <v>551</v>
      </c>
      <c r="D98" s="163">
        <v>299</v>
      </c>
      <c r="E98" s="163">
        <v>0</v>
      </c>
      <c r="F98" s="163">
        <v>152</v>
      </c>
      <c r="G98" s="163">
        <v>291</v>
      </c>
      <c r="H98" s="163">
        <v>341</v>
      </c>
      <c r="I98" s="164">
        <f t="shared" si="81"/>
        <v>0.17182130584192445</v>
      </c>
      <c r="J98" s="165">
        <f t="shared" si="82"/>
        <v>-0.38112522686025407</v>
      </c>
      <c r="K98" s="164">
        <f t="shared" si="83"/>
        <v>4.4938785730288215E-4</v>
      </c>
      <c r="L98" s="163">
        <v>3354</v>
      </c>
      <c r="M98" s="163">
        <v>772</v>
      </c>
      <c r="N98" s="163">
        <v>0</v>
      </c>
      <c r="O98" s="163">
        <v>2200</v>
      </c>
      <c r="P98" s="163">
        <v>3180</v>
      </c>
      <c r="Q98" s="163">
        <v>3893</v>
      </c>
      <c r="R98" s="164">
        <f t="shared" si="84"/>
        <v>0.22421383647798732</v>
      </c>
      <c r="S98" s="165">
        <f t="shared" si="85"/>
        <v>0.16070363744782346</v>
      </c>
      <c r="T98" s="164">
        <f t="shared" si="86"/>
        <v>1.1057051888333149E-3</v>
      </c>
      <c r="U98" s="163">
        <v>3905</v>
      </c>
      <c r="V98" s="163">
        <v>2395</v>
      </c>
      <c r="W98" s="163">
        <v>3482</v>
      </c>
      <c r="X98" s="163">
        <v>3814</v>
      </c>
      <c r="Y98" s="163">
        <v>4234</v>
      </c>
      <c r="Z98" s="164">
        <f t="shared" si="87"/>
        <v>0.11012060828526482</v>
      </c>
      <c r="AA98" s="165">
        <f t="shared" si="80"/>
        <v>8.4250960307298284E-2</v>
      </c>
      <c r="AB98" s="164">
        <f t="shared" si="88"/>
        <v>9.8933555158845139E-4</v>
      </c>
    </row>
    <row r="99" spans="1:28" x14ac:dyDescent="0.25">
      <c r="A99" s="56"/>
      <c r="B99" s="162" t="s">
        <v>116</v>
      </c>
      <c r="C99" s="163">
        <v>1170</v>
      </c>
      <c r="D99" s="163">
        <v>539</v>
      </c>
      <c r="E99" s="163">
        <v>0</v>
      </c>
      <c r="F99" s="163">
        <v>335</v>
      </c>
      <c r="G99" s="163">
        <v>725</v>
      </c>
      <c r="H99" s="163">
        <v>574</v>
      </c>
      <c r="I99" s="164">
        <f t="shared" si="81"/>
        <v>-0.20827586206896553</v>
      </c>
      <c r="J99" s="165">
        <f t="shared" si="82"/>
        <v>-0.50940170940170937</v>
      </c>
      <c r="K99" s="164">
        <f t="shared" si="83"/>
        <v>7.5644759557728545E-4</v>
      </c>
      <c r="L99" s="163">
        <v>2684</v>
      </c>
      <c r="M99" s="163">
        <v>622</v>
      </c>
      <c r="N99" s="163">
        <v>0</v>
      </c>
      <c r="O99" s="163">
        <v>1981</v>
      </c>
      <c r="P99" s="163">
        <v>2646</v>
      </c>
      <c r="Q99" s="163">
        <v>3111</v>
      </c>
      <c r="R99" s="164">
        <f t="shared" si="84"/>
        <v>0.17573696145124718</v>
      </c>
      <c r="S99" s="165">
        <f t="shared" si="85"/>
        <v>0.15909090909090917</v>
      </c>
      <c r="T99" s="164">
        <f t="shared" si="86"/>
        <v>8.835984696790246E-4</v>
      </c>
      <c r="U99" s="163">
        <v>3854</v>
      </c>
      <c r="V99" s="163">
        <v>3541</v>
      </c>
      <c r="W99" s="163">
        <v>3412</v>
      </c>
      <c r="X99" s="163">
        <v>3885</v>
      </c>
      <c r="Y99" s="163">
        <v>3685</v>
      </c>
      <c r="Z99" s="164">
        <f t="shared" si="87"/>
        <v>-5.1480051480051525E-2</v>
      </c>
      <c r="AA99" s="165">
        <f t="shared" si="80"/>
        <v>-4.3850544888427656E-2</v>
      </c>
      <c r="AB99" s="164">
        <f t="shared" si="88"/>
        <v>8.6105373349160206E-4</v>
      </c>
    </row>
    <row r="100" spans="1:28" x14ac:dyDescent="0.25">
      <c r="A100" s="56"/>
      <c r="B100" s="162" t="s">
        <v>123</v>
      </c>
      <c r="C100" s="163">
        <v>56</v>
      </c>
      <c r="D100" s="163">
        <v>55</v>
      </c>
      <c r="E100" s="163">
        <v>0</v>
      </c>
      <c r="F100" s="163">
        <v>32</v>
      </c>
      <c r="G100" s="163">
        <v>58</v>
      </c>
      <c r="H100" s="163">
        <v>90</v>
      </c>
      <c r="I100" s="164">
        <f t="shared" si="81"/>
        <v>0.55172413793103448</v>
      </c>
      <c r="J100" s="165">
        <f t="shared" si="82"/>
        <v>0.60714285714285721</v>
      </c>
      <c r="K100" s="164">
        <f t="shared" si="83"/>
        <v>1.1860676585706567E-4</v>
      </c>
      <c r="L100" s="163">
        <v>643</v>
      </c>
      <c r="M100" s="163">
        <v>210</v>
      </c>
      <c r="N100" s="163">
        <v>0</v>
      </c>
      <c r="O100" s="163">
        <v>738</v>
      </c>
      <c r="P100" s="163">
        <v>796</v>
      </c>
      <c r="Q100" s="163">
        <v>843</v>
      </c>
      <c r="R100" s="164">
        <f t="shared" si="84"/>
        <v>5.9045226130653328E-2</v>
      </c>
      <c r="S100" s="165">
        <f t="shared" si="85"/>
        <v>0.31104199066874028</v>
      </c>
      <c r="T100" s="164">
        <f t="shared" si="86"/>
        <v>2.3943217934407511E-4</v>
      </c>
      <c r="U100" s="163">
        <v>699</v>
      </c>
      <c r="V100" s="163">
        <v>432</v>
      </c>
      <c r="W100" s="163">
        <v>1172</v>
      </c>
      <c r="X100" s="163">
        <v>938</v>
      </c>
      <c r="Y100" s="163">
        <v>933</v>
      </c>
      <c r="Z100" s="164">
        <f t="shared" si="87"/>
        <v>-5.3304904051172386E-3</v>
      </c>
      <c r="AA100" s="165">
        <f t="shared" si="80"/>
        <v>0.33476394849785418</v>
      </c>
      <c r="AB100" s="164">
        <f t="shared" si="88"/>
        <v>2.1800899141049247E-4</v>
      </c>
    </row>
    <row r="101" spans="1:28" x14ac:dyDescent="0.25">
      <c r="A101" s="56"/>
      <c r="B101" s="162" t="s">
        <v>119</v>
      </c>
      <c r="C101" s="163">
        <v>106</v>
      </c>
      <c r="D101" s="163">
        <v>30</v>
      </c>
      <c r="E101" s="163">
        <v>0</v>
      </c>
      <c r="F101" s="163">
        <v>15</v>
      </c>
      <c r="G101" s="163">
        <v>82</v>
      </c>
      <c r="H101" s="163">
        <v>64</v>
      </c>
      <c r="I101" s="164">
        <f t="shared" si="81"/>
        <v>-0.21951219512195119</v>
      </c>
      <c r="J101" s="165">
        <f t="shared" si="82"/>
        <v>-0.39622641509433965</v>
      </c>
      <c r="K101" s="164">
        <f t="shared" si="83"/>
        <v>8.4342589053913367E-5</v>
      </c>
      <c r="L101" s="163">
        <v>413</v>
      </c>
      <c r="M101" s="163">
        <v>102</v>
      </c>
      <c r="N101" s="163">
        <v>0</v>
      </c>
      <c r="O101" s="163">
        <v>417</v>
      </c>
      <c r="P101" s="163">
        <v>476</v>
      </c>
      <c r="Q101" s="163">
        <v>839</v>
      </c>
      <c r="R101" s="164">
        <f t="shared" si="84"/>
        <v>0.76260504201680668</v>
      </c>
      <c r="S101" s="165">
        <f t="shared" si="85"/>
        <v>1.0314769975786926</v>
      </c>
      <c r="T101" s="164">
        <f t="shared" si="86"/>
        <v>2.382960835939253E-4</v>
      </c>
      <c r="U101" s="163">
        <v>519</v>
      </c>
      <c r="V101" s="163">
        <v>507</v>
      </c>
      <c r="W101" s="163">
        <v>682</v>
      </c>
      <c r="X101" s="163">
        <v>650</v>
      </c>
      <c r="Y101" s="163">
        <v>903</v>
      </c>
      <c r="Z101" s="164">
        <f t="shared" si="87"/>
        <v>0.38923076923076927</v>
      </c>
      <c r="AA101" s="165">
        <f t="shared" si="80"/>
        <v>0.73988439306358389</v>
      </c>
      <c r="AB101" s="164">
        <f t="shared" si="88"/>
        <v>2.109990559953641E-4</v>
      </c>
    </row>
    <row r="102" spans="1:28" x14ac:dyDescent="0.25">
      <c r="A102" s="56"/>
      <c r="B102" s="162" t="s">
        <v>128</v>
      </c>
      <c r="C102" s="163">
        <v>42</v>
      </c>
      <c r="D102" s="163">
        <v>22</v>
      </c>
      <c r="E102" s="163">
        <v>0</v>
      </c>
      <c r="F102" s="163">
        <v>3</v>
      </c>
      <c r="G102" s="163">
        <v>19</v>
      </c>
      <c r="H102" s="163">
        <v>28</v>
      </c>
      <c r="I102" s="164">
        <f t="shared" si="81"/>
        <v>0.47368421052631571</v>
      </c>
      <c r="J102" s="165">
        <f t="shared" si="82"/>
        <v>-0.33333333333333337</v>
      </c>
      <c r="K102" s="164">
        <f t="shared" si="83"/>
        <v>3.68998827110871E-5</v>
      </c>
      <c r="L102" s="163">
        <v>113</v>
      </c>
      <c r="M102" s="163">
        <v>90</v>
      </c>
      <c r="N102" s="163">
        <v>0</v>
      </c>
      <c r="O102" s="163">
        <v>108</v>
      </c>
      <c r="P102" s="163">
        <v>119</v>
      </c>
      <c r="Q102" s="163">
        <v>202</v>
      </c>
      <c r="R102" s="164">
        <f t="shared" si="84"/>
        <v>0.69747899159663862</v>
      </c>
      <c r="S102" s="165">
        <f t="shared" si="85"/>
        <v>0.78761061946902644</v>
      </c>
      <c r="T102" s="164">
        <f t="shared" si="86"/>
        <v>5.7372835382566045E-5</v>
      </c>
      <c r="U102" s="163">
        <v>155</v>
      </c>
      <c r="V102" s="163">
        <v>105</v>
      </c>
      <c r="W102" s="163">
        <v>270</v>
      </c>
      <c r="X102" s="163">
        <v>153</v>
      </c>
      <c r="Y102" s="163">
        <v>230</v>
      </c>
      <c r="Z102" s="164">
        <f t="shared" si="87"/>
        <v>0.50326797385620914</v>
      </c>
      <c r="AA102" s="165">
        <f t="shared" si="80"/>
        <v>0.4838709677419355</v>
      </c>
      <c r="AB102" s="164">
        <f t="shared" si="88"/>
        <v>5.3742838182650878E-5</v>
      </c>
    </row>
    <row r="103" spans="1:28" x14ac:dyDescent="0.25">
      <c r="A103" s="56"/>
      <c r="B103" s="162" t="s">
        <v>131</v>
      </c>
      <c r="C103" s="163">
        <v>60</v>
      </c>
      <c r="D103" s="163">
        <v>0</v>
      </c>
      <c r="E103" s="163">
        <v>0</v>
      </c>
      <c r="F103" s="163">
        <v>0</v>
      </c>
      <c r="G103" s="163">
        <v>10</v>
      </c>
      <c r="H103" s="163">
        <v>25</v>
      </c>
      <c r="I103" s="164">
        <f t="shared" si="81"/>
        <v>1.5</v>
      </c>
      <c r="J103" s="165">
        <f t="shared" si="82"/>
        <v>-0.58333333333333326</v>
      </c>
      <c r="K103" s="164">
        <f t="shared" si="83"/>
        <v>3.2946323849184909E-5</v>
      </c>
      <c r="L103" s="163">
        <v>211</v>
      </c>
      <c r="M103" s="163">
        <v>61</v>
      </c>
      <c r="N103" s="163">
        <v>0</v>
      </c>
      <c r="O103" s="163">
        <v>99</v>
      </c>
      <c r="P103" s="163">
        <v>237</v>
      </c>
      <c r="Q103" s="163">
        <v>359</v>
      </c>
      <c r="R103" s="164">
        <f t="shared" si="84"/>
        <v>0.51476793248945141</v>
      </c>
      <c r="S103" s="165">
        <f t="shared" si="85"/>
        <v>0.70142180094786721</v>
      </c>
      <c r="T103" s="164">
        <f t="shared" si="86"/>
        <v>1.0196459357594658E-4</v>
      </c>
      <c r="U103" s="163">
        <v>271</v>
      </c>
      <c r="V103" s="163">
        <v>96</v>
      </c>
      <c r="W103" s="163">
        <v>168</v>
      </c>
      <c r="X103" s="163">
        <v>270</v>
      </c>
      <c r="Y103" s="163">
        <v>384</v>
      </c>
      <c r="Z103" s="164">
        <f t="shared" si="87"/>
        <v>0.42222222222222228</v>
      </c>
      <c r="AA103" s="165">
        <f t="shared" si="80"/>
        <v>0.41697416974169732</v>
      </c>
      <c r="AB103" s="164">
        <f t="shared" si="88"/>
        <v>8.9727173313643198E-5</v>
      </c>
    </row>
    <row r="104" spans="1:28" x14ac:dyDescent="0.25">
      <c r="A104" s="56"/>
      <c r="B104" s="168" t="s">
        <v>145</v>
      </c>
      <c r="C104" s="169">
        <f t="shared" ref="C104:H104" si="89">C96-SUM(C97:C103)</f>
        <v>1786</v>
      </c>
      <c r="D104" s="169">
        <f t="shared" si="89"/>
        <v>306</v>
      </c>
      <c r="E104" s="169">
        <f t="shared" si="89"/>
        <v>0</v>
      </c>
      <c r="F104" s="169">
        <f t="shared" si="89"/>
        <v>509</v>
      </c>
      <c r="G104" s="169">
        <f t="shared" si="89"/>
        <v>779</v>
      </c>
      <c r="H104" s="169">
        <f t="shared" si="89"/>
        <v>856</v>
      </c>
      <c r="I104" s="170">
        <f t="shared" si="81"/>
        <v>9.8844672657252941E-2</v>
      </c>
      <c r="J104" s="171">
        <f t="shared" si="82"/>
        <v>-0.5207166853303471</v>
      </c>
      <c r="K104" s="170">
        <f t="shared" si="83"/>
        <v>1.1280821285960913E-3</v>
      </c>
      <c r="L104" s="169">
        <f t="shared" ref="L104:Q104" si="90">L96-SUM(L97:L103)</f>
        <v>5158</v>
      </c>
      <c r="M104" s="169">
        <f t="shared" si="90"/>
        <v>1198</v>
      </c>
      <c r="N104" s="169">
        <f t="shared" si="90"/>
        <v>0</v>
      </c>
      <c r="O104" s="169">
        <f t="shared" si="90"/>
        <v>3858</v>
      </c>
      <c r="P104" s="169">
        <f t="shared" si="90"/>
        <v>6108</v>
      </c>
      <c r="Q104" s="169">
        <f t="shared" si="90"/>
        <v>7312</v>
      </c>
      <c r="R104" s="170">
        <f t="shared" si="84"/>
        <v>0.19711853307138183</v>
      </c>
      <c r="S104" s="171">
        <f t="shared" si="85"/>
        <v>0.41760372237301269</v>
      </c>
      <c r="T104" s="170">
        <f t="shared" si="86"/>
        <v>2.0767830312738759E-3</v>
      </c>
      <c r="U104" s="169">
        <f>U96-SUM(U97:U103)</f>
        <v>6944</v>
      </c>
      <c r="V104" s="169">
        <f>V96-SUM(V97:V103)</f>
        <v>3715</v>
      </c>
      <c r="W104" s="169">
        <f>W96-SUM(W97:W103)</f>
        <v>6087</v>
      </c>
      <c r="X104" s="169">
        <f>X96-SUM(X97:X103)</f>
        <v>7930</v>
      </c>
      <c r="Y104" s="169">
        <f>Y96-SUM(Y97:Y103)</f>
        <v>8168</v>
      </c>
      <c r="Z104" s="170">
        <f t="shared" si="87"/>
        <v>3.0012610340479196E-2</v>
      </c>
      <c r="AA104" s="171">
        <f t="shared" si="80"/>
        <v>0.17626728110599088</v>
      </c>
      <c r="AB104" s="170">
        <f t="shared" si="88"/>
        <v>1.9085717490256191E-3</v>
      </c>
    </row>
    <row r="105" spans="1:28" x14ac:dyDescent="0.25">
      <c r="A105" s="56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</row>
    <row r="106" spans="1:28" x14ac:dyDescent="0.25">
      <c r="A106" s="56"/>
      <c r="B106" s="154" t="s">
        <v>68</v>
      </c>
      <c r="C106" s="176">
        <f t="shared" ref="C106:H106" si="91">C107+C110</f>
        <v>0</v>
      </c>
      <c r="D106" s="176">
        <f t="shared" si="91"/>
        <v>0</v>
      </c>
      <c r="E106" s="176">
        <f t="shared" si="91"/>
        <v>0</v>
      </c>
      <c r="F106" s="176">
        <f t="shared" si="91"/>
        <v>0</v>
      </c>
      <c r="G106" s="176">
        <f t="shared" si="91"/>
        <v>0</v>
      </c>
      <c r="H106" s="176">
        <f t="shared" si="91"/>
        <v>0</v>
      </c>
      <c r="I106" s="177" t="str">
        <f>IFERROR(H106/G106-1,"-")</f>
        <v>-</v>
      </c>
      <c r="J106" s="177" t="str">
        <f>IFERROR(H106/C106-1,"-")</f>
        <v>-</v>
      </c>
      <c r="K106" s="177">
        <f>H106/H$8</f>
        <v>0</v>
      </c>
      <c r="L106" s="176">
        <f t="shared" ref="L106:Q106" si="92">L107+L110</f>
        <v>82594</v>
      </c>
      <c r="M106" s="176">
        <f t="shared" si="92"/>
        <v>22627</v>
      </c>
      <c r="N106" s="176">
        <f t="shared" si="92"/>
        <v>0</v>
      </c>
      <c r="O106" s="176">
        <f t="shared" si="92"/>
        <v>0</v>
      </c>
      <c r="P106" s="176">
        <f t="shared" si="92"/>
        <v>0</v>
      </c>
      <c r="Q106" s="176">
        <f t="shared" si="92"/>
        <v>0</v>
      </c>
      <c r="R106" s="177" t="str">
        <f>IFERROR(Q106/P106-1,"-")</f>
        <v>-</v>
      </c>
      <c r="S106" s="177">
        <f>IFERROR(Q106/L106-1,"-")</f>
        <v>-1</v>
      </c>
      <c r="T106" s="177">
        <f>Q106/Q$8</f>
        <v>0</v>
      </c>
      <c r="U106" s="176">
        <f>U107+U110</f>
        <v>82594</v>
      </c>
      <c r="V106" s="176">
        <f>V107+V110</f>
        <v>94072</v>
      </c>
      <c r="W106" s="176">
        <f>W107+W110</f>
        <v>169794</v>
      </c>
      <c r="X106" s="176">
        <f>X107+X110</f>
        <v>220761</v>
      </c>
      <c r="Y106" s="176">
        <f>Y107+Y110</f>
        <v>207278</v>
      </c>
      <c r="Z106" s="177">
        <f>IFERROR(Y106/X106-1,"-")</f>
        <v>-6.1075099315549441E-2</v>
      </c>
      <c r="AA106" s="177">
        <f t="shared" ref="AA106:AA118" si="93">IFERROR(Y106/U106-1,"-")</f>
        <v>1.5096011816838995</v>
      </c>
      <c r="AB106" s="177">
        <f>Y106/Y$8</f>
        <v>4.8433513099232647E-2</v>
      </c>
    </row>
    <row r="107" spans="1:28" x14ac:dyDescent="0.25">
      <c r="A107" s="56"/>
      <c r="B107" s="157" t="s">
        <v>97</v>
      </c>
      <c r="C107" s="158">
        <v>0</v>
      </c>
      <c r="D107" s="158">
        <v>0</v>
      </c>
      <c r="E107" s="158">
        <v>0</v>
      </c>
      <c r="F107" s="158">
        <v>0</v>
      </c>
      <c r="G107" s="158">
        <v>0</v>
      </c>
      <c r="H107" s="158">
        <v>0</v>
      </c>
      <c r="I107" s="159" t="str">
        <f>IFERROR(H107/G107-1,"-")</f>
        <v>-</v>
      </c>
      <c r="J107" s="160" t="str">
        <f>IFERROR(H107/C107-1,"-")</f>
        <v>-</v>
      </c>
      <c r="K107" s="159">
        <f>H107/H$8</f>
        <v>0</v>
      </c>
      <c r="L107" s="158">
        <v>17569</v>
      </c>
      <c r="M107" s="158">
        <v>5441</v>
      </c>
      <c r="N107" s="158">
        <v>0</v>
      </c>
      <c r="O107" s="158">
        <v>0</v>
      </c>
      <c r="P107" s="158">
        <v>0</v>
      </c>
      <c r="Q107" s="158">
        <v>0</v>
      </c>
      <c r="R107" s="159" t="str">
        <f>IFERROR(Q107/P107-1,"-")</f>
        <v>-</v>
      </c>
      <c r="S107" s="160">
        <f>IFERROR(Q107/L107-1,"-")</f>
        <v>-1</v>
      </c>
      <c r="T107" s="159">
        <f>Q107/Q$8</f>
        <v>0</v>
      </c>
      <c r="U107" s="158">
        <v>17569</v>
      </c>
      <c r="V107" s="158">
        <v>38667</v>
      </c>
      <c r="W107" s="158">
        <v>41132</v>
      </c>
      <c r="X107" s="158">
        <v>48543</v>
      </c>
      <c r="Y107" s="158">
        <v>43479</v>
      </c>
      <c r="Z107" s="159">
        <f>IFERROR(Y107/X107-1,"-")</f>
        <v>-0.10431988134231507</v>
      </c>
      <c r="AA107" s="160">
        <f t="shared" si="93"/>
        <v>1.4747566736866071</v>
      </c>
      <c r="AB107" s="159">
        <f>Y107/Y$8</f>
        <v>1.0159499397145555E-2</v>
      </c>
    </row>
    <row r="108" spans="1:28" x14ac:dyDescent="0.25">
      <c r="A108" s="56"/>
      <c r="B108" s="162" t="s">
        <v>103</v>
      </c>
      <c r="C108" s="163">
        <v>0</v>
      </c>
      <c r="D108" s="163">
        <v>0</v>
      </c>
      <c r="E108" s="163">
        <v>0</v>
      </c>
      <c r="F108" s="163">
        <v>0</v>
      </c>
      <c r="G108" s="163">
        <v>0</v>
      </c>
      <c r="H108" s="163">
        <v>0</v>
      </c>
      <c r="I108" s="164" t="str">
        <f>IFERROR(H108/G108-1,"-")</f>
        <v>-</v>
      </c>
      <c r="J108" s="165" t="str">
        <f>IFERROR(H108/C108-1,"-")</f>
        <v>-</v>
      </c>
      <c r="K108" s="164">
        <f>H108/H$8</f>
        <v>0</v>
      </c>
      <c r="L108" s="163">
        <v>3028</v>
      </c>
      <c r="M108" s="163">
        <v>273</v>
      </c>
      <c r="N108" s="163">
        <v>0</v>
      </c>
      <c r="O108" s="163">
        <v>0</v>
      </c>
      <c r="P108" s="163">
        <v>0</v>
      </c>
      <c r="Q108" s="163">
        <v>0</v>
      </c>
      <c r="R108" s="164" t="str">
        <f>IFERROR(Q108/P108-1,"-")</f>
        <v>-</v>
      </c>
      <c r="S108" s="165">
        <f>IFERROR(Q108/L108-1,"-")</f>
        <v>-1</v>
      </c>
      <c r="T108" s="164">
        <f>Q108/Q$8</f>
        <v>0</v>
      </c>
      <c r="U108" s="163">
        <v>3028</v>
      </c>
      <c r="V108" s="163">
        <v>19359</v>
      </c>
      <c r="W108" s="163">
        <v>11031</v>
      </c>
      <c r="X108" s="163">
        <v>14560</v>
      </c>
      <c r="Y108" s="163">
        <v>12208</v>
      </c>
      <c r="Z108" s="164">
        <f>IFERROR(Y108/X108-1,"-")</f>
        <v>-0.16153846153846152</v>
      </c>
      <c r="AA108" s="165">
        <f t="shared" si="93"/>
        <v>3.0317040951122856</v>
      </c>
      <c r="AB108" s="164">
        <f>Y108/Y$8</f>
        <v>2.8525763849295734E-3</v>
      </c>
    </row>
    <row r="109" spans="1:28" x14ac:dyDescent="0.25">
      <c r="A109" s="56"/>
      <c r="B109" s="162" t="s">
        <v>100</v>
      </c>
      <c r="C109" s="163">
        <v>0</v>
      </c>
      <c r="D109" s="163">
        <v>0</v>
      </c>
      <c r="E109" s="163">
        <v>0</v>
      </c>
      <c r="F109" s="163">
        <v>0</v>
      </c>
      <c r="G109" s="163">
        <v>0</v>
      </c>
      <c r="H109" s="163">
        <v>0</v>
      </c>
      <c r="I109" s="164" t="str">
        <f>IFERROR(H109/G109-1,"-")</f>
        <v>-</v>
      </c>
      <c r="J109" s="165" t="str">
        <f>IFERROR(H109/C109-1,"-")</f>
        <v>-</v>
      </c>
      <c r="K109" s="164">
        <f>H109/H$8</f>
        <v>0</v>
      </c>
      <c r="L109" s="163">
        <v>14541</v>
      </c>
      <c r="M109" s="163">
        <v>5168</v>
      </c>
      <c r="N109" s="163">
        <v>0</v>
      </c>
      <c r="O109" s="163">
        <v>0</v>
      </c>
      <c r="P109" s="163">
        <v>0</v>
      </c>
      <c r="Q109" s="163">
        <v>0</v>
      </c>
      <c r="R109" s="164" t="str">
        <f>IFERROR(Q109/P109-1,"-")</f>
        <v>-</v>
      </c>
      <c r="S109" s="165">
        <f>IFERROR(Q109/L109-1,"-")</f>
        <v>-1</v>
      </c>
      <c r="T109" s="164">
        <f>Q109/Q$8</f>
        <v>0</v>
      </c>
      <c r="U109" s="163">
        <v>14541</v>
      </c>
      <c r="V109" s="163">
        <v>19308</v>
      </c>
      <c r="W109" s="163">
        <v>30101</v>
      </c>
      <c r="X109" s="163">
        <v>33983</v>
      </c>
      <c r="Y109" s="163">
        <v>31271</v>
      </c>
      <c r="Z109" s="164">
        <f>IFERROR(Y109/X109-1,"-")</f>
        <v>-7.9804608186446191E-2</v>
      </c>
      <c r="AA109" s="165">
        <f t="shared" si="93"/>
        <v>1.1505398528299291</v>
      </c>
      <c r="AB109" s="164">
        <f>Y109/Y$8</f>
        <v>7.3069230122159807E-3</v>
      </c>
    </row>
    <row r="110" spans="1:28" x14ac:dyDescent="0.25">
      <c r="A110" s="56"/>
      <c r="B110" s="157" t="s">
        <v>107</v>
      </c>
      <c r="C110" s="158">
        <v>0</v>
      </c>
      <c r="D110" s="158">
        <v>0</v>
      </c>
      <c r="E110" s="158">
        <v>0</v>
      </c>
      <c r="F110" s="158">
        <v>0</v>
      </c>
      <c r="G110" s="158">
        <v>0</v>
      </c>
      <c r="H110" s="158">
        <v>0</v>
      </c>
      <c r="I110" s="159" t="str">
        <f>IFERROR(H110/G110-1,"-")</f>
        <v>-</v>
      </c>
      <c r="J110" s="160" t="str">
        <f>IFERROR(H110/C110-1,"-")</f>
        <v>-</v>
      </c>
      <c r="K110" s="159">
        <f>H110/H$8</f>
        <v>0</v>
      </c>
      <c r="L110" s="158">
        <v>65025</v>
      </c>
      <c r="M110" s="158">
        <v>17186</v>
      </c>
      <c r="N110" s="158">
        <v>0</v>
      </c>
      <c r="O110" s="158">
        <v>0</v>
      </c>
      <c r="P110" s="158">
        <v>0</v>
      </c>
      <c r="Q110" s="158">
        <v>0</v>
      </c>
      <c r="R110" s="159" t="str">
        <f>IFERROR(Q110/P110-1,"-")</f>
        <v>-</v>
      </c>
      <c r="S110" s="160">
        <f>IFERROR(Q110/L110-1,"-")</f>
        <v>-1</v>
      </c>
      <c r="T110" s="159">
        <f>Q110/Q$8</f>
        <v>0</v>
      </c>
      <c r="U110" s="158">
        <v>65025</v>
      </c>
      <c r="V110" s="158">
        <v>55405</v>
      </c>
      <c r="W110" s="158">
        <v>128662</v>
      </c>
      <c r="X110" s="158">
        <v>172218</v>
      </c>
      <c r="Y110" s="158">
        <v>163799</v>
      </c>
      <c r="Z110" s="159">
        <f>IFERROR(Y110/X110-1,"-")</f>
        <v>-4.8885714617519671E-2</v>
      </c>
      <c r="AA110" s="160">
        <f t="shared" si="93"/>
        <v>1.5190157631680123</v>
      </c>
      <c r="AB110" s="159">
        <f>Y110/Y$8</f>
        <v>3.8274013702087092E-2</v>
      </c>
    </row>
    <row r="111" spans="1:28" s="56" customFormat="1" x14ac:dyDescent="0.25">
      <c r="B111" s="162" t="s">
        <v>110</v>
      </c>
      <c r="C111" s="163">
        <v>0</v>
      </c>
      <c r="D111" s="163">
        <v>0</v>
      </c>
      <c r="E111" s="163">
        <v>0</v>
      </c>
      <c r="F111" s="163">
        <v>0</v>
      </c>
      <c r="G111" s="163">
        <v>0</v>
      </c>
      <c r="H111" s="163">
        <v>0</v>
      </c>
      <c r="I111" s="164" t="str">
        <f t="shared" ref="I111:I118" si="94">IFERROR(H111/G111-1,"-")</f>
        <v>-</v>
      </c>
      <c r="J111" s="165" t="str">
        <f t="shared" ref="J111:J118" si="95">IFERROR(H111/C111-1,"-")</f>
        <v>-</v>
      </c>
      <c r="K111" s="164">
        <f t="shared" ref="K111:K118" si="96">H111/H$8</f>
        <v>0</v>
      </c>
      <c r="L111" s="163">
        <v>36612</v>
      </c>
      <c r="M111" s="163">
        <v>9701</v>
      </c>
      <c r="N111" s="163">
        <v>0</v>
      </c>
      <c r="O111" s="163">
        <v>0</v>
      </c>
      <c r="P111" s="163">
        <v>0</v>
      </c>
      <c r="Q111" s="163">
        <v>0</v>
      </c>
      <c r="R111" s="164" t="str">
        <f t="shared" ref="R111:R118" si="97">IFERROR(Q111/P111-1,"-")</f>
        <v>-</v>
      </c>
      <c r="S111" s="165">
        <f t="shared" ref="S111:S118" si="98">IFERROR(Q111/L111-1,"-")</f>
        <v>-1</v>
      </c>
      <c r="T111" s="164">
        <f t="shared" ref="T111:T118" si="99">Q111/Q$8</f>
        <v>0</v>
      </c>
      <c r="U111" s="163">
        <v>36612</v>
      </c>
      <c r="V111" s="163">
        <v>22937</v>
      </c>
      <c r="W111" s="163">
        <v>77726</v>
      </c>
      <c r="X111" s="163">
        <v>113230</v>
      </c>
      <c r="Y111" s="163">
        <v>102157</v>
      </c>
      <c r="Z111" s="164">
        <f t="shared" ref="Z111:Z118" si="100">IFERROR(Y111/X111-1,"-")</f>
        <v>-9.7792104565927795E-2</v>
      </c>
      <c r="AA111" s="165">
        <f t="shared" si="93"/>
        <v>1.7902600240358351</v>
      </c>
      <c r="AB111" s="164">
        <f t="shared" ref="AB111:AB118" si="101">Y111/Y$8</f>
        <v>2.3870465740108981E-2</v>
      </c>
    </row>
    <row r="112" spans="1:28" s="56" customFormat="1" x14ac:dyDescent="0.25">
      <c r="B112" s="162" t="s">
        <v>113</v>
      </c>
      <c r="C112" s="163">
        <v>0</v>
      </c>
      <c r="D112" s="163">
        <v>0</v>
      </c>
      <c r="E112" s="163">
        <v>0</v>
      </c>
      <c r="F112" s="163">
        <v>0</v>
      </c>
      <c r="G112" s="163">
        <v>0</v>
      </c>
      <c r="H112" s="163">
        <v>0</v>
      </c>
      <c r="I112" s="164" t="str">
        <f t="shared" si="94"/>
        <v>-</v>
      </c>
      <c r="J112" s="165" t="str">
        <f t="shared" si="95"/>
        <v>-</v>
      </c>
      <c r="K112" s="164">
        <f t="shared" si="96"/>
        <v>0</v>
      </c>
      <c r="L112" s="163">
        <v>4407</v>
      </c>
      <c r="M112" s="163">
        <v>1353</v>
      </c>
      <c r="N112" s="163">
        <v>0</v>
      </c>
      <c r="O112" s="163">
        <v>0</v>
      </c>
      <c r="P112" s="163">
        <v>0</v>
      </c>
      <c r="Q112" s="163">
        <v>0</v>
      </c>
      <c r="R112" s="164" t="str">
        <f t="shared" si="97"/>
        <v>-</v>
      </c>
      <c r="S112" s="165">
        <f t="shared" si="98"/>
        <v>-1</v>
      </c>
      <c r="T112" s="164">
        <f t="shared" si="99"/>
        <v>0</v>
      </c>
      <c r="U112" s="163">
        <v>4407</v>
      </c>
      <c r="V112" s="163">
        <v>6731</v>
      </c>
      <c r="W112" s="163">
        <v>5917</v>
      </c>
      <c r="X112" s="163">
        <v>7594</v>
      </c>
      <c r="Y112" s="163">
        <v>7215</v>
      </c>
      <c r="Z112" s="164">
        <f t="shared" si="100"/>
        <v>-4.9907821964708998E-2</v>
      </c>
      <c r="AA112" s="165">
        <f t="shared" si="93"/>
        <v>0.63716814159292046</v>
      </c>
      <c r="AB112" s="164">
        <f t="shared" si="101"/>
        <v>1.6858894673383743E-3</v>
      </c>
    </row>
    <row r="113" spans="1:28" x14ac:dyDescent="0.25">
      <c r="A113" s="56"/>
      <c r="B113" s="162" t="s">
        <v>116</v>
      </c>
      <c r="C113" s="163">
        <v>0</v>
      </c>
      <c r="D113" s="163">
        <v>0</v>
      </c>
      <c r="E113" s="163">
        <v>0</v>
      </c>
      <c r="F113" s="163">
        <v>0</v>
      </c>
      <c r="G113" s="163">
        <v>0</v>
      </c>
      <c r="H113" s="163">
        <v>0</v>
      </c>
      <c r="I113" s="164" t="str">
        <f t="shared" si="94"/>
        <v>-</v>
      </c>
      <c r="J113" s="165" t="str">
        <f t="shared" si="95"/>
        <v>-</v>
      </c>
      <c r="K113" s="164">
        <f t="shared" si="96"/>
        <v>0</v>
      </c>
      <c r="L113" s="163">
        <v>8908</v>
      </c>
      <c r="M113" s="163">
        <v>895</v>
      </c>
      <c r="N113" s="163">
        <v>0</v>
      </c>
      <c r="O113" s="163">
        <v>0</v>
      </c>
      <c r="P113" s="163">
        <v>0</v>
      </c>
      <c r="Q113" s="163">
        <v>0</v>
      </c>
      <c r="R113" s="164" t="str">
        <f t="shared" si="97"/>
        <v>-</v>
      </c>
      <c r="S113" s="165">
        <f t="shared" si="98"/>
        <v>-1</v>
      </c>
      <c r="T113" s="164">
        <f t="shared" si="99"/>
        <v>0</v>
      </c>
      <c r="U113" s="163">
        <v>8908</v>
      </c>
      <c r="V113" s="163">
        <v>6002</v>
      </c>
      <c r="W113" s="163">
        <v>8638</v>
      </c>
      <c r="X113" s="163">
        <v>12056</v>
      </c>
      <c r="Y113" s="163">
        <v>12800</v>
      </c>
      <c r="Z113" s="164">
        <f t="shared" si="100"/>
        <v>6.1712010617120061E-2</v>
      </c>
      <c r="AA113" s="165">
        <f t="shared" si="93"/>
        <v>0.4369106421194433</v>
      </c>
      <c r="AB113" s="164">
        <f t="shared" si="101"/>
        <v>2.99090577712144E-3</v>
      </c>
    </row>
    <row r="114" spans="1:28" x14ac:dyDescent="0.25">
      <c r="A114" s="56"/>
      <c r="B114" s="162" t="s">
        <v>123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 s="163">
        <v>0</v>
      </c>
      <c r="I114" s="164" t="str">
        <f t="shared" si="94"/>
        <v>-</v>
      </c>
      <c r="J114" s="165" t="str">
        <f t="shared" si="95"/>
        <v>-</v>
      </c>
      <c r="K114" s="164">
        <f t="shared" si="96"/>
        <v>0</v>
      </c>
      <c r="L114" s="163">
        <v>1114</v>
      </c>
      <c r="M114" s="163">
        <v>429</v>
      </c>
      <c r="N114" s="163">
        <v>0</v>
      </c>
      <c r="O114" s="163">
        <v>0</v>
      </c>
      <c r="P114" s="163">
        <v>0</v>
      </c>
      <c r="Q114" s="163">
        <v>0</v>
      </c>
      <c r="R114" s="164" t="str">
        <f t="shared" si="97"/>
        <v>-</v>
      </c>
      <c r="S114" s="165">
        <f t="shared" si="98"/>
        <v>-1</v>
      </c>
      <c r="T114" s="164">
        <f t="shared" si="99"/>
        <v>0</v>
      </c>
      <c r="U114" s="163">
        <v>1114</v>
      </c>
      <c r="V114" s="163">
        <v>3493</v>
      </c>
      <c r="W114" s="163">
        <v>5894</v>
      </c>
      <c r="X114" s="163">
        <v>6032</v>
      </c>
      <c r="Y114" s="163">
        <v>5918</v>
      </c>
      <c r="Z114" s="164">
        <f t="shared" si="100"/>
        <v>-1.8899204244031798E-2</v>
      </c>
      <c r="AA114" s="165">
        <f t="shared" si="93"/>
        <v>4.3123877917414726</v>
      </c>
      <c r="AB114" s="164">
        <f t="shared" si="101"/>
        <v>1.3828265928909908E-3</v>
      </c>
    </row>
    <row r="115" spans="1:28" x14ac:dyDescent="0.25">
      <c r="A115" s="56"/>
      <c r="B115" s="162" t="s">
        <v>119</v>
      </c>
      <c r="C115" s="163">
        <v>0</v>
      </c>
      <c r="D115" s="163">
        <v>0</v>
      </c>
      <c r="E115" s="163">
        <v>0</v>
      </c>
      <c r="F115" s="163">
        <v>0</v>
      </c>
      <c r="G115" s="163">
        <v>0</v>
      </c>
      <c r="H115" s="163">
        <v>0</v>
      </c>
      <c r="I115" s="164" t="str">
        <f t="shared" si="94"/>
        <v>-</v>
      </c>
      <c r="J115" s="165" t="str">
        <f t="shared" si="95"/>
        <v>-</v>
      </c>
      <c r="K115" s="164">
        <f t="shared" si="96"/>
        <v>0</v>
      </c>
      <c r="L115" s="163">
        <v>2915</v>
      </c>
      <c r="M115" s="163">
        <v>623</v>
      </c>
      <c r="N115" s="163">
        <v>0</v>
      </c>
      <c r="O115" s="163">
        <v>0</v>
      </c>
      <c r="P115" s="163">
        <v>0</v>
      </c>
      <c r="Q115" s="163">
        <v>0</v>
      </c>
      <c r="R115" s="164" t="str">
        <f t="shared" si="97"/>
        <v>-</v>
      </c>
      <c r="S115" s="165">
        <f t="shared" si="98"/>
        <v>-1</v>
      </c>
      <c r="T115" s="164">
        <f t="shared" si="99"/>
        <v>0</v>
      </c>
      <c r="U115" s="163">
        <v>2915</v>
      </c>
      <c r="V115" s="163">
        <v>4145</v>
      </c>
      <c r="W115" s="163">
        <v>4317</v>
      </c>
      <c r="X115" s="163">
        <v>4916</v>
      </c>
      <c r="Y115" s="163">
        <v>4686</v>
      </c>
      <c r="Z115" s="164">
        <f t="shared" si="100"/>
        <v>-4.6786004882017895E-2</v>
      </c>
      <c r="AA115" s="165">
        <f t="shared" si="93"/>
        <v>0.60754716981132084</v>
      </c>
      <c r="AB115" s="164">
        <f t="shared" si="101"/>
        <v>1.0949519118430523E-3</v>
      </c>
    </row>
    <row r="116" spans="1:28" x14ac:dyDescent="0.25">
      <c r="A116" s="56"/>
      <c r="B116" s="162" t="s">
        <v>128</v>
      </c>
      <c r="C116" s="163">
        <v>0</v>
      </c>
      <c r="D116" s="163">
        <v>0</v>
      </c>
      <c r="E116" s="163">
        <v>0</v>
      </c>
      <c r="F116" s="163">
        <v>0</v>
      </c>
      <c r="G116" s="163">
        <v>0</v>
      </c>
      <c r="H116" s="163">
        <v>0</v>
      </c>
      <c r="I116" s="164" t="str">
        <f t="shared" si="94"/>
        <v>-</v>
      </c>
      <c r="J116" s="165" t="str">
        <f t="shared" si="95"/>
        <v>-</v>
      </c>
      <c r="K116" s="164">
        <f t="shared" si="96"/>
        <v>0</v>
      </c>
      <c r="L116" s="163">
        <v>419</v>
      </c>
      <c r="M116" s="163">
        <v>206</v>
      </c>
      <c r="N116" s="163">
        <v>0</v>
      </c>
      <c r="O116" s="163">
        <v>0</v>
      </c>
      <c r="P116" s="163">
        <v>0</v>
      </c>
      <c r="Q116" s="163">
        <v>0</v>
      </c>
      <c r="R116" s="164" t="str">
        <f t="shared" si="97"/>
        <v>-</v>
      </c>
      <c r="S116" s="165">
        <f t="shared" si="98"/>
        <v>-1</v>
      </c>
      <c r="T116" s="164">
        <f t="shared" si="99"/>
        <v>0</v>
      </c>
      <c r="U116" s="163">
        <v>419</v>
      </c>
      <c r="V116" s="163">
        <v>308</v>
      </c>
      <c r="W116" s="163">
        <v>1123</v>
      </c>
      <c r="X116" s="163">
        <v>1300</v>
      </c>
      <c r="Y116" s="163">
        <v>1069</v>
      </c>
      <c r="Z116" s="164">
        <f t="shared" si="100"/>
        <v>-0.1776923076923077</v>
      </c>
      <c r="AA116" s="165">
        <f t="shared" si="93"/>
        <v>1.5513126491646778</v>
      </c>
      <c r="AB116" s="164">
        <f t="shared" si="101"/>
        <v>2.4978736529240777E-4</v>
      </c>
    </row>
    <row r="117" spans="1:28" x14ac:dyDescent="0.25">
      <c r="A117" s="56"/>
      <c r="B117" s="162" t="s">
        <v>131</v>
      </c>
      <c r="C117" s="163">
        <v>0</v>
      </c>
      <c r="D117" s="163">
        <v>0</v>
      </c>
      <c r="E117" s="163">
        <v>0</v>
      </c>
      <c r="F117" s="163">
        <v>0</v>
      </c>
      <c r="G117" s="163">
        <v>0</v>
      </c>
      <c r="H117" s="163">
        <v>0</v>
      </c>
      <c r="I117" s="164" t="str">
        <f t="shared" si="94"/>
        <v>-</v>
      </c>
      <c r="J117" s="165" t="str">
        <f t="shared" si="95"/>
        <v>-</v>
      </c>
      <c r="K117" s="164">
        <f t="shared" si="96"/>
        <v>0</v>
      </c>
      <c r="L117" s="163">
        <v>1123</v>
      </c>
      <c r="M117" s="163">
        <v>526</v>
      </c>
      <c r="N117" s="163">
        <v>0</v>
      </c>
      <c r="O117" s="163">
        <v>0</v>
      </c>
      <c r="P117" s="163">
        <v>0</v>
      </c>
      <c r="Q117" s="163">
        <v>0</v>
      </c>
      <c r="R117" s="164" t="str">
        <f t="shared" si="97"/>
        <v>-</v>
      </c>
      <c r="S117" s="165">
        <f t="shared" si="98"/>
        <v>-1</v>
      </c>
      <c r="T117" s="164">
        <f t="shared" si="99"/>
        <v>0</v>
      </c>
      <c r="U117" s="163">
        <v>1123</v>
      </c>
      <c r="V117" s="163">
        <v>470</v>
      </c>
      <c r="W117" s="163">
        <v>840</v>
      </c>
      <c r="X117" s="163">
        <v>770</v>
      </c>
      <c r="Y117" s="163">
        <v>1368</v>
      </c>
      <c r="Z117" s="164">
        <f t="shared" si="100"/>
        <v>0.77662337662337655</v>
      </c>
      <c r="AA117" s="165">
        <f t="shared" si="93"/>
        <v>0.21816562778272486</v>
      </c>
      <c r="AB117" s="164">
        <f t="shared" si="101"/>
        <v>3.1965305492985389E-4</v>
      </c>
    </row>
    <row r="118" spans="1:28" x14ac:dyDescent="0.25">
      <c r="A118" s="56"/>
      <c r="B118" s="168" t="s">
        <v>145</v>
      </c>
      <c r="C118" s="169">
        <f t="shared" ref="C118:H118" si="102">C110-SUM(C111:C117)</f>
        <v>0</v>
      </c>
      <c r="D118" s="169">
        <f t="shared" si="102"/>
        <v>0</v>
      </c>
      <c r="E118" s="169">
        <f t="shared" si="102"/>
        <v>0</v>
      </c>
      <c r="F118" s="169">
        <f t="shared" si="102"/>
        <v>0</v>
      </c>
      <c r="G118" s="169">
        <f t="shared" si="102"/>
        <v>0</v>
      </c>
      <c r="H118" s="169">
        <f t="shared" si="102"/>
        <v>0</v>
      </c>
      <c r="I118" s="170" t="str">
        <f t="shared" si="94"/>
        <v>-</v>
      </c>
      <c r="J118" s="171" t="str">
        <f t="shared" si="95"/>
        <v>-</v>
      </c>
      <c r="K118" s="170">
        <f t="shared" si="96"/>
        <v>0</v>
      </c>
      <c r="L118" s="169">
        <f t="shared" ref="L118:Q118" si="103">L110-SUM(L111:L117)</f>
        <v>9527</v>
      </c>
      <c r="M118" s="169">
        <f t="shared" si="103"/>
        <v>3453</v>
      </c>
      <c r="N118" s="169">
        <f t="shared" si="103"/>
        <v>0</v>
      </c>
      <c r="O118" s="169">
        <f t="shared" si="103"/>
        <v>0</v>
      </c>
      <c r="P118" s="169">
        <f t="shared" si="103"/>
        <v>0</v>
      </c>
      <c r="Q118" s="169">
        <f t="shared" si="103"/>
        <v>0</v>
      </c>
      <c r="R118" s="170" t="str">
        <f t="shared" si="97"/>
        <v>-</v>
      </c>
      <c r="S118" s="171">
        <f t="shared" si="98"/>
        <v>-1</v>
      </c>
      <c r="T118" s="170">
        <f t="shared" si="99"/>
        <v>0</v>
      </c>
      <c r="U118" s="169">
        <f>U110-SUM(U111:U117)</f>
        <v>9527</v>
      </c>
      <c r="V118" s="169">
        <f>V110-SUM(V111:V117)</f>
        <v>11319</v>
      </c>
      <c r="W118" s="169">
        <f>W110-SUM(W111:W117)</f>
        <v>24207</v>
      </c>
      <c r="X118" s="169">
        <f>X110-SUM(X111:X117)</f>
        <v>26320</v>
      </c>
      <c r="Y118" s="169">
        <f>Y110-SUM(Y111:Y117)</f>
        <v>28586</v>
      </c>
      <c r="Z118" s="170">
        <f t="shared" si="100"/>
        <v>8.6094224924012197E-2</v>
      </c>
      <c r="AA118" s="171">
        <f t="shared" si="93"/>
        <v>2.0005248241838984</v>
      </c>
      <c r="AB118" s="170">
        <f t="shared" si="101"/>
        <v>6.6795337925619914E-3</v>
      </c>
    </row>
    <row r="119" spans="1:28" x14ac:dyDescent="0.25">
      <c r="A119" s="56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</row>
    <row r="120" spans="1:28" x14ac:dyDescent="0.25">
      <c r="A120" s="56"/>
      <c r="B120" s="154" t="s">
        <v>68</v>
      </c>
      <c r="C120" s="176">
        <f t="shared" ref="C120:H120" si="104">C121+C124</f>
        <v>109587</v>
      </c>
      <c r="D120" s="176">
        <f t="shared" si="104"/>
        <v>44475</v>
      </c>
      <c r="E120" s="176">
        <f t="shared" si="104"/>
        <v>61314</v>
      </c>
      <c r="F120" s="176">
        <f t="shared" si="104"/>
        <v>93434</v>
      </c>
      <c r="G120" s="176">
        <f t="shared" si="104"/>
        <v>93472</v>
      </c>
      <c r="H120" s="176">
        <f t="shared" si="104"/>
        <v>99644</v>
      </c>
      <c r="I120" s="177">
        <f>IFERROR(H120/G120-1,"-")</f>
        <v>6.6030469017459792E-2</v>
      </c>
      <c r="J120" s="177">
        <f>IFERROR(H120/C120-1,"-")</f>
        <v>-9.0731564875395798E-2</v>
      </c>
      <c r="K120" s="177">
        <f>H120/H$8</f>
        <v>0.13131613974512724</v>
      </c>
      <c r="L120" s="176">
        <f t="shared" ref="L120:Q120" si="105">L121+L124</f>
        <v>110828</v>
      </c>
      <c r="M120" s="176">
        <f t="shared" si="105"/>
        <v>46941</v>
      </c>
      <c r="N120" s="176">
        <f t="shared" si="105"/>
        <v>102944</v>
      </c>
      <c r="O120" s="176">
        <f t="shared" si="105"/>
        <v>135697</v>
      </c>
      <c r="P120" s="176">
        <f t="shared" si="105"/>
        <v>145637</v>
      </c>
      <c r="Q120" s="176">
        <f t="shared" si="105"/>
        <v>151227</v>
      </c>
      <c r="R120" s="177">
        <f>IFERROR(Q120/P120-1,"-")</f>
        <v>3.8383103194929769E-2</v>
      </c>
      <c r="S120" s="177">
        <f>IFERROR(Q120/L120-1,"-")</f>
        <v>0.36451979644133248</v>
      </c>
      <c r="T120" s="177">
        <f>Q120/Q$8</f>
        <v>4.2952088001976807E-2</v>
      </c>
      <c r="U120" s="176">
        <f>U121+U124</f>
        <v>220415</v>
      </c>
      <c r="V120" s="176">
        <f>V121+V124</f>
        <v>164258</v>
      </c>
      <c r="W120" s="176">
        <f>W121+W124</f>
        <v>229131</v>
      </c>
      <c r="X120" s="176">
        <f>X121+X124</f>
        <v>239109</v>
      </c>
      <c r="Y120" s="176">
        <f>Y121+Y124</f>
        <v>250871</v>
      </c>
      <c r="Z120" s="177">
        <f>IFERROR(Y120/X120-1,"-")</f>
        <v>4.9190954752853289E-2</v>
      </c>
      <c r="AA120" s="177">
        <f t="shared" ref="AA120:AA132" si="106">IFERROR(Y120/U120-1,"-")</f>
        <v>0.1381757139940567</v>
      </c>
      <c r="AB120" s="177">
        <f>Y120/Y$8</f>
        <v>5.8619650250955689E-2</v>
      </c>
    </row>
    <row r="121" spans="1:28" x14ac:dyDescent="0.25">
      <c r="A121" s="56"/>
      <c r="B121" s="157" t="s">
        <v>97</v>
      </c>
      <c r="C121" s="158">
        <v>50068</v>
      </c>
      <c r="D121" s="158">
        <v>21565</v>
      </c>
      <c r="E121" s="158">
        <v>32824</v>
      </c>
      <c r="F121" s="158">
        <v>51574</v>
      </c>
      <c r="G121" s="158">
        <v>60712</v>
      </c>
      <c r="H121" s="158">
        <v>66829</v>
      </c>
      <c r="I121" s="159">
        <f>IFERROR(H121/G121-1,"-")</f>
        <v>0.10075438134141512</v>
      </c>
      <c r="J121" s="160">
        <f>IFERROR(H121/C121-1,"-")</f>
        <v>0.33476471998082613</v>
      </c>
      <c r="K121" s="159">
        <f>H121/H$8</f>
        <v>8.8070795060687129E-2</v>
      </c>
      <c r="L121" s="158">
        <v>70074</v>
      </c>
      <c r="M121" s="158">
        <v>31314</v>
      </c>
      <c r="N121" s="158">
        <v>71733</v>
      </c>
      <c r="O121" s="158">
        <v>83312</v>
      </c>
      <c r="P121" s="158">
        <v>85718</v>
      </c>
      <c r="Q121" s="158">
        <v>89737</v>
      </c>
      <c r="R121" s="159">
        <f>IFERROR(Q121/P121-1,"-")</f>
        <v>4.6886301593597635E-2</v>
      </c>
      <c r="S121" s="160">
        <f>IFERROR(Q121/L121-1,"-")</f>
        <v>0.28060336216000237</v>
      </c>
      <c r="T121" s="159">
        <f>Q121/Q$8</f>
        <v>2.5487456082798659E-2</v>
      </c>
      <c r="U121" s="158">
        <v>120142</v>
      </c>
      <c r="V121" s="158">
        <v>104557</v>
      </c>
      <c r="W121" s="158">
        <v>134886</v>
      </c>
      <c r="X121" s="158">
        <v>146430</v>
      </c>
      <c r="Y121" s="158">
        <v>156566</v>
      </c>
      <c r="Z121" s="159">
        <f>IFERROR(Y121/X121-1,"-")</f>
        <v>6.9220788089872309E-2</v>
      </c>
      <c r="AA121" s="160">
        <f t="shared" si="106"/>
        <v>0.30317457675084492</v>
      </c>
      <c r="AB121" s="159">
        <f>Y121/Y$8</f>
        <v>3.658391827349964E-2</v>
      </c>
    </row>
    <row r="122" spans="1:28" x14ac:dyDescent="0.25">
      <c r="A122" s="56"/>
      <c r="B122" s="162" t="s">
        <v>103</v>
      </c>
      <c r="C122" s="163">
        <v>24655</v>
      </c>
      <c r="D122" s="163">
        <v>10392</v>
      </c>
      <c r="E122" s="163">
        <v>15693</v>
      </c>
      <c r="F122" s="163">
        <v>29334</v>
      </c>
      <c r="G122" s="163">
        <v>29429</v>
      </c>
      <c r="H122" s="163">
        <v>38467</v>
      </c>
      <c r="I122" s="164">
        <f>IFERROR(H122/G122-1,"-")</f>
        <v>0.3071120323490435</v>
      </c>
      <c r="J122" s="165">
        <f>IFERROR(H122/C122-1,"-")</f>
        <v>0.56021091056580818</v>
      </c>
      <c r="K122" s="164">
        <f>H122/H$8</f>
        <v>5.0693849580263836E-2</v>
      </c>
      <c r="L122" s="163">
        <v>36421</v>
      </c>
      <c r="M122" s="163">
        <v>13684</v>
      </c>
      <c r="N122" s="163">
        <v>37554</v>
      </c>
      <c r="O122" s="163">
        <v>40531</v>
      </c>
      <c r="P122" s="163">
        <v>36692</v>
      </c>
      <c r="Q122" s="163">
        <v>37326</v>
      </c>
      <c r="R122" s="164">
        <f>IFERROR(Q122/P122-1,"-")</f>
        <v>1.7278970892837586E-2</v>
      </c>
      <c r="S122" s="165">
        <f>IFERROR(Q122/L122-1,"-")</f>
        <v>2.4848301803904294E-2</v>
      </c>
      <c r="T122" s="164">
        <f>Q122/Q$8</f>
        <v>1.0601477492523069E-2</v>
      </c>
      <c r="U122" s="163">
        <v>61076</v>
      </c>
      <c r="V122" s="163">
        <v>53247</v>
      </c>
      <c r="W122" s="163">
        <v>69865</v>
      </c>
      <c r="X122" s="163">
        <v>66121</v>
      </c>
      <c r="Y122" s="163">
        <v>75793</v>
      </c>
      <c r="Z122" s="164">
        <f>IFERROR(Y122/X122-1,"-")</f>
        <v>0.14627727953297742</v>
      </c>
      <c r="AA122" s="165">
        <f t="shared" si="106"/>
        <v>0.24096208003143627</v>
      </c>
      <c r="AB122" s="164">
        <f>Y122/Y$8</f>
        <v>1.7710134497294167E-2</v>
      </c>
    </row>
    <row r="123" spans="1:28" x14ac:dyDescent="0.25">
      <c r="A123" s="56"/>
      <c r="B123" s="162" t="s">
        <v>100</v>
      </c>
      <c r="C123" s="163">
        <v>25413</v>
      </c>
      <c r="D123" s="163">
        <v>11173</v>
      </c>
      <c r="E123" s="163">
        <v>17131</v>
      </c>
      <c r="F123" s="163">
        <v>22240</v>
      </c>
      <c r="G123" s="163">
        <v>31283</v>
      </c>
      <c r="H123" s="163">
        <v>28362</v>
      </c>
      <c r="I123" s="164">
        <f>IFERROR(H123/G123-1,"-")</f>
        <v>-9.337339769203723E-2</v>
      </c>
      <c r="J123" s="165">
        <f>IFERROR(H123/C123-1,"-")</f>
        <v>0.11604297013339626</v>
      </c>
      <c r="K123" s="164">
        <f>H123/H$8</f>
        <v>3.7376945480423293E-2</v>
      </c>
      <c r="L123" s="163">
        <v>33653</v>
      </c>
      <c r="M123" s="163">
        <v>17630</v>
      </c>
      <c r="N123" s="163">
        <v>34179</v>
      </c>
      <c r="O123" s="163">
        <v>42781</v>
      </c>
      <c r="P123" s="163">
        <v>49026</v>
      </c>
      <c r="Q123" s="163">
        <v>52411</v>
      </c>
      <c r="R123" s="164">
        <f>IFERROR(Q123/P123-1,"-")</f>
        <v>6.9044996532452219E-2</v>
      </c>
      <c r="S123" s="165">
        <f>IFERROR(Q123/L123-1,"-")</f>
        <v>0.55739458592101743</v>
      </c>
      <c r="T123" s="164">
        <f>Q123/Q$8</f>
        <v>1.4885978590275588E-2</v>
      </c>
      <c r="U123" s="163">
        <v>59066</v>
      </c>
      <c r="V123" s="163">
        <v>51310</v>
      </c>
      <c r="W123" s="163">
        <v>65021</v>
      </c>
      <c r="X123" s="163">
        <v>80309</v>
      </c>
      <c r="Y123" s="163">
        <v>80773</v>
      </c>
      <c r="Z123" s="164">
        <f>IFERROR(Y123/X123-1,"-")</f>
        <v>5.7776836967213807E-3</v>
      </c>
      <c r="AA123" s="165">
        <f t="shared" si="106"/>
        <v>0.36750414790234642</v>
      </c>
      <c r="AB123" s="164">
        <f>Y123/Y$8</f>
        <v>1.8873783776205477E-2</v>
      </c>
    </row>
    <row r="124" spans="1:28" x14ac:dyDescent="0.25">
      <c r="A124" s="56"/>
      <c r="B124" s="157" t="s">
        <v>107</v>
      </c>
      <c r="C124" s="158">
        <v>59519</v>
      </c>
      <c r="D124" s="158">
        <v>22910</v>
      </c>
      <c r="E124" s="158">
        <v>28490</v>
      </c>
      <c r="F124" s="158">
        <v>41860</v>
      </c>
      <c r="G124" s="158">
        <v>32760</v>
      </c>
      <c r="H124" s="158">
        <v>32815</v>
      </c>
      <c r="I124" s="159">
        <f>IFERROR(H124/G124-1,"-")</f>
        <v>1.6788766788766729E-3</v>
      </c>
      <c r="J124" s="160">
        <f>IFERROR(H124/C124-1,"-")</f>
        <v>-0.44866345200692215</v>
      </c>
      <c r="K124" s="159">
        <f>H124/H$8</f>
        <v>4.3245344684440107E-2</v>
      </c>
      <c r="L124" s="158">
        <v>40754</v>
      </c>
      <c r="M124" s="158">
        <v>15627</v>
      </c>
      <c r="N124" s="158">
        <v>31211</v>
      </c>
      <c r="O124" s="158">
        <v>52385</v>
      </c>
      <c r="P124" s="158">
        <v>59919</v>
      </c>
      <c r="Q124" s="158">
        <v>61490</v>
      </c>
      <c r="R124" s="159">
        <f>IFERROR(Q124/P124-1,"-")</f>
        <v>2.6218728616966169E-2</v>
      </c>
      <c r="S124" s="160">
        <f>IFERROR(Q124/L124-1,"-")</f>
        <v>0.50880895126858716</v>
      </c>
      <c r="T124" s="159">
        <f>Q124/Q$8</f>
        <v>1.7464631919178148E-2</v>
      </c>
      <c r="U124" s="158">
        <v>100273</v>
      </c>
      <c r="V124" s="158">
        <v>59701</v>
      </c>
      <c r="W124" s="158">
        <v>94245</v>
      </c>
      <c r="X124" s="158">
        <v>92679</v>
      </c>
      <c r="Y124" s="158">
        <v>94305</v>
      </c>
      <c r="Z124" s="159">
        <f>IFERROR(Y124/X124-1,"-")</f>
        <v>1.7544427540219454E-2</v>
      </c>
      <c r="AA124" s="160">
        <f t="shared" si="106"/>
        <v>-5.9517517178103829E-2</v>
      </c>
      <c r="AB124" s="159">
        <f>Y124/Y$8</f>
        <v>2.2035731977456046E-2</v>
      </c>
    </row>
    <row r="125" spans="1:28" s="56" customFormat="1" x14ac:dyDescent="0.25">
      <c r="B125" s="162" t="s">
        <v>110</v>
      </c>
      <c r="C125" s="163">
        <v>3118</v>
      </c>
      <c r="D125" s="163">
        <v>1377</v>
      </c>
      <c r="E125" s="163">
        <v>653</v>
      </c>
      <c r="F125" s="163">
        <v>2495</v>
      </c>
      <c r="G125" s="163">
        <v>3067</v>
      </c>
      <c r="H125" s="163">
        <v>2396</v>
      </c>
      <c r="I125" s="164">
        <f t="shared" ref="I125:I132" si="107">IFERROR(H125/G125-1,"-")</f>
        <v>-0.21878056732963813</v>
      </c>
      <c r="J125" s="165">
        <f t="shared" ref="J125:J132" si="108">IFERROR(H125/C125-1,"-")</f>
        <v>-0.2315586914688903</v>
      </c>
      <c r="K125" s="164">
        <f t="shared" ref="K125:K132" si="109">H125/H$8</f>
        <v>3.1575756777058816E-3</v>
      </c>
      <c r="L125" s="163">
        <v>7342</v>
      </c>
      <c r="M125" s="163">
        <v>2329</v>
      </c>
      <c r="N125" s="163">
        <v>2683</v>
      </c>
      <c r="O125" s="163">
        <v>7422</v>
      </c>
      <c r="P125" s="163">
        <v>8579</v>
      </c>
      <c r="Q125" s="163">
        <v>8260</v>
      </c>
      <c r="R125" s="164">
        <f t="shared" ref="R125:R132" si="110">IFERROR(Q125/P125-1,"-")</f>
        <v>-3.7183820958153646E-2</v>
      </c>
      <c r="S125" s="165">
        <f t="shared" ref="S125:S132" si="111">IFERROR(Q125/L125-1,"-")</f>
        <v>0.12503405066739304</v>
      </c>
      <c r="T125" s="164">
        <f t="shared" ref="T125:T132" si="112">Q125/Q$8</f>
        <v>2.3460377240593837E-3</v>
      </c>
      <c r="U125" s="163">
        <v>10460</v>
      </c>
      <c r="V125" s="163">
        <v>3336</v>
      </c>
      <c r="W125" s="163">
        <v>9917</v>
      </c>
      <c r="X125" s="163">
        <v>11646</v>
      </c>
      <c r="Y125" s="163">
        <v>10656</v>
      </c>
      <c r="Z125" s="164">
        <f t="shared" ref="Z125:Z132" si="113">IFERROR(Y125/X125-1,"-")</f>
        <v>-8.5007727975270453E-2</v>
      </c>
      <c r="AA125" s="165">
        <f t="shared" si="106"/>
        <v>1.8738049713193039E-2</v>
      </c>
      <c r="AB125" s="164">
        <f t="shared" ref="AB125:AB132" si="114">Y125/Y$8</f>
        <v>2.4899290594535988E-3</v>
      </c>
    </row>
    <row r="126" spans="1:28" s="56" customFormat="1" x14ac:dyDescent="0.25">
      <c r="B126" s="162" t="s">
        <v>113</v>
      </c>
      <c r="C126" s="163">
        <v>4086</v>
      </c>
      <c r="D126" s="163">
        <v>1696</v>
      </c>
      <c r="E126" s="163">
        <v>2401</v>
      </c>
      <c r="F126" s="163">
        <v>4143</v>
      </c>
      <c r="G126" s="163">
        <v>4500</v>
      </c>
      <c r="H126" s="163">
        <v>4504</v>
      </c>
      <c r="I126" s="164">
        <f t="shared" si="107"/>
        <v>8.8888888888893902E-4</v>
      </c>
      <c r="J126" s="165">
        <f t="shared" si="108"/>
        <v>0.10230053842388642</v>
      </c>
      <c r="K126" s="164">
        <f t="shared" si="109"/>
        <v>5.9356097046691534E-3</v>
      </c>
      <c r="L126" s="163">
        <v>5464</v>
      </c>
      <c r="M126" s="163">
        <v>2180</v>
      </c>
      <c r="N126" s="163">
        <v>4913</v>
      </c>
      <c r="O126" s="163">
        <v>7118</v>
      </c>
      <c r="P126" s="163">
        <v>8816</v>
      </c>
      <c r="Q126" s="163">
        <v>8623</v>
      </c>
      <c r="R126" s="164">
        <f t="shared" si="110"/>
        <v>-2.1892014519056313E-2</v>
      </c>
      <c r="S126" s="165">
        <f t="shared" si="111"/>
        <v>0.57814787701317716</v>
      </c>
      <c r="T126" s="164">
        <f t="shared" si="112"/>
        <v>2.4491384133854799E-3</v>
      </c>
      <c r="U126" s="163">
        <v>9550</v>
      </c>
      <c r="V126" s="163">
        <v>7314</v>
      </c>
      <c r="W126" s="163">
        <v>11261</v>
      </c>
      <c r="X126" s="163">
        <v>13316</v>
      </c>
      <c r="Y126" s="163">
        <v>13127</v>
      </c>
      <c r="Z126" s="164">
        <f t="shared" si="113"/>
        <v>-1.4193451486932962E-2</v>
      </c>
      <c r="AA126" s="165">
        <f t="shared" si="106"/>
        <v>0.37455497382198955</v>
      </c>
      <c r="AB126" s="164">
        <f t="shared" si="114"/>
        <v>3.0673140731463395E-3</v>
      </c>
    </row>
    <row r="127" spans="1:28" x14ac:dyDescent="0.25">
      <c r="A127" s="56"/>
      <c r="B127" s="162" t="s">
        <v>116</v>
      </c>
      <c r="C127" s="163">
        <v>3044</v>
      </c>
      <c r="D127" s="163">
        <v>1277</v>
      </c>
      <c r="E127" s="163">
        <v>2102</v>
      </c>
      <c r="F127" s="163">
        <v>2821</v>
      </c>
      <c r="G127" s="163">
        <v>3000</v>
      </c>
      <c r="H127" s="163">
        <v>2742</v>
      </c>
      <c r="I127" s="164">
        <f t="shared" si="107"/>
        <v>-8.5999999999999965E-2</v>
      </c>
      <c r="J127" s="165">
        <f t="shared" si="108"/>
        <v>-9.9211563731931629E-2</v>
      </c>
      <c r="K127" s="164">
        <f t="shared" si="109"/>
        <v>3.6135527997786009E-3</v>
      </c>
      <c r="L127" s="163">
        <v>3665</v>
      </c>
      <c r="M127" s="163">
        <v>1497</v>
      </c>
      <c r="N127" s="163">
        <v>5032</v>
      </c>
      <c r="O127" s="163">
        <v>5703</v>
      </c>
      <c r="P127" s="163">
        <v>5756</v>
      </c>
      <c r="Q127" s="163">
        <v>5825</v>
      </c>
      <c r="R127" s="164">
        <f t="shared" si="110"/>
        <v>1.1987491313412146E-2</v>
      </c>
      <c r="S127" s="165">
        <f t="shared" si="111"/>
        <v>0.58935879945429748</v>
      </c>
      <c r="T127" s="164">
        <f t="shared" si="112"/>
        <v>1.6544394361556792E-3</v>
      </c>
      <c r="U127" s="163">
        <v>6709</v>
      </c>
      <c r="V127" s="163">
        <v>7134</v>
      </c>
      <c r="W127" s="163">
        <v>8524</v>
      </c>
      <c r="X127" s="163">
        <v>8756</v>
      </c>
      <c r="Y127" s="163">
        <v>8567</v>
      </c>
      <c r="Z127" s="164">
        <f t="shared" si="113"/>
        <v>-2.1585198720877163E-2</v>
      </c>
      <c r="AA127" s="165">
        <f t="shared" si="106"/>
        <v>0.27694142197048732</v>
      </c>
      <c r="AB127" s="164">
        <f t="shared" si="114"/>
        <v>2.0018038900468265E-3</v>
      </c>
    </row>
    <row r="128" spans="1:28" x14ac:dyDescent="0.25">
      <c r="A128" s="56"/>
      <c r="B128" s="162" t="s">
        <v>123</v>
      </c>
      <c r="C128" s="163">
        <v>820</v>
      </c>
      <c r="D128" s="163">
        <v>359</v>
      </c>
      <c r="E128" s="163">
        <v>359</v>
      </c>
      <c r="F128" s="163">
        <v>801</v>
      </c>
      <c r="G128" s="163">
        <v>649</v>
      </c>
      <c r="H128" s="163">
        <v>650</v>
      </c>
      <c r="I128" s="164">
        <f t="shared" si="107"/>
        <v>1.5408320493066618E-3</v>
      </c>
      <c r="J128" s="165">
        <f t="shared" si="108"/>
        <v>-0.20731707317073167</v>
      </c>
      <c r="K128" s="164">
        <f t="shared" si="109"/>
        <v>8.5660442007880764E-4</v>
      </c>
      <c r="L128" s="163">
        <v>1046</v>
      </c>
      <c r="M128" s="163">
        <v>356</v>
      </c>
      <c r="N128" s="163">
        <v>974</v>
      </c>
      <c r="O128" s="163">
        <v>1772</v>
      </c>
      <c r="P128" s="163">
        <v>1988</v>
      </c>
      <c r="Q128" s="163">
        <v>1706</v>
      </c>
      <c r="R128" s="164">
        <f t="shared" si="110"/>
        <v>-0.14185110663983902</v>
      </c>
      <c r="S128" s="165">
        <f t="shared" si="111"/>
        <v>0.63097514340344163</v>
      </c>
      <c r="T128" s="164">
        <f t="shared" si="112"/>
        <v>4.8454483743889937E-4</v>
      </c>
      <c r="U128" s="163">
        <v>1866</v>
      </c>
      <c r="V128" s="163">
        <v>1333</v>
      </c>
      <c r="W128" s="163">
        <v>2573</v>
      </c>
      <c r="X128" s="163">
        <v>2637</v>
      </c>
      <c r="Y128" s="163">
        <v>2356</v>
      </c>
      <c r="Z128" s="164">
        <f t="shared" si="113"/>
        <v>-0.10656048540007579</v>
      </c>
      <c r="AA128" s="165">
        <f t="shared" si="106"/>
        <v>0.262593783494105</v>
      </c>
      <c r="AB128" s="164">
        <f t="shared" si="114"/>
        <v>5.5051359460141507E-4</v>
      </c>
    </row>
    <row r="129" spans="1:28" x14ac:dyDescent="0.25">
      <c r="A129" s="56"/>
      <c r="B129" s="162" t="s">
        <v>119</v>
      </c>
      <c r="C129" s="163">
        <v>664</v>
      </c>
      <c r="D129" s="163">
        <v>303</v>
      </c>
      <c r="E129" s="163">
        <v>312</v>
      </c>
      <c r="F129" s="163">
        <v>635</v>
      </c>
      <c r="G129" s="163">
        <v>526</v>
      </c>
      <c r="H129" s="163">
        <v>594</v>
      </c>
      <c r="I129" s="164">
        <f t="shared" si="107"/>
        <v>0.12927756653992395</v>
      </c>
      <c r="J129" s="165">
        <f t="shared" si="108"/>
        <v>-0.10542168674698793</v>
      </c>
      <c r="K129" s="164">
        <f t="shared" si="109"/>
        <v>7.8280465465663338E-4</v>
      </c>
      <c r="L129" s="163">
        <v>820</v>
      </c>
      <c r="M129" s="163">
        <v>453</v>
      </c>
      <c r="N129" s="163">
        <v>1045</v>
      </c>
      <c r="O129" s="163">
        <v>1201</v>
      </c>
      <c r="P129" s="163">
        <v>1408</v>
      </c>
      <c r="Q129" s="163">
        <v>1497</v>
      </c>
      <c r="R129" s="164">
        <f t="shared" si="110"/>
        <v>6.3210227272727293E-2</v>
      </c>
      <c r="S129" s="165">
        <f t="shared" si="111"/>
        <v>0.82560975609756104</v>
      </c>
      <c r="T129" s="164">
        <f t="shared" si="112"/>
        <v>4.2518383449357113E-4</v>
      </c>
      <c r="U129" s="163">
        <v>1484</v>
      </c>
      <c r="V129" s="163">
        <v>1357</v>
      </c>
      <c r="W129" s="163">
        <v>1836</v>
      </c>
      <c r="X129" s="163">
        <v>1934</v>
      </c>
      <c r="Y129" s="163">
        <v>2091</v>
      </c>
      <c r="Z129" s="164">
        <f t="shared" si="113"/>
        <v>8.1178903826266913E-2</v>
      </c>
      <c r="AA129" s="165">
        <f t="shared" si="106"/>
        <v>0.40902964959568733</v>
      </c>
      <c r="AB129" s="164">
        <f t="shared" si="114"/>
        <v>4.8859249843444773E-4</v>
      </c>
    </row>
    <row r="130" spans="1:28" x14ac:dyDescent="0.25">
      <c r="A130" s="56"/>
      <c r="B130" s="162" t="s">
        <v>128</v>
      </c>
      <c r="C130" s="163">
        <v>425</v>
      </c>
      <c r="D130" s="163">
        <v>183</v>
      </c>
      <c r="E130" s="163">
        <v>123</v>
      </c>
      <c r="F130" s="163">
        <v>250</v>
      </c>
      <c r="G130" s="163">
        <v>203</v>
      </c>
      <c r="H130" s="163">
        <v>235</v>
      </c>
      <c r="I130" s="164">
        <f t="shared" si="107"/>
        <v>0.1576354679802956</v>
      </c>
      <c r="J130" s="165">
        <f t="shared" si="108"/>
        <v>-0.44705882352941173</v>
      </c>
      <c r="K130" s="164">
        <f t="shared" si="109"/>
        <v>3.0969544418233812E-4</v>
      </c>
      <c r="L130" s="163">
        <v>1198</v>
      </c>
      <c r="M130" s="163">
        <v>488</v>
      </c>
      <c r="N130" s="163">
        <v>432</v>
      </c>
      <c r="O130" s="163">
        <v>825</v>
      </c>
      <c r="P130" s="163">
        <v>1138</v>
      </c>
      <c r="Q130" s="163">
        <v>1099</v>
      </c>
      <c r="R130" s="164">
        <f t="shared" si="110"/>
        <v>-3.4270650263620417E-2</v>
      </c>
      <c r="S130" s="165">
        <f t="shared" si="111"/>
        <v>-8.2637729549248751E-2</v>
      </c>
      <c r="T130" s="164">
        <f t="shared" si="112"/>
        <v>3.1214230735366374E-4</v>
      </c>
      <c r="U130" s="163">
        <v>1623</v>
      </c>
      <c r="V130" s="163">
        <v>555</v>
      </c>
      <c r="W130" s="163">
        <v>1075</v>
      </c>
      <c r="X130" s="163">
        <v>1341</v>
      </c>
      <c r="Y130" s="163">
        <v>1334</v>
      </c>
      <c r="Z130" s="164">
        <f t="shared" si="113"/>
        <v>-5.2199850857569396E-3</v>
      </c>
      <c r="AA130" s="165">
        <f t="shared" si="106"/>
        <v>-0.17806531115218727</v>
      </c>
      <c r="AB130" s="164">
        <f t="shared" si="114"/>
        <v>3.1170846145937511E-4</v>
      </c>
    </row>
    <row r="131" spans="1:28" x14ac:dyDescent="0.25">
      <c r="A131" s="56"/>
      <c r="B131" s="162" t="s">
        <v>131</v>
      </c>
      <c r="C131" s="163">
        <v>495</v>
      </c>
      <c r="D131" s="163">
        <v>199</v>
      </c>
      <c r="E131" s="163">
        <v>177</v>
      </c>
      <c r="F131" s="163">
        <v>253</v>
      </c>
      <c r="G131" s="163">
        <v>358</v>
      </c>
      <c r="H131" s="163">
        <v>378</v>
      </c>
      <c r="I131" s="164">
        <f t="shared" si="107"/>
        <v>5.5865921787709549E-2</v>
      </c>
      <c r="J131" s="165">
        <f t="shared" si="108"/>
        <v>-0.23636363636363633</v>
      </c>
      <c r="K131" s="164">
        <f t="shared" si="109"/>
        <v>4.9814841659967578E-4</v>
      </c>
      <c r="L131" s="163">
        <v>2186</v>
      </c>
      <c r="M131" s="163">
        <v>882</v>
      </c>
      <c r="N131" s="163">
        <v>742</v>
      </c>
      <c r="O131" s="163">
        <v>1632</v>
      </c>
      <c r="P131" s="163">
        <v>2097</v>
      </c>
      <c r="Q131" s="163">
        <v>2115</v>
      </c>
      <c r="R131" s="164">
        <f t="shared" si="110"/>
        <v>8.5836909871244149E-3</v>
      </c>
      <c r="S131" s="165">
        <f t="shared" si="111"/>
        <v>-3.2479414455626743E-2</v>
      </c>
      <c r="T131" s="164">
        <f t="shared" si="112"/>
        <v>6.0071062789171872E-4</v>
      </c>
      <c r="U131" s="163">
        <v>2681</v>
      </c>
      <c r="V131" s="163">
        <v>919</v>
      </c>
      <c r="W131" s="163">
        <v>1885</v>
      </c>
      <c r="X131" s="163">
        <v>2455</v>
      </c>
      <c r="Y131" s="163">
        <v>2493</v>
      </c>
      <c r="Z131" s="164">
        <f t="shared" si="113"/>
        <v>1.5478615071283119E-2</v>
      </c>
      <c r="AA131" s="165">
        <f t="shared" si="106"/>
        <v>-7.0123088399850819E-2</v>
      </c>
      <c r="AB131" s="164">
        <f t="shared" si="114"/>
        <v>5.82525632997168E-4</v>
      </c>
    </row>
    <row r="132" spans="1:28" x14ac:dyDescent="0.25">
      <c r="A132" s="56"/>
      <c r="B132" s="168" t="s">
        <v>145</v>
      </c>
      <c r="C132" s="169">
        <f t="shared" ref="C132:H132" si="115">C124-SUM(C125:C131)</f>
        <v>46867</v>
      </c>
      <c r="D132" s="169">
        <f t="shared" si="115"/>
        <v>17516</v>
      </c>
      <c r="E132" s="169">
        <f t="shared" si="115"/>
        <v>22363</v>
      </c>
      <c r="F132" s="169">
        <f t="shared" si="115"/>
        <v>30462</v>
      </c>
      <c r="G132" s="169">
        <f t="shared" si="115"/>
        <v>20457</v>
      </c>
      <c r="H132" s="169">
        <f t="shared" si="115"/>
        <v>21316</v>
      </c>
      <c r="I132" s="170">
        <f t="shared" si="107"/>
        <v>4.199051669355236E-2</v>
      </c>
      <c r="J132" s="171">
        <f t="shared" si="108"/>
        <v>-0.54518104423154878</v>
      </c>
      <c r="K132" s="170">
        <f t="shared" si="109"/>
        <v>2.809135356676902E-2</v>
      </c>
      <c r="L132" s="169">
        <f t="shared" ref="L132:Q132" si="116">L124-SUM(L125:L131)</f>
        <v>19033</v>
      </c>
      <c r="M132" s="169">
        <f t="shared" si="116"/>
        <v>7442</v>
      </c>
      <c r="N132" s="169">
        <f t="shared" si="116"/>
        <v>15390</v>
      </c>
      <c r="O132" s="169">
        <f t="shared" si="116"/>
        <v>26712</v>
      </c>
      <c r="P132" s="169">
        <f t="shared" si="116"/>
        <v>30137</v>
      </c>
      <c r="Q132" s="169">
        <f t="shared" si="116"/>
        <v>32365</v>
      </c>
      <c r="R132" s="170">
        <f t="shared" si="110"/>
        <v>7.3929057304974011E-2</v>
      </c>
      <c r="S132" s="171">
        <f t="shared" si="111"/>
        <v>0.70046760888982296</v>
      </c>
      <c r="T132" s="170">
        <f t="shared" si="112"/>
        <v>9.1924347383997521E-3</v>
      </c>
      <c r="U132" s="169">
        <f>U124-SUM(U125:U131)</f>
        <v>65900</v>
      </c>
      <c r="V132" s="169">
        <f>V124-SUM(V125:V131)</f>
        <v>37753</v>
      </c>
      <c r="W132" s="169">
        <f>W124-SUM(W125:W131)</f>
        <v>57174</v>
      </c>
      <c r="X132" s="169">
        <f>X124-SUM(X125:X131)</f>
        <v>50594</v>
      </c>
      <c r="Y132" s="169">
        <f>Y124-SUM(Y125:Y131)</f>
        <v>53681</v>
      </c>
      <c r="Z132" s="170">
        <f t="shared" si="113"/>
        <v>6.1015140135193935E-2</v>
      </c>
      <c r="AA132" s="171">
        <f t="shared" si="106"/>
        <v>-0.18541729893778447</v>
      </c>
      <c r="AB132" s="170">
        <f t="shared" si="114"/>
        <v>1.2543344767316876E-2</v>
      </c>
    </row>
    <row r="133" spans="1:28" x14ac:dyDescent="0.25">
      <c r="A133" s="56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</row>
    <row r="134" spans="1:28" x14ac:dyDescent="0.25">
      <c r="A134" s="56"/>
      <c r="B134" s="154" t="s">
        <v>68</v>
      </c>
      <c r="C134" s="176">
        <f t="shared" ref="C134:H134" si="117">C135+C138</f>
        <v>29854</v>
      </c>
      <c r="D134" s="176">
        <f t="shared" si="117"/>
        <v>9862</v>
      </c>
      <c r="E134" s="176">
        <f t="shared" si="117"/>
        <v>24847</v>
      </c>
      <c r="F134" s="176">
        <f t="shared" si="117"/>
        <v>47385</v>
      </c>
      <c r="G134" s="176">
        <f t="shared" si="117"/>
        <v>49008</v>
      </c>
      <c r="H134" s="176">
        <f t="shared" si="117"/>
        <v>52595</v>
      </c>
      <c r="I134" s="177">
        <f>IFERROR(H134/G134-1,"-")</f>
        <v>7.3192131896833157E-2</v>
      </c>
      <c r="J134" s="177">
        <f>IFERROR(H134/C134-1,"-")</f>
        <v>0.76174047028873848</v>
      </c>
      <c r="K134" s="177">
        <f>H134/H$8</f>
        <v>6.9312476113915208E-2</v>
      </c>
      <c r="L134" s="176">
        <f t="shared" ref="L134:Q134" si="118">L135+L138</f>
        <v>149743</v>
      </c>
      <c r="M134" s="176">
        <f t="shared" si="118"/>
        <v>40956</v>
      </c>
      <c r="N134" s="176">
        <f t="shared" si="118"/>
        <v>64147</v>
      </c>
      <c r="O134" s="176">
        <f t="shared" si="118"/>
        <v>163913</v>
      </c>
      <c r="P134" s="176">
        <f t="shared" si="118"/>
        <v>180038</v>
      </c>
      <c r="Q134" s="176">
        <f t="shared" si="118"/>
        <v>183335</v>
      </c>
      <c r="R134" s="177">
        <f>IFERROR(Q134/P134-1,"-")</f>
        <v>1.8312800630977843E-2</v>
      </c>
      <c r="S134" s="177">
        <f>IFERROR(Q134/L134-1,"-")</f>
        <v>0.22433102048175879</v>
      </c>
      <c r="T134" s="177">
        <f>Q134/Q$8</f>
        <v>5.2071528588429436E-2</v>
      </c>
      <c r="U134" s="176">
        <f>U135+U138</f>
        <v>179597</v>
      </c>
      <c r="V134" s="176">
        <f>V135+V138</f>
        <v>116590</v>
      </c>
      <c r="W134" s="176">
        <f>W135+W138</f>
        <v>211298</v>
      </c>
      <c r="X134" s="176">
        <f>X135+X138</f>
        <v>229046</v>
      </c>
      <c r="Y134" s="176">
        <f>Y135+Y138</f>
        <v>235930</v>
      </c>
      <c r="Z134" s="177">
        <f>IFERROR(Y134/X134-1,"-")</f>
        <v>3.0055098102564459E-2</v>
      </c>
      <c r="AA134" s="177">
        <f t="shared" ref="AA134:AA146" si="119">IFERROR(Y134/U134-1,"-")</f>
        <v>0.31366336854179089</v>
      </c>
      <c r="AB134" s="177">
        <f>Y134/Y$8</f>
        <v>5.5128468749707921E-2</v>
      </c>
    </row>
    <row r="135" spans="1:28" x14ac:dyDescent="0.25">
      <c r="A135" s="56"/>
      <c r="B135" s="157" t="s">
        <v>97</v>
      </c>
      <c r="C135" s="158">
        <v>8311</v>
      </c>
      <c r="D135" s="158">
        <v>2454</v>
      </c>
      <c r="E135" s="158">
        <v>6270</v>
      </c>
      <c r="F135" s="158">
        <v>5486</v>
      </c>
      <c r="G135" s="158">
        <v>7999</v>
      </c>
      <c r="H135" s="158">
        <v>6701</v>
      </c>
      <c r="I135" s="159">
        <f>IFERROR(H135/G135-1,"-")</f>
        <v>-0.16227028378547315</v>
      </c>
      <c r="J135" s="160">
        <f>IFERROR(H135/C135-1,"-")</f>
        <v>-0.19371916736854766</v>
      </c>
      <c r="K135" s="159">
        <f>H135/H$8</f>
        <v>8.8309326445355236E-3</v>
      </c>
      <c r="L135" s="158">
        <v>26862</v>
      </c>
      <c r="M135" s="158">
        <v>6197</v>
      </c>
      <c r="N135" s="158">
        <v>14861</v>
      </c>
      <c r="O135" s="158">
        <v>15843</v>
      </c>
      <c r="P135" s="158">
        <v>15164</v>
      </c>
      <c r="Q135" s="158">
        <v>14762</v>
      </c>
      <c r="R135" s="159">
        <f>IFERROR(Q135/P135-1,"-")</f>
        <v>-2.6510155631759402E-2</v>
      </c>
      <c r="S135" s="160">
        <f>IFERROR(Q135/L135-1,"-")</f>
        <v>-0.4504504504504504</v>
      </c>
      <c r="T135" s="159">
        <f>Q135/Q$8</f>
        <v>4.1927613659279205E-3</v>
      </c>
      <c r="U135" s="158">
        <v>35173</v>
      </c>
      <c r="V135" s="158">
        <v>37770</v>
      </c>
      <c r="W135" s="158">
        <v>21329</v>
      </c>
      <c r="X135" s="158">
        <v>23163</v>
      </c>
      <c r="Y135" s="158">
        <v>21463</v>
      </c>
      <c r="Z135" s="159">
        <f>IFERROR(Y135/X135-1,"-")</f>
        <v>-7.3392911108232983E-2</v>
      </c>
      <c r="AA135" s="160">
        <f t="shared" si="119"/>
        <v>-0.38978762118670573</v>
      </c>
      <c r="AB135" s="159">
        <f>Y135/Y$8</f>
        <v>5.0151414604966771E-3</v>
      </c>
    </row>
    <row r="136" spans="1:28" x14ac:dyDescent="0.25">
      <c r="A136" s="56"/>
      <c r="B136" s="162" t="s">
        <v>103</v>
      </c>
      <c r="C136" s="163">
        <v>8311</v>
      </c>
      <c r="D136" s="163">
        <v>2454</v>
      </c>
      <c r="E136" s="163">
        <v>6270</v>
      </c>
      <c r="F136" s="163">
        <v>5415</v>
      </c>
      <c r="G136" s="163">
        <v>7999</v>
      </c>
      <c r="H136" s="163">
        <v>6701</v>
      </c>
      <c r="I136" s="164">
        <f>IFERROR(H136/G136-1,"-")</f>
        <v>-0.16227028378547315</v>
      </c>
      <c r="J136" s="165">
        <f>IFERROR(H136/C136-1,"-")</f>
        <v>-0.19371916736854766</v>
      </c>
      <c r="K136" s="164">
        <f>H136/H$8</f>
        <v>8.8309326445355236E-3</v>
      </c>
      <c r="L136" s="163">
        <v>8866</v>
      </c>
      <c r="M136" s="163">
        <v>3528</v>
      </c>
      <c r="N136" s="163">
        <v>8710</v>
      </c>
      <c r="O136" s="163">
        <v>9264</v>
      </c>
      <c r="P136" s="163">
        <v>6639</v>
      </c>
      <c r="Q136" s="163">
        <v>6321</v>
      </c>
      <c r="R136" s="164">
        <f>IFERROR(Q136/P136-1,"-")</f>
        <v>-4.7898779936737412E-2</v>
      </c>
      <c r="S136" s="165">
        <f>IFERROR(Q136/L136-1,"-")</f>
        <v>-0.28705165801939991</v>
      </c>
      <c r="T136" s="164">
        <f>Q136/Q$8</f>
        <v>1.7953153091742572E-3</v>
      </c>
      <c r="U136" s="163">
        <v>17177</v>
      </c>
      <c r="V136" s="163">
        <v>29524</v>
      </c>
      <c r="W136" s="163">
        <v>14679</v>
      </c>
      <c r="X136" s="163">
        <v>14638</v>
      </c>
      <c r="Y136" s="163">
        <v>13022</v>
      </c>
      <c r="Z136" s="164">
        <f>IFERROR(Y136/X136-1,"-")</f>
        <v>-0.11039759529990434</v>
      </c>
      <c r="AA136" s="165">
        <f t="shared" si="119"/>
        <v>-0.24189322931827439</v>
      </c>
      <c r="AB136" s="164">
        <f>Y136/Y$8</f>
        <v>3.0427792991933899E-3</v>
      </c>
    </row>
    <row r="137" spans="1:28" x14ac:dyDescent="0.25">
      <c r="A137" s="56"/>
      <c r="B137" s="162" t="s">
        <v>100</v>
      </c>
      <c r="C137" s="163">
        <v>0</v>
      </c>
      <c r="D137" s="163">
        <v>0</v>
      </c>
      <c r="E137" s="163">
        <v>0</v>
      </c>
      <c r="F137" s="163">
        <v>71</v>
      </c>
      <c r="G137" s="163">
        <v>0</v>
      </c>
      <c r="H137" s="163">
        <v>0</v>
      </c>
      <c r="I137" s="164" t="str">
        <f>IFERROR(H137/G137-1,"-")</f>
        <v>-</v>
      </c>
      <c r="J137" s="165" t="str">
        <f>IFERROR(H137/C137-1,"-")</f>
        <v>-</v>
      </c>
      <c r="K137" s="164">
        <f>H137/H$8</f>
        <v>0</v>
      </c>
      <c r="L137" s="163">
        <v>17996</v>
      </c>
      <c r="M137" s="163">
        <v>2669</v>
      </c>
      <c r="N137" s="163">
        <v>6151</v>
      </c>
      <c r="O137" s="163">
        <v>6579</v>
      </c>
      <c r="P137" s="163">
        <v>8525</v>
      </c>
      <c r="Q137" s="163">
        <v>8441</v>
      </c>
      <c r="R137" s="164">
        <f>IFERROR(Q137/P137-1,"-")</f>
        <v>-9.8533724340176265E-3</v>
      </c>
      <c r="S137" s="165">
        <f>IFERROR(Q137/L137-1,"-")</f>
        <v>-0.53095132251611465</v>
      </c>
      <c r="T137" s="164">
        <f>Q137/Q$8</f>
        <v>2.3974460567536631E-3</v>
      </c>
      <c r="U137" s="163">
        <v>17996</v>
      </c>
      <c r="V137" s="163">
        <v>8246</v>
      </c>
      <c r="W137" s="163">
        <v>6650</v>
      </c>
      <c r="X137" s="163">
        <v>8525</v>
      </c>
      <c r="Y137" s="163">
        <v>8441</v>
      </c>
      <c r="Z137" s="164">
        <f>IFERROR(Y137/X137-1,"-")</f>
        <v>-9.8533724340176265E-3</v>
      </c>
      <c r="AA137" s="165">
        <f t="shared" si="119"/>
        <v>-0.53095132251611465</v>
      </c>
      <c r="AB137" s="164">
        <f>Y137/Y$8</f>
        <v>1.9723621613032872E-3</v>
      </c>
    </row>
    <row r="138" spans="1:28" x14ac:dyDescent="0.25">
      <c r="A138" s="56"/>
      <c r="B138" s="157" t="s">
        <v>107</v>
      </c>
      <c r="C138" s="158">
        <v>21543</v>
      </c>
      <c r="D138" s="158">
        <v>7408</v>
      </c>
      <c r="E138" s="158">
        <v>18577</v>
      </c>
      <c r="F138" s="158">
        <v>41899</v>
      </c>
      <c r="G138" s="158">
        <v>41009</v>
      </c>
      <c r="H138" s="158">
        <v>45894</v>
      </c>
      <c r="I138" s="159">
        <f>IFERROR(H138/G138-1,"-")</f>
        <v>0.11912019312833766</v>
      </c>
      <c r="J138" s="160">
        <f>IFERROR(H138/C138-1,"-")</f>
        <v>1.1303439632363181</v>
      </c>
      <c r="K138" s="159">
        <f>H138/H$8</f>
        <v>6.0481543469379687E-2</v>
      </c>
      <c r="L138" s="158">
        <v>122881</v>
      </c>
      <c r="M138" s="158">
        <v>34759</v>
      </c>
      <c r="N138" s="158">
        <v>49286</v>
      </c>
      <c r="O138" s="158">
        <v>148070</v>
      </c>
      <c r="P138" s="158">
        <v>164874</v>
      </c>
      <c r="Q138" s="158">
        <v>168573</v>
      </c>
      <c r="R138" s="159">
        <f>IFERROR(Q138/P138-1,"-")</f>
        <v>2.2435314239965143E-2</v>
      </c>
      <c r="S138" s="160">
        <f>IFERROR(Q138/L138-1,"-")</f>
        <v>0.37183942187970476</v>
      </c>
      <c r="T138" s="159">
        <f>Q138/Q$8</f>
        <v>4.7878767222501513E-2</v>
      </c>
      <c r="U138" s="158">
        <v>144424</v>
      </c>
      <c r="V138" s="158">
        <v>78820</v>
      </c>
      <c r="W138" s="158">
        <v>189969</v>
      </c>
      <c r="X138" s="158">
        <v>205883</v>
      </c>
      <c r="Y138" s="158">
        <v>214467</v>
      </c>
      <c r="Z138" s="159">
        <f>IFERROR(Y138/X138-1,"-")</f>
        <v>4.1693583248738397E-2</v>
      </c>
      <c r="AA138" s="160">
        <f t="shared" si="119"/>
        <v>0.48498172048966937</v>
      </c>
      <c r="AB138" s="159">
        <f>Y138/Y$8</f>
        <v>5.0113327289211244E-2</v>
      </c>
    </row>
    <row r="139" spans="1:28" s="56" customFormat="1" x14ac:dyDescent="0.25">
      <c r="B139" s="162" t="s">
        <v>110</v>
      </c>
      <c r="C139" s="163">
        <v>12618</v>
      </c>
      <c r="D139" s="163">
        <v>3361</v>
      </c>
      <c r="E139" s="163">
        <v>8566</v>
      </c>
      <c r="F139" s="163">
        <v>22074</v>
      </c>
      <c r="G139" s="163">
        <v>20929</v>
      </c>
      <c r="H139" s="163">
        <v>26456</v>
      </c>
      <c r="I139" s="164">
        <f t="shared" ref="I139:I146" si="120">IFERROR(H139/G139-1,"-")</f>
        <v>0.26408332935161738</v>
      </c>
      <c r="J139" s="165">
        <f t="shared" ref="J139:J146" si="121">IFERROR(H139/C139-1,"-")</f>
        <v>1.0966872721508953</v>
      </c>
      <c r="K139" s="164">
        <f t="shared" ref="K139:K146" si="122">H139/H$8</f>
        <v>3.4865117750161434E-2</v>
      </c>
      <c r="L139" s="163">
        <v>57689</v>
      </c>
      <c r="M139" s="163">
        <v>12472</v>
      </c>
      <c r="N139" s="163">
        <v>13304</v>
      </c>
      <c r="O139" s="163">
        <v>60071</v>
      </c>
      <c r="P139" s="163">
        <v>68669</v>
      </c>
      <c r="Q139" s="163">
        <v>70810</v>
      </c>
      <c r="R139" s="164">
        <f t="shared" ref="R139:R146" si="123">IFERROR(Q139/P139-1,"-")</f>
        <v>3.1178552185120001E-2</v>
      </c>
      <c r="S139" s="165">
        <f t="shared" ref="S139:S146" si="124">IFERROR(Q139/L139-1,"-")</f>
        <v>0.22744370677252168</v>
      </c>
      <c r="T139" s="164">
        <f t="shared" ref="T139:T146" si="125">Q139/Q$8</f>
        <v>2.0111735017027236E-2</v>
      </c>
      <c r="U139" s="163">
        <v>70307</v>
      </c>
      <c r="V139" s="163">
        <v>22202</v>
      </c>
      <c r="W139" s="163">
        <v>82145</v>
      </c>
      <c r="X139" s="163">
        <v>89598</v>
      </c>
      <c r="Y139" s="163">
        <v>97266</v>
      </c>
      <c r="Z139" s="164">
        <f t="shared" ref="Z139:Z146" si="126">IFERROR(Y139/X139-1,"-")</f>
        <v>8.5582267461327355E-2</v>
      </c>
      <c r="AA139" s="165">
        <f t="shared" si="119"/>
        <v>0.3834468829561779</v>
      </c>
      <c r="AB139" s="164">
        <f t="shared" ref="AB139:AB146" si="127">Y139/Y$8</f>
        <v>2.2727612602929218E-2</v>
      </c>
    </row>
    <row r="140" spans="1:28" s="56" customFormat="1" x14ac:dyDescent="0.25">
      <c r="B140" s="162" t="s">
        <v>113</v>
      </c>
      <c r="C140" s="163">
        <v>2167</v>
      </c>
      <c r="D140" s="163">
        <v>1257</v>
      </c>
      <c r="E140" s="163">
        <v>1249</v>
      </c>
      <c r="F140" s="163">
        <v>1553</v>
      </c>
      <c r="G140" s="163">
        <v>1880</v>
      </c>
      <c r="H140" s="163">
        <v>1664</v>
      </c>
      <c r="I140" s="164">
        <f t="shared" si="120"/>
        <v>-0.11489361702127665</v>
      </c>
      <c r="J140" s="165">
        <f t="shared" si="121"/>
        <v>-0.23211813567143513</v>
      </c>
      <c r="K140" s="164">
        <f t="shared" si="122"/>
        <v>2.1929073154017473E-3</v>
      </c>
      <c r="L140" s="163">
        <v>10331</v>
      </c>
      <c r="M140" s="163">
        <v>2280</v>
      </c>
      <c r="N140" s="163">
        <v>5222</v>
      </c>
      <c r="O140" s="163">
        <v>11965</v>
      </c>
      <c r="P140" s="163">
        <v>16181</v>
      </c>
      <c r="Q140" s="163">
        <v>16944</v>
      </c>
      <c r="R140" s="164">
        <f t="shared" si="123"/>
        <v>4.7154069587788117E-2</v>
      </c>
      <c r="S140" s="165">
        <f t="shared" si="124"/>
        <v>0.64011228341883641</v>
      </c>
      <c r="T140" s="164">
        <f t="shared" si="125"/>
        <v>4.8125015976346486E-3</v>
      </c>
      <c r="U140" s="163">
        <v>12498</v>
      </c>
      <c r="V140" s="163">
        <v>7702</v>
      </c>
      <c r="W140" s="163">
        <v>13518</v>
      </c>
      <c r="X140" s="163">
        <v>18061</v>
      </c>
      <c r="Y140" s="163">
        <v>18608</v>
      </c>
      <c r="Z140" s="164">
        <f t="shared" si="126"/>
        <v>3.0286252145506953E-2</v>
      </c>
      <c r="AA140" s="165">
        <f t="shared" si="119"/>
        <v>0.4888782205152824</v>
      </c>
      <c r="AB140" s="164">
        <f t="shared" si="127"/>
        <v>4.3480292734902936E-3</v>
      </c>
    </row>
    <row r="141" spans="1:28" x14ac:dyDescent="0.25">
      <c r="A141" s="56"/>
      <c r="B141" s="162" t="s">
        <v>116</v>
      </c>
      <c r="C141" s="163">
        <v>822</v>
      </c>
      <c r="D141" s="163">
        <v>147</v>
      </c>
      <c r="E141" s="163">
        <v>1545</v>
      </c>
      <c r="F141" s="163">
        <v>5813</v>
      </c>
      <c r="G141" s="163">
        <v>5043</v>
      </c>
      <c r="H141" s="163">
        <v>5027</v>
      </c>
      <c r="I141" s="164">
        <f t="shared" si="120"/>
        <v>-3.1727146539758388E-3</v>
      </c>
      <c r="J141" s="165">
        <f t="shared" si="121"/>
        <v>5.1155717761557176</v>
      </c>
      <c r="K141" s="164">
        <f t="shared" si="122"/>
        <v>6.6248467995941012E-3</v>
      </c>
      <c r="L141" s="163">
        <v>15318</v>
      </c>
      <c r="M141" s="163">
        <v>3786</v>
      </c>
      <c r="N141" s="163">
        <v>7824</v>
      </c>
      <c r="O141" s="163">
        <v>17158</v>
      </c>
      <c r="P141" s="163">
        <v>15976</v>
      </c>
      <c r="Q141" s="163">
        <v>15484</v>
      </c>
      <c r="R141" s="164">
        <f t="shared" si="123"/>
        <v>-3.0796194291437207E-2</v>
      </c>
      <c r="S141" s="165">
        <f t="shared" si="124"/>
        <v>1.0836923880402249E-2</v>
      </c>
      <c r="T141" s="164">
        <f t="shared" si="125"/>
        <v>4.3978266488299634E-3</v>
      </c>
      <c r="U141" s="163">
        <v>16140</v>
      </c>
      <c r="V141" s="163">
        <v>13038</v>
      </c>
      <c r="W141" s="163">
        <v>22971</v>
      </c>
      <c r="X141" s="163">
        <v>21019</v>
      </c>
      <c r="Y141" s="163">
        <v>20511</v>
      </c>
      <c r="Z141" s="164">
        <f t="shared" si="126"/>
        <v>-2.4168609353442116E-2</v>
      </c>
      <c r="AA141" s="165">
        <f t="shared" si="119"/>
        <v>0.27081784386617103</v>
      </c>
      <c r="AB141" s="164">
        <f t="shared" si="127"/>
        <v>4.79269284332327E-3</v>
      </c>
    </row>
    <row r="142" spans="1:28" x14ac:dyDescent="0.25">
      <c r="A142" s="56"/>
      <c r="B142" s="162" t="s">
        <v>123</v>
      </c>
      <c r="C142" s="163">
        <v>514</v>
      </c>
      <c r="D142" s="163">
        <v>113</v>
      </c>
      <c r="E142" s="163">
        <v>2523</v>
      </c>
      <c r="F142" s="163">
        <v>4370</v>
      </c>
      <c r="G142" s="163">
        <v>3569</v>
      </c>
      <c r="H142" s="163">
        <v>2063</v>
      </c>
      <c r="I142" s="164">
        <f t="shared" si="120"/>
        <v>-0.42196693751751191</v>
      </c>
      <c r="J142" s="165">
        <f t="shared" si="121"/>
        <v>3.0136186770428015</v>
      </c>
      <c r="K142" s="164">
        <f t="shared" si="122"/>
        <v>2.7187306440347387E-3</v>
      </c>
      <c r="L142" s="163">
        <v>1966</v>
      </c>
      <c r="M142" s="163">
        <v>447</v>
      </c>
      <c r="N142" s="163">
        <v>1121</v>
      </c>
      <c r="O142" s="163">
        <v>3896</v>
      </c>
      <c r="P142" s="163">
        <v>3738</v>
      </c>
      <c r="Q142" s="163">
        <v>3046</v>
      </c>
      <c r="R142" s="164">
        <f t="shared" si="123"/>
        <v>-0.18512573568753343</v>
      </c>
      <c r="S142" s="165">
        <f t="shared" si="124"/>
        <v>0.54933875890132255</v>
      </c>
      <c r="T142" s="164">
        <f t="shared" si="125"/>
        <v>8.6513691373908989E-4</v>
      </c>
      <c r="U142" s="163">
        <v>2480</v>
      </c>
      <c r="V142" s="163">
        <v>3759</v>
      </c>
      <c r="W142" s="163">
        <v>8266</v>
      </c>
      <c r="X142" s="163">
        <v>7307</v>
      </c>
      <c r="Y142" s="163">
        <v>5109</v>
      </c>
      <c r="Z142" s="164">
        <f t="shared" si="126"/>
        <v>-0.30080744491583411</v>
      </c>
      <c r="AA142" s="165">
        <f t="shared" si="119"/>
        <v>1.0600806451612903</v>
      </c>
      <c r="AB142" s="164">
        <f t="shared" si="127"/>
        <v>1.1937920011963624E-3</v>
      </c>
    </row>
    <row r="143" spans="1:28" x14ac:dyDescent="0.25">
      <c r="A143" s="56"/>
      <c r="B143" s="162" t="s">
        <v>119</v>
      </c>
      <c r="C143" s="163">
        <v>228</v>
      </c>
      <c r="D143" s="163">
        <v>428</v>
      </c>
      <c r="E143" s="163">
        <v>853</v>
      </c>
      <c r="F143" s="163">
        <v>435</v>
      </c>
      <c r="G143" s="163">
        <v>1205</v>
      </c>
      <c r="H143" s="163">
        <v>791</v>
      </c>
      <c r="I143" s="164">
        <f t="shared" si="120"/>
        <v>-0.34356846473029046</v>
      </c>
      <c r="J143" s="165">
        <f t="shared" si="121"/>
        <v>2.4692982456140351</v>
      </c>
      <c r="K143" s="164">
        <f t="shared" si="122"/>
        <v>1.0424216865882105E-3</v>
      </c>
      <c r="L143" s="163">
        <v>3291</v>
      </c>
      <c r="M143" s="163">
        <v>773</v>
      </c>
      <c r="N143" s="163">
        <v>1563</v>
      </c>
      <c r="O143" s="163">
        <v>3253</v>
      </c>
      <c r="P143" s="163">
        <v>3495</v>
      </c>
      <c r="Q143" s="163">
        <v>3931</v>
      </c>
      <c r="R143" s="164">
        <f t="shared" si="123"/>
        <v>0.12474964234620889</v>
      </c>
      <c r="S143" s="165">
        <f t="shared" si="124"/>
        <v>0.19446976602856281</v>
      </c>
      <c r="T143" s="164">
        <f t="shared" si="125"/>
        <v>1.1164980984597382E-3</v>
      </c>
      <c r="U143" s="163">
        <v>3519</v>
      </c>
      <c r="V143" s="163">
        <v>2820</v>
      </c>
      <c r="W143" s="163">
        <v>3688</v>
      </c>
      <c r="X143" s="163">
        <v>4700</v>
      </c>
      <c r="Y143" s="163">
        <v>4722</v>
      </c>
      <c r="Z143" s="164">
        <f t="shared" si="126"/>
        <v>4.6808510638298717E-3</v>
      </c>
      <c r="AA143" s="165">
        <f t="shared" si="119"/>
        <v>0.34185848252344408</v>
      </c>
      <c r="AB143" s="164">
        <f t="shared" si="127"/>
        <v>1.1033638343412064E-3</v>
      </c>
    </row>
    <row r="144" spans="1:28" x14ac:dyDescent="0.25">
      <c r="A144" s="56"/>
      <c r="B144" s="162" t="s">
        <v>128</v>
      </c>
      <c r="C144" s="163">
        <v>356</v>
      </c>
      <c r="D144" s="163">
        <v>142</v>
      </c>
      <c r="E144" s="163">
        <v>93</v>
      </c>
      <c r="F144" s="163">
        <v>79</v>
      </c>
      <c r="G144" s="163">
        <v>139</v>
      </c>
      <c r="H144" s="163">
        <v>6</v>
      </c>
      <c r="I144" s="164">
        <f t="shared" si="120"/>
        <v>-0.95683453237410077</v>
      </c>
      <c r="J144" s="165">
        <f t="shared" si="121"/>
        <v>-0.9831460674157303</v>
      </c>
      <c r="K144" s="164">
        <f t="shared" si="122"/>
        <v>7.9071177238043773E-6</v>
      </c>
      <c r="L144" s="163">
        <v>1180</v>
      </c>
      <c r="M144" s="163">
        <v>1439</v>
      </c>
      <c r="N144" s="163">
        <v>1085</v>
      </c>
      <c r="O144" s="163">
        <v>2826</v>
      </c>
      <c r="P144" s="163">
        <v>3106</v>
      </c>
      <c r="Q144" s="163">
        <v>3058</v>
      </c>
      <c r="R144" s="164">
        <f t="shared" si="123"/>
        <v>-1.5453960077269846E-2</v>
      </c>
      <c r="S144" s="165">
        <f t="shared" si="124"/>
        <v>1.5915254237288137</v>
      </c>
      <c r="T144" s="164">
        <f t="shared" si="125"/>
        <v>8.6854520098953944E-4</v>
      </c>
      <c r="U144" s="163">
        <v>1536</v>
      </c>
      <c r="V144" s="163">
        <v>1197</v>
      </c>
      <c r="W144" s="163">
        <v>2905</v>
      </c>
      <c r="X144" s="163">
        <v>3245</v>
      </c>
      <c r="Y144" s="163">
        <v>3064</v>
      </c>
      <c r="Z144" s="164">
        <f t="shared" si="126"/>
        <v>-5.5778120184899804E-2</v>
      </c>
      <c r="AA144" s="165">
        <f t="shared" si="119"/>
        <v>0.99479166666666674</v>
      </c>
      <c r="AB144" s="164">
        <f t="shared" si="127"/>
        <v>7.1594807039844477E-4</v>
      </c>
    </row>
    <row r="145" spans="1:28" x14ac:dyDescent="0.25">
      <c r="A145" s="56"/>
      <c r="B145" s="162" t="s">
        <v>131</v>
      </c>
      <c r="C145" s="163">
        <v>532</v>
      </c>
      <c r="D145" s="163">
        <v>815</v>
      </c>
      <c r="E145" s="163">
        <v>64</v>
      </c>
      <c r="F145" s="163">
        <v>49</v>
      </c>
      <c r="G145" s="163">
        <v>93</v>
      </c>
      <c r="H145" s="163">
        <v>54</v>
      </c>
      <c r="I145" s="164">
        <f t="shared" si="120"/>
        <v>-0.41935483870967738</v>
      </c>
      <c r="J145" s="165">
        <f t="shared" si="121"/>
        <v>-0.89849624060150379</v>
      </c>
      <c r="K145" s="164">
        <f t="shared" si="122"/>
        <v>7.1164059514239401E-5</v>
      </c>
      <c r="L145" s="163">
        <v>3806</v>
      </c>
      <c r="M145" s="163">
        <v>2465</v>
      </c>
      <c r="N145" s="163">
        <v>689</v>
      </c>
      <c r="O145" s="163">
        <v>1637</v>
      </c>
      <c r="P145" s="163">
        <v>2212</v>
      </c>
      <c r="Q145" s="163">
        <v>1992</v>
      </c>
      <c r="R145" s="164">
        <f t="shared" si="123"/>
        <v>-9.9457504520795714E-2</v>
      </c>
      <c r="S145" s="165">
        <f t="shared" si="124"/>
        <v>-0.47661586967945346</v>
      </c>
      <c r="T145" s="164">
        <f t="shared" si="125"/>
        <v>5.6577568357461165E-4</v>
      </c>
      <c r="U145" s="163">
        <v>4338</v>
      </c>
      <c r="V145" s="163">
        <v>790</v>
      </c>
      <c r="W145" s="163">
        <v>1686</v>
      </c>
      <c r="X145" s="163">
        <v>2305</v>
      </c>
      <c r="Y145" s="163">
        <v>2046</v>
      </c>
      <c r="Z145" s="164">
        <f t="shared" si="126"/>
        <v>-0.11236442516268985</v>
      </c>
      <c r="AA145" s="165">
        <f t="shared" si="119"/>
        <v>-0.52835408022130015</v>
      </c>
      <c r="AB145" s="164">
        <f t="shared" si="127"/>
        <v>4.7807759531175517E-4</v>
      </c>
    </row>
    <row r="146" spans="1:28" x14ac:dyDescent="0.25">
      <c r="A146" s="56"/>
      <c r="B146" s="168" t="s">
        <v>145</v>
      </c>
      <c r="C146" s="169">
        <f t="shared" ref="C146:H146" si="128">C138-SUM(C139:C145)</f>
        <v>4306</v>
      </c>
      <c r="D146" s="169">
        <f t="shared" si="128"/>
        <v>1145</v>
      </c>
      <c r="E146" s="169">
        <f t="shared" si="128"/>
        <v>3684</v>
      </c>
      <c r="F146" s="169">
        <f t="shared" si="128"/>
        <v>7526</v>
      </c>
      <c r="G146" s="169">
        <f t="shared" si="128"/>
        <v>8151</v>
      </c>
      <c r="H146" s="169">
        <f t="shared" si="128"/>
        <v>9833</v>
      </c>
      <c r="I146" s="170">
        <f t="shared" si="120"/>
        <v>0.20635504846031161</v>
      </c>
      <c r="J146" s="171">
        <f t="shared" si="121"/>
        <v>1.2835578262888991</v>
      </c>
      <c r="K146" s="170">
        <f t="shared" si="122"/>
        <v>1.2958448096361408E-2</v>
      </c>
      <c r="L146" s="169">
        <f t="shared" ref="L146:Q146" si="129">L138-SUM(L139:L145)</f>
        <v>29300</v>
      </c>
      <c r="M146" s="169">
        <f t="shared" si="129"/>
        <v>11097</v>
      </c>
      <c r="N146" s="169">
        <f t="shared" si="129"/>
        <v>18478</v>
      </c>
      <c r="O146" s="169">
        <f t="shared" si="129"/>
        <v>47264</v>
      </c>
      <c r="P146" s="169">
        <f t="shared" si="129"/>
        <v>51497</v>
      </c>
      <c r="Q146" s="169">
        <f t="shared" si="129"/>
        <v>53308</v>
      </c>
      <c r="R146" s="170">
        <f t="shared" si="123"/>
        <v>3.5167097112453138E-2</v>
      </c>
      <c r="S146" s="171">
        <f t="shared" si="124"/>
        <v>0.81938566552901015</v>
      </c>
      <c r="T146" s="170">
        <f t="shared" si="125"/>
        <v>1.5140748062246686E-2</v>
      </c>
      <c r="U146" s="169">
        <f>U138-SUM(U139:U145)</f>
        <v>33606</v>
      </c>
      <c r="V146" s="169">
        <f>V138-SUM(V139:V145)</f>
        <v>27312</v>
      </c>
      <c r="W146" s="169">
        <f>W138-SUM(W139:W145)</f>
        <v>54790</v>
      </c>
      <c r="X146" s="169">
        <f>X138-SUM(X139:X145)</f>
        <v>59648</v>
      </c>
      <c r="Y146" s="169">
        <f>Y138-SUM(Y139:Y145)</f>
        <v>63141</v>
      </c>
      <c r="Z146" s="170">
        <f t="shared" si="126"/>
        <v>5.8560219957081605E-2</v>
      </c>
      <c r="AA146" s="171">
        <f t="shared" si="119"/>
        <v>0.87886091769326913</v>
      </c>
      <c r="AB146" s="170">
        <f t="shared" si="127"/>
        <v>1.4753811068220692E-2</v>
      </c>
    </row>
    <row r="147" spans="1:28" x14ac:dyDescent="0.25">
      <c r="A147" s="56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x14ac:dyDescent="0.25">
      <c r="A148" s="56"/>
      <c r="B148" s="154" t="s">
        <v>68</v>
      </c>
      <c r="C148" s="176">
        <f t="shared" ref="C148:H148" si="130">C149+C152</f>
        <v>27519</v>
      </c>
      <c r="D148" s="176">
        <f t="shared" si="130"/>
        <v>10903</v>
      </c>
      <c r="E148" s="176">
        <f t="shared" si="130"/>
        <v>15189</v>
      </c>
      <c r="F148" s="176">
        <f t="shared" si="130"/>
        <v>30370</v>
      </c>
      <c r="G148" s="176">
        <f t="shared" si="130"/>
        <v>30695</v>
      </c>
      <c r="H148" s="176">
        <f t="shared" si="130"/>
        <v>35796</v>
      </c>
      <c r="I148" s="177">
        <f>IFERROR(H148/G148-1,"-")</f>
        <v>0.16618341749470589</v>
      </c>
      <c r="J148" s="177">
        <f>IFERROR(H148/C148-1,"-")</f>
        <v>0.30077401068352771</v>
      </c>
      <c r="K148" s="177">
        <f>H148/H$8</f>
        <v>4.717386434021692E-2</v>
      </c>
      <c r="L148" s="176">
        <f t="shared" ref="L148:Q148" si="131">L149+L152</f>
        <v>94097</v>
      </c>
      <c r="M148" s="176">
        <f t="shared" si="131"/>
        <v>27129</v>
      </c>
      <c r="N148" s="176">
        <f t="shared" si="131"/>
        <v>55599</v>
      </c>
      <c r="O148" s="176">
        <f t="shared" si="131"/>
        <v>77698</v>
      </c>
      <c r="P148" s="176">
        <f t="shared" si="131"/>
        <v>83047</v>
      </c>
      <c r="Q148" s="176">
        <f t="shared" si="131"/>
        <v>81300</v>
      </c>
      <c r="R148" s="177">
        <f>IFERROR(Q148/P148-1,"-")</f>
        <v>-2.1036280660348905E-2</v>
      </c>
      <c r="S148" s="177">
        <f>IFERROR(Q148/L148-1,"-")</f>
        <v>-0.13599795955237681</v>
      </c>
      <c r="T148" s="177">
        <f>Q148/Q$8</f>
        <v>2.3091146121795143E-2</v>
      </c>
      <c r="U148" s="176">
        <f>U149+U152</f>
        <v>121616</v>
      </c>
      <c r="V148" s="176">
        <f>V149+V152</f>
        <v>70788</v>
      </c>
      <c r="W148" s="176">
        <f>W149+W152</f>
        <v>108068</v>
      </c>
      <c r="X148" s="176">
        <f>X149+X152</f>
        <v>113742</v>
      </c>
      <c r="Y148" s="176">
        <f>Y149+Y152</f>
        <v>117096</v>
      </c>
      <c r="Z148" s="177">
        <f>IFERROR(Y148/X148-1,"-")</f>
        <v>2.948778815213382E-2</v>
      </c>
      <c r="AA148" s="177">
        <f t="shared" ref="AA148:AA160" si="132">IFERROR(Y148/U148-1,"-")</f>
        <v>-3.7166162347059606E-2</v>
      </c>
      <c r="AB148" s="177">
        <f>Y148/Y$8</f>
        <v>2.7361179912329073E-2</v>
      </c>
    </row>
    <row r="149" spans="1:28" x14ac:dyDescent="0.25">
      <c r="A149" s="56"/>
      <c r="B149" s="157" t="s">
        <v>97</v>
      </c>
      <c r="C149" s="158">
        <v>17412</v>
      </c>
      <c r="D149" s="158">
        <v>7450</v>
      </c>
      <c r="E149" s="158">
        <v>8139</v>
      </c>
      <c r="F149" s="158">
        <v>18008</v>
      </c>
      <c r="G149" s="158">
        <v>17683</v>
      </c>
      <c r="H149" s="158">
        <v>18511</v>
      </c>
      <c r="I149" s="159">
        <f>IFERROR(H149/G149-1,"-")</f>
        <v>4.6824633829101403E-2</v>
      </c>
      <c r="J149" s="160">
        <f>IFERROR(H149/C149-1,"-")</f>
        <v>6.3117390305536425E-2</v>
      </c>
      <c r="K149" s="159">
        <f>H149/H$8</f>
        <v>2.4394776030890474E-2</v>
      </c>
      <c r="L149" s="158">
        <v>36028</v>
      </c>
      <c r="M149" s="158">
        <v>11710</v>
      </c>
      <c r="N149" s="158">
        <v>31999</v>
      </c>
      <c r="O149" s="158">
        <v>38624</v>
      </c>
      <c r="P149" s="158">
        <v>38986</v>
      </c>
      <c r="Q149" s="158">
        <v>34388</v>
      </c>
      <c r="R149" s="159">
        <f>IFERROR(Q149/P149-1,"-")</f>
        <v>-0.11793977325193661</v>
      </c>
      <c r="S149" s="160">
        <f>IFERROR(Q149/L149-1,"-")</f>
        <v>-4.5520150993671571E-2</v>
      </c>
      <c r="T149" s="159">
        <f>Q149/Q$8</f>
        <v>9.7670151640380249E-3</v>
      </c>
      <c r="U149" s="158">
        <v>53440</v>
      </c>
      <c r="V149" s="158">
        <v>40138</v>
      </c>
      <c r="W149" s="158">
        <v>56632</v>
      </c>
      <c r="X149" s="158">
        <v>56669</v>
      </c>
      <c r="Y149" s="158">
        <v>52899</v>
      </c>
      <c r="Z149" s="159">
        <f>IFERROR(Y149/X149-1,"-")</f>
        <v>-6.6526672431135192E-2</v>
      </c>
      <c r="AA149" s="160">
        <f t="shared" si="132"/>
        <v>-1.012350299401199E-2</v>
      </c>
      <c r="AB149" s="159">
        <f>Y149/Y$8</f>
        <v>1.2360619117495864E-2</v>
      </c>
    </row>
    <row r="150" spans="1:28" x14ac:dyDescent="0.25">
      <c r="A150" s="56"/>
      <c r="B150" s="162" t="s">
        <v>103</v>
      </c>
      <c r="C150" s="163">
        <v>6183</v>
      </c>
      <c r="D150" s="163">
        <v>2742</v>
      </c>
      <c r="E150" s="163">
        <v>4159</v>
      </c>
      <c r="F150" s="163">
        <v>6621</v>
      </c>
      <c r="G150" s="163">
        <v>5819</v>
      </c>
      <c r="H150" s="163">
        <v>5597</v>
      </c>
      <c r="I150" s="164">
        <f>IFERROR(H150/G150-1,"-")</f>
        <v>-3.8150885031792425E-2</v>
      </c>
      <c r="J150" s="165">
        <f>IFERROR(H150/C150-1,"-")</f>
        <v>-9.4775998706129738E-2</v>
      </c>
      <c r="K150" s="164">
        <f>H150/H$8</f>
        <v>7.3760229833555171E-3</v>
      </c>
      <c r="L150" s="163">
        <v>26435</v>
      </c>
      <c r="M150" s="163">
        <v>9259</v>
      </c>
      <c r="N150" s="163">
        <v>28141</v>
      </c>
      <c r="O150" s="163">
        <v>34603</v>
      </c>
      <c r="P150" s="163">
        <v>36698</v>
      </c>
      <c r="Q150" s="163">
        <v>31174</v>
      </c>
      <c r="R150" s="164">
        <f>IFERROR(Q150/P150-1,"-")</f>
        <v>-0.15052591421875849</v>
      </c>
      <c r="S150" s="165">
        <f>IFERROR(Q150/L150-1,"-")</f>
        <v>0.17926990731984116</v>
      </c>
      <c r="T150" s="164">
        <f>Q150/Q$8</f>
        <v>8.8541622287926433E-3</v>
      </c>
      <c r="U150" s="163">
        <v>32618</v>
      </c>
      <c r="V150" s="163">
        <v>32300</v>
      </c>
      <c r="W150" s="163">
        <v>41224</v>
      </c>
      <c r="X150" s="163">
        <v>42517</v>
      </c>
      <c r="Y150" s="163">
        <v>36771</v>
      </c>
      <c r="Z150" s="164">
        <f>IFERROR(Y150/X150-1,"-")</f>
        <v>-0.1351459416233507</v>
      </c>
      <c r="AA150" s="165">
        <f t="shared" si="132"/>
        <v>0.12732233735974008</v>
      </c>
      <c r="AB150" s="164">
        <f>Y150/Y$8</f>
        <v>8.5920778383228504E-3</v>
      </c>
    </row>
    <row r="151" spans="1:28" x14ac:dyDescent="0.25">
      <c r="A151" s="56"/>
      <c r="B151" s="162" t="s">
        <v>100</v>
      </c>
      <c r="C151" s="163">
        <v>11229</v>
      </c>
      <c r="D151" s="163">
        <v>4708</v>
      </c>
      <c r="E151" s="163">
        <v>3980</v>
      </c>
      <c r="F151" s="163">
        <v>11387</v>
      </c>
      <c r="G151" s="163">
        <v>11864</v>
      </c>
      <c r="H151" s="163">
        <v>12914</v>
      </c>
      <c r="I151" s="164">
        <f>IFERROR(H151/G151-1,"-")</f>
        <v>8.8503034389750601E-2</v>
      </c>
      <c r="J151" s="165">
        <f>IFERROR(H151/C151-1,"-")</f>
        <v>0.15005788583132951</v>
      </c>
      <c r="K151" s="164">
        <f>H151/H$8</f>
        <v>1.7018753047534956E-2</v>
      </c>
      <c r="L151" s="163">
        <v>9593</v>
      </c>
      <c r="M151" s="163">
        <v>2451</v>
      </c>
      <c r="N151" s="163">
        <v>3858</v>
      </c>
      <c r="O151" s="163">
        <v>4021</v>
      </c>
      <c r="P151" s="163">
        <v>2288</v>
      </c>
      <c r="Q151" s="163">
        <v>3214</v>
      </c>
      <c r="R151" s="164">
        <f>IFERROR(Q151/P151-1,"-")</f>
        <v>0.4047202797202798</v>
      </c>
      <c r="S151" s="165">
        <f>IFERROR(Q151/L151-1,"-")</f>
        <v>-0.66496403627645151</v>
      </c>
      <c r="T151" s="164">
        <f>Q151/Q$8</f>
        <v>9.1285293524538246E-4</v>
      </c>
      <c r="U151" s="163">
        <v>20822</v>
      </c>
      <c r="V151" s="163">
        <v>7838</v>
      </c>
      <c r="W151" s="163">
        <v>15408</v>
      </c>
      <c r="X151" s="163">
        <v>14152</v>
      </c>
      <c r="Y151" s="163">
        <v>16128</v>
      </c>
      <c r="Z151" s="164">
        <f>IFERROR(Y151/X151-1,"-")</f>
        <v>0.13962690785754672</v>
      </c>
      <c r="AA151" s="165">
        <f t="shared" si="132"/>
        <v>-0.22543463644222461</v>
      </c>
      <c r="AB151" s="164">
        <f>Y151/Y$8</f>
        <v>3.7685412791730144E-3</v>
      </c>
    </row>
    <row r="152" spans="1:28" x14ac:dyDescent="0.25">
      <c r="A152" s="56"/>
      <c r="B152" s="157" t="s">
        <v>107</v>
      </c>
      <c r="C152" s="158">
        <v>10107</v>
      </c>
      <c r="D152" s="158">
        <v>3453</v>
      </c>
      <c r="E152" s="158">
        <v>7050</v>
      </c>
      <c r="F152" s="158">
        <v>12362</v>
      </c>
      <c r="G152" s="158">
        <v>13012</v>
      </c>
      <c r="H152" s="158">
        <v>17285</v>
      </c>
      <c r="I152" s="159">
        <f>IFERROR(H152/G152-1,"-")</f>
        <v>0.3283891792191822</v>
      </c>
      <c r="J152" s="160">
        <f>IFERROR(H152/C152-1,"-")</f>
        <v>0.71020085089541896</v>
      </c>
      <c r="K152" s="159">
        <f>H152/H$8</f>
        <v>2.2779088309326446E-2</v>
      </c>
      <c r="L152" s="158">
        <v>58069</v>
      </c>
      <c r="M152" s="158">
        <v>15419</v>
      </c>
      <c r="N152" s="158">
        <v>23600</v>
      </c>
      <c r="O152" s="158">
        <v>39074</v>
      </c>
      <c r="P152" s="158">
        <v>44061</v>
      </c>
      <c r="Q152" s="158">
        <v>46912</v>
      </c>
      <c r="R152" s="159">
        <f>IFERROR(Q152/P152-1,"-")</f>
        <v>6.4705748848187694E-2</v>
      </c>
      <c r="S152" s="160">
        <f>IFERROR(Q152/L152-1,"-")</f>
        <v>-0.19213349635778121</v>
      </c>
      <c r="T152" s="159">
        <f>Q152/Q$8</f>
        <v>1.332413095775712E-2</v>
      </c>
      <c r="U152" s="158">
        <v>68176</v>
      </c>
      <c r="V152" s="158">
        <v>30650</v>
      </c>
      <c r="W152" s="158">
        <v>51436</v>
      </c>
      <c r="X152" s="158">
        <v>57073</v>
      </c>
      <c r="Y152" s="158">
        <v>64197</v>
      </c>
      <c r="Z152" s="159">
        <f>IFERROR(Y152/X152-1,"-")</f>
        <v>0.12482259562314924</v>
      </c>
      <c r="AA152" s="160">
        <f t="shared" si="132"/>
        <v>-5.8363647031213328E-2</v>
      </c>
      <c r="AB152" s="159">
        <f>Y152/Y$8</f>
        <v>1.5000560794833211E-2</v>
      </c>
    </row>
    <row r="153" spans="1:28" s="56" customFormat="1" x14ac:dyDescent="0.25">
      <c r="B153" s="162" t="s">
        <v>110</v>
      </c>
      <c r="C153" s="163">
        <v>1074</v>
      </c>
      <c r="D153" s="163">
        <v>412</v>
      </c>
      <c r="E153" s="163">
        <v>401</v>
      </c>
      <c r="F153" s="163">
        <v>974</v>
      </c>
      <c r="G153" s="163">
        <v>983</v>
      </c>
      <c r="H153" s="163">
        <v>1429</v>
      </c>
      <c r="I153" s="164">
        <f t="shared" ref="I153:I160" si="133">IFERROR(H153/G153-1,"-")</f>
        <v>0.45371312309257372</v>
      </c>
      <c r="J153" s="165">
        <f t="shared" ref="J153:J160" si="134">IFERROR(H153/C153-1,"-")</f>
        <v>0.33054003724394776</v>
      </c>
      <c r="K153" s="164">
        <f t="shared" ref="K153:K160" si="135">H153/H$8</f>
        <v>1.8832118712194094E-3</v>
      </c>
      <c r="L153" s="163">
        <v>20546</v>
      </c>
      <c r="M153" s="163">
        <v>5103</v>
      </c>
      <c r="N153" s="163">
        <v>5197</v>
      </c>
      <c r="O153" s="163">
        <v>18197</v>
      </c>
      <c r="P153" s="163">
        <v>17767</v>
      </c>
      <c r="Q153" s="163">
        <v>18362</v>
      </c>
      <c r="R153" s="164">
        <f t="shared" ref="R153:R160" si="136">IFERROR(Q153/P153-1,"-")</f>
        <v>3.3489052738222558E-2</v>
      </c>
      <c r="S153" s="165">
        <f t="shared" ref="S153:S160" si="137">IFERROR(Q153/L153-1,"-")</f>
        <v>-0.10629806288328625</v>
      </c>
      <c r="T153" s="164">
        <f t="shared" ref="T153:T160" si="138">Q153/Q$8</f>
        <v>5.2152475410627607E-3</v>
      </c>
      <c r="U153" s="163">
        <v>21620</v>
      </c>
      <c r="V153" s="163">
        <v>5598</v>
      </c>
      <c r="W153" s="163">
        <v>19171</v>
      </c>
      <c r="X153" s="163">
        <v>18750</v>
      </c>
      <c r="Y153" s="163">
        <v>19791</v>
      </c>
      <c r="Z153" s="164">
        <f t="shared" ref="Z153:Z160" si="139">IFERROR(Y153/X153-1,"-")</f>
        <v>5.5520000000000014E-2</v>
      </c>
      <c r="AA153" s="165">
        <f t="shared" si="132"/>
        <v>-8.4597594819611488E-2</v>
      </c>
      <c r="AB153" s="164">
        <f t="shared" ref="AB153:AB160" si="140">Y153/Y$8</f>
        <v>4.6244543933601891E-3</v>
      </c>
    </row>
    <row r="154" spans="1:28" s="56" customFormat="1" x14ac:dyDescent="0.25">
      <c r="B154" s="162" t="s">
        <v>113</v>
      </c>
      <c r="C154" s="163">
        <v>1972</v>
      </c>
      <c r="D154" s="163">
        <v>629</v>
      </c>
      <c r="E154" s="163">
        <v>1400</v>
      </c>
      <c r="F154" s="163">
        <v>2438</v>
      </c>
      <c r="G154" s="163">
        <v>2568</v>
      </c>
      <c r="H154" s="163">
        <v>2962</v>
      </c>
      <c r="I154" s="164">
        <f t="shared" si="133"/>
        <v>0.15342679127725867</v>
      </c>
      <c r="J154" s="165">
        <f t="shared" si="134"/>
        <v>0.50202839756592299</v>
      </c>
      <c r="K154" s="164">
        <f t="shared" si="135"/>
        <v>3.903480449651428E-3</v>
      </c>
      <c r="L154" s="163">
        <v>14400</v>
      </c>
      <c r="M154" s="163">
        <v>3882</v>
      </c>
      <c r="N154" s="163">
        <v>6636</v>
      </c>
      <c r="O154" s="163">
        <v>7498</v>
      </c>
      <c r="P154" s="163">
        <v>7764</v>
      </c>
      <c r="Q154" s="163">
        <v>7140</v>
      </c>
      <c r="R154" s="164">
        <f t="shared" si="136"/>
        <v>-8.037094281298296E-2</v>
      </c>
      <c r="S154" s="165">
        <f t="shared" si="137"/>
        <v>-0.50416666666666665</v>
      </c>
      <c r="T154" s="164">
        <f t="shared" si="138"/>
        <v>2.0279309140174332E-3</v>
      </c>
      <c r="U154" s="163">
        <v>16372</v>
      </c>
      <c r="V154" s="163">
        <v>8036</v>
      </c>
      <c r="W154" s="163">
        <v>9936</v>
      </c>
      <c r="X154" s="163">
        <v>10332</v>
      </c>
      <c r="Y154" s="163">
        <v>10102</v>
      </c>
      <c r="Z154" s="164">
        <f t="shared" si="139"/>
        <v>-2.2260936895083239E-2</v>
      </c>
      <c r="AA154" s="165">
        <f t="shared" si="132"/>
        <v>-0.38297092597117033</v>
      </c>
      <c r="AB154" s="164">
        <f t="shared" si="140"/>
        <v>2.3604789187875617E-3</v>
      </c>
    </row>
    <row r="155" spans="1:28" x14ac:dyDescent="0.25">
      <c r="A155" s="56"/>
      <c r="B155" s="162" t="s">
        <v>116</v>
      </c>
      <c r="C155" s="163">
        <v>1295</v>
      </c>
      <c r="D155" s="163">
        <v>522</v>
      </c>
      <c r="E155" s="163">
        <v>1370</v>
      </c>
      <c r="F155" s="163">
        <v>2211</v>
      </c>
      <c r="G155" s="163">
        <v>2245</v>
      </c>
      <c r="H155" s="163">
        <v>2884</v>
      </c>
      <c r="I155" s="164">
        <f t="shared" si="133"/>
        <v>0.2846325167037862</v>
      </c>
      <c r="J155" s="165">
        <f t="shared" si="134"/>
        <v>1.2270270270270269</v>
      </c>
      <c r="K155" s="164">
        <f t="shared" si="135"/>
        <v>3.8006879192419708E-3</v>
      </c>
      <c r="L155" s="163">
        <v>8444</v>
      </c>
      <c r="M155" s="163">
        <v>1705</v>
      </c>
      <c r="N155" s="163">
        <v>3754</v>
      </c>
      <c r="O155" s="163">
        <v>4261</v>
      </c>
      <c r="P155" s="163">
        <v>7004</v>
      </c>
      <c r="Q155" s="163">
        <v>8840</v>
      </c>
      <c r="R155" s="164">
        <f t="shared" si="136"/>
        <v>0.26213592233009719</v>
      </c>
      <c r="S155" s="165">
        <f t="shared" si="137"/>
        <v>4.6897205116058771E-2</v>
      </c>
      <c r="T155" s="164">
        <f t="shared" si="138"/>
        <v>2.5107716078311081E-3</v>
      </c>
      <c r="U155" s="163">
        <v>9739</v>
      </c>
      <c r="V155" s="163">
        <v>5124</v>
      </c>
      <c r="W155" s="163">
        <v>6472</v>
      </c>
      <c r="X155" s="163">
        <v>9249</v>
      </c>
      <c r="Y155" s="163">
        <v>11724</v>
      </c>
      <c r="Z155" s="164">
        <f t="shared" si="139"/>
        <v>0.26759649691858578</v>
      </c>
      <c r="AA155" s="165">
        <f t="shared" si="132"/>
        <v>0.2038196940137591</v>
      </c>
      <c r="AB155" s="164">
        <f t="shared" si="140"/>
        <v>2.739482760232169E-3</v>
      </c>
    </row>
    <row r="156" spans="1:28" x14ac:dyDescent="0.25">
      <c r="A156" s="56"/>
      <c r="B156" s="162" t="s">
        <v>123</v>
      </c>
      <c r="C156" s="163">
        <v>534</v>
      </c>
      <c r="D156" s="163">
        <v>243</v>
      </c>
      <c r="E156" s="163">
        <v>317</v>
      </c>
      <c r="F156" s="163">
        <v>761</v>
      </c>
      <c r="G156" s="163">
        <v>634</v>
      </c>
      <c r="H156" s="163">
        <v>898</v>
      </c>
      <c r="I156" s="164">
        <f t="shared" si="133"/>
        <v>0.41640378548895907</v>
      </c>
      <c r="J156" s="165">
        <f t="shared" si="134"/>
        <v>0.68164794007490648</v>
      </c>
      <c r="K156" s="164">
        <f t="shared" si="135"/>
        <v>1.1834319526627219E-3</v>
      </c>
      <c r="L156" s="163">
        <v>1018</v>
      </c>
      <c r="M156" s="163">
        <v>327</v>
      </c>
      <c r="N156" s="163">
        <v>589</v>
      </c>
      <c r="O156" s="163">
        <v>856</v>
      </c>
      <c r="P156" s="163">
        <v>868</v>
      </c>
      <c r="Q156" s="163">
        <v>969</v>
      </c>
      <c r="R156" s="164">
        <f t="shared" si="136"/>
        <v>0.11635944700460832</v>
      </c>
      <c r="S156" s="165">
        <f t="shared" si="137"/>
        <v>-4.8133595284872266E-2</v>
      </c>
      <c r="T156" s="164">
        <f t="shared" si="138"/>
        <v>2.7521919547379454E-4</v>
      </c>
      <c r="U156" s="163">
        <v>1552</v>
      </c>
      <c r="V156" s="163">
        <v>906</v>
      </c>
      <c r="W156" s="163">
        <v>1617</v>
      </c>
      <c r="X156" s="163">
        <v>1502</v>
      </c>
      <c r="Y156" s="163">
        <v>1867</v>
      </c>
      <c r="Z156" s="164">
        <f t="shared" si="139"/>
        <v>0.24300932090545935</v>
      </c>
      <c r="AA156" s="165">
        <f t="shared" si="132"/>
        <v>0.20296391752577314</v>
      </c>
      <c r="AB156" s="164">
        <f t="shared" si="140"/>
        <v>4.3625164733482254E-4</v>
      </c>
    </row>
    <row r="157" spans="1:28" x14ac:dyDescent="0.25">
      <c r="A157" s="56"/>
      <c r="B157" s="162" t="s">
        <v>119</v>
      </c>
      <c r="C157" s="163">
        <v>433</v>
      </c>
      <c r="D157" s="163">
        <v>218</v>
      </c>
      <c r="E157" s="163">
        <v>351</v>
      </c>
      <c r="F157" s="163">
        <v>597</v>
      </c>
      <c r="G157" s="163">
        <v>569</v>
      </c>
      <c r="H157" s="163">
        <v>772</v>
      </c>
      <c r="I157" s="164">
        <f t="shared" si="133"/>
        <v>0.35676625659050965</v>
      </c>
      <c r="J157" s="165">
        <f t="shared" si="134"/>
        <v>0.78290993071593529</v>
      </c>
      <c r="K157" s="164">
        <f t="shared" si="135"/>
        <v>1.0173824804628299E-3</v>
      </c>
      <c r="L157" s="163">
        <v>2553</v>
      </c>
      <c r="M157" s="163">
        <v>974</v>
      </c>
      <c r="N157" s="163">
        <v>1393</v>
      </c>
      <c r="O157" s="163">
        <v>2346</v>
      </c>
      <c r="P157" s="163">
        <v>2305</v>
      </c>
      <c r="Q157" s="163">
        <v>2540</v>
      </c>
      <c r="R157" s="164">
        <f t="shared" si="136"/>
        <v>0.10195227765726678</v>
      </c>
      <c r="S157" s="165">
        <f t="shared" si="137"/>
        <v>-5.0920485703094265E-3</v>
      </c>
      <c r="T157" s="164">
        <f t="shared" si="138"/>
        <v>7.2142080134513734E-4</v>
      </c>
      <c r="U157" s="163">
        <v>2986</v>
      </c>
      <c r="V157" s="163">
        <v>1744</v>
      </c>
      <c r="W157" s="163">
        <v>2943</v>
      </c>
      <c r="X157" s="163">
        <v>2874</v>
      </c>
      <c r="Y157" s="163">
        <v>3312</v>
      </c>
      <c r="Z157" s="164">
        <f t="shared" si="139"/>
        <v>0.15240083507306879</v>
      </c>
      <c r="AA157" s="165">
        <f t="shared" si="132"/>
        <v>0.10917615539182846</v>
      </c>
      <c r="AB157" s="164">
        <f t="shared" si="140"/>
        <v>7.7389686983017267E-4</v>
      </c>
    </row>
    <row r="158" spans="1:28" x14ac:dyDescent="0.25">
      <c r="A158" s="56"/>
      <c r="B158" s="162" t="s">
        <v>128</v>
      </c>
      <c r="C158" s="163">
        <v>159</v>
      </c>
      <c r="D158" s="163">
        <v>56</v>
      </c>
      <c r="E158" s="163">
        <v>71</v>
      </c>
      <c r="F158" s="163">
        <v>195</v>
      </c>
      <c r="G158" s="163">
        <v>156</v>
      </c>
      <c r="H158" s="163">
        <v>110</v>
      </c>
      <c r="I158" s="164">
        <f t="shared" si="133"/>
        <v>-0.29487179487179482</v>
      </c>
      <c r="J158" s="165">
        <f t="shared" si="134"/>
        <v>-0.30817610062893086</v>
      </c>
      <c r="K158" s="164">
        <f t="shared" si="135"/>
        <v>1.449638249364136E-4</v>
      </c>
      <c r="L158" s="163">
        <v>251</v>
      </c>
      <c r="M158" s="163">
        <v>174</v>
      </c>
      <c r="N158" s="163">
        <v>211</v>
      </c>
      <c r="O158" s="163">
        <v>277</v>
      </c>
      <c r="P158" s="163">
        <v>276</v>
      </c>
      <c r="Q158" s="163">
        <v>264</v>
      </c>
      <c r="R158" s="164">
        <f t="shared" si="136"/>
        <v>-4.3478260869565188E-2</v>
      </c>
      <c r="S158" s="165">
        <f t="shared" si="137"/>
        <v>5.1792828685258918E-2</v>
      </c>
      <c r="T158" s="164">
        <f t="shared" si="138"/>
        <v>7.4982319509888295E-5</v>
      </c>
      <c r="U158" s="163">
        <v>410</v>
      </c>
      <c r="V158" s="163">
        <v>282</v>
      </c>
      <c r="W158" s="163">
        <v>472</v>
      </c>
      <c r="X158" s="163">
        <v>432</v>
      </c>
      <c r="Y158" s="163">
        <v>374</v>
      </c>
      <c r="Z158" s="164">
        <f t="shared" si="139"/>
        <v>-0.1342592592592593</v>
      </c>
      <c r="AA158" s="165">
        <f t="shared" si="132"/>
        <v>-8.7804878048780455E-2</v>
      </c>
      <c r="AB158" s="164">
        <f t="shared" si="140"/>
        <v>8.7390528175267074E-5</v>
      </c>
    </row>
    <row r="159" spans="1:28" x14ac:dyDescent="0.25">
      <c r="A159" s="56"/>
      <c r="B159" s="162" t="s">
        <v>131</v>
      </c>
      <c r="C159" s="163">
        <v>218</v>
      </c>
      <c r="D159" s="163">
        <v>67</v>
      </c>
      <c r="E159" s="163">
        <v>84</v>
      </c>
      <c r="F159" s="163">
        <v>99</v>
      </c>
      <c r="G159" s="163">
        <v>155</v>
      </c>
      <c r="H159" s="163">
        <v>126</v>
      </c>
      <c r="I159" s="164">
        <f t="shared" si="133"/>
        <v>-0.18709677419354842</v>
      </c>
      <c r="J159" s="165">
        <f t="shared" si="134"/>
        <v>-0.42201834862385323</v>
      </c>
      <c r="K159" s="164">
        <f t="shared" si="135"/>
        <v>1.6604947219989194E-4</v>
      </c>
      <c r="L159" s="163">
        <v>755</v>
      </c>
      <c r="M159" s="163">
        <v>228</v>
      </c>
      <c r="N159" s="163">
        <v>362</v>
      </c>
      <c r="O159" s="163">
        <v>555</v>
      </c>
      <c r="P159" s="163">
        <v>677</v>
      </c>
      <c r="Q159" s="163">
        <v>456</v>
      </c>
      <c r="R159" s="164">
        <f t="shared" si="136"/>
        <v>-0.3264401772525849</v>
      </c>
      <c r="S159" s="165">
        <f t="shared" si="137"/>
        <v>-0.39602649006622515</v>
      </c>
      <c r="T159" s="164">
        <f t="shared" si="138"/>
        <v>1.2951491551707977E-4</v>
      </c>
      <c r="U159" s="163">
        <v>973</v>
      </c>
      <c r="V159" s="163">
        <v>446</v>
      </c>
      <c r="W159" s="163">
        <v>654</v>
      </c>
      <c r="X159" s="163">
        <v>832</v>
      </c>
      <c r="Y159" s="163">
        <v>582</v>
      </c>
      <c r="Z159" s="164">
        <f t="shared" si="139"/>
        <v>-0.30048076923076927</v>
      </c>
      <c r="AA159" s="165">
        <f t="shared" si="132"/>
        <v>-0.40184994861253853</v>
      </c>
      <c r="AB159" s="164">
        <f t="shared" si="140"/>
        <v>1.3599274705349047E-4</v>
      </c>
    </row>
    <row r="160" spans="1:28" x14ac:dyDescent="0.25">
      <c r="A160" s="56"/>
      <c r="B160" s="168" t="s">
        <v>145</v>
      </c>
      <c r="C160" s="169">
        <f t="shared" ref="C160:H160" si="141">C152-SUM(C153:C159)</f>
        <v>4422</v>
      </c>
      <c r="D160" s="169">
        <f t="shared" si="141"/>
        <v>1306</v>
      </c>
      <c r="E160" s="169">
        <f t="shared" si="141"/>
        <v>3056</v>
      </c>
      <c r="F160" s="169">
        <f t="shared" si="141"/>
        <v>5087</v>
      </c>
      <c r="G160" s="169">
        <f t="shared" si="141"/>
        <v>5702</v>
      </c>
      <c r="H160" s="169">
        <f t="shared" si="141"/>
        <v>8104</v>
      </c>
      <c r="I160" s="170">
        <f t="shared" si="133"/>
        <v>0.42125569975447208</v>
      </c>
      <c r="J160" s="171">
        <f t="shared" si="134"/>
        <v>0.83265490728177305</v>
      </c>
      <c r="K160" s="170">
        <f t="shared" si="135"/>
        <v>1.0679880338951779E-2</v>
      </c>
      <c r="L160" s="169">
        <f t="shared" ref="L160:Q160" si="142">L152-SUM(L153:L159)</f>
        <v>10102</v>
      </c>
      <c r="M160" s="169">
        <f t="shared" si="142"/>
        <v>3026</v>
      </c>
      <c r="N160" s="169">
        <f t="shared" si="142"/>
        <v>5458</v>
      </c>
      <c r="O160" s="169">
        <f t="shared" si="142"/>
        <v>5084</v>
      </c>
      <c r="P160" s="169">
        <f t="shared" si="142"/>
        <v>7400</v>
      </c>
      <c r="Q160" s="169">
        <f t="shared" si="142"/>
        <v>8341</v>
      </c>
      <c r="R160" s="170">
        <f t="shared" si="136"/>
        <v>0.12716216216216214</v>
      </c>
      <c r="S160" s="171">
        <f t="shared" si="137"/>
        <v>-0.17432191645218764</v>
      </c>
      <c r="T160" s="170">
        <f t="shared" si="138"/>
        <v>2.3690436629999175E-3</v>
      </c>
      <c r="U160" s="169">
        <f>U152-SUM(U153:U159)</f>
        <v>14524</v>
      </c>
      <c r="V160" s="169">
        <f>V152-SUM(V153:V159)</f>
        <v>8514</v>
      </c>
      <c r="W160" s="169">
        <f>W152-SUM(W153:W159)</f>
        <v>10171</v>
      </c>
      <c r="X160" s="169">
        <f>X152-SUM(X153:X159)</f>
        <v>13102</v>
      </c>
      <c r="Y160" s="169">
        <f>Y152-SUM(Y153:Y159)</f>
        <v>16445</v>
      </c>
      <c r="Z160" s="170">
        <f t="shared" si="139"/>
        <v>0.25515188520836518</v>
      </c>
      <c r="AA160" s="171">
        <f t="shared" si="132"/>
        <v>0.13226383916276507</v>
      </c>
      <c r="AB160" s="170">
        <f t="shared" si="140"/>
        <v>3.8426129300595377E-3</v>
      </c>
    </row>
    <row r="161" spans="1:28" ht="6" customHeight="1" x14ac:dyDescent="0.25">
      <c r="A161" s="56"/>
      <c r="C161" s="79"/>
      <c r="D161" s="79"/>
      <c r="E161" s="79"/>
      <c r="F161" s="79"/>
      <c r="G161" s="79"/>
      <c r="H161" s="79"/>
      <c r="I161" s="79"/>
      <c r="L161" s="79"/>
      <c r="M161" s="79"/>
      <c r="N161" s="79"/>
      <c r="O161" s="79"/>
      <c r="P161" s="79"/>
      <c r="Q161" s="79"/>
      <c r="R161" s="79"/>
      <c r="U161" s="79"/>
      <c r="V161" s="79"/>
      <c r="W161" s="79"/>
      <c r="X161" s="79"/>
      <c r="Y161" s="79"/>
      <c r="Z161" s="79"/>
    </row>
    <row r="162" spans="1:28" ht="6" customHeight="1" x14ac:dyDescent="0.25">
      <c r="A162" s="56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</row>
    <row r="163" spans="1:28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</row>
  </sheetData>
  <mergeCells count="3">
    <mergeCell ref="C5:K5"/>
    <mergeCell ref="L5:T5"/>
    <mergeCell ref="U5:AB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F9A47-0FFF-4BDD-A44C-530C92F9AF2E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2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spans="1:26" ht="6" customHeight="1" x14ac:dyDescent="0.25"/>
    <row r="6" spans="1:26" ht="15.75" x14ac:dyDescent="0.25">
      <c r="B6" s="181"/>
      <c r="C6" s="301" t="s">
        <v>62</v>
      </c>
      <c r="D6" s="302"/>
      <c r="E6" s="302"/>
      <c r="F6" s="302"/>
      <c r="G6" s="302"/>
      <c r="H6" s="302"/>
      <c r="I6" s="302"/>
      <c r="J6" s="302"/>
      <c r="K6" s="301" t="s">
        <v>61</v>
      </c>
      <c r="L6" s="302"/>
      <c r="M6" s="302"/>
      <c r="N6" s="302"/>
      <c r="O6" s="302"/>
      <c r="P6" s="302"/>
      <c r="Q6" s="302"/>
      <c r="R6" s="302"/>
      <c r="S6" s="301" t="s">
        <v>137</v>
      </c>
      <c r="T6" s="302"/>
      <c r="U6" s="302"/>
      <c r="V6" s="302"/>
      <c r="W6" s="302"/>
      <c r="X6" s="302"/>
      <c r="Y6" s="302"/>
      <c r="Z6" s="302"/>
    </row>
    <row r="7" spans="1:26" s="144" customFormat="1" ht="72" customHeight="1" x14ac:dyDescent="0.25">
      <c r="B7" s="145"/>
      <c r="C7" s="182">
        <f>D7-1</f>
        <v>2019</v>
      </c>
      <c r="D7" s="182">
        <f>E7-1</f>
        <v>2020</v>
      </c>
      <c r="E7" s="182">
        <f>F7-1</f>
        <v>2021</v>
      </c>
      <c r="F7" s="182">
        <f>G7-1</f>
        <v>2022</v>
      </c>
      <c r="G7" s="182">
        <v>2023</v>
      </c>
      <c r="H7" s="173" t="str">
        <f>CONCATENATE("var. ",RIGHT(G7,2),"/",RIGHT(F7,2))</f>
        <v>var. 23/22</v>
      </c>
      <c r="I7" s="173" t="str">
        <f>CONCATENATE("var. ",RIGHT(G7,2),"/",RIGHT(C7,2))</f>
        <v>var. 23/19</v>
      </c>
      <c r="J7" s="173" t="str">
        <f>CONCATENATE("Cuota s/ total lugares de residencia ",RIGHT(G7,4))</f>
        <v>Cuota s/ total lugares de residencia 2023</v>
      </c>
      <c r="K7" s="182">
        <f>L7-1</f>
        <v>2019</v>
      </c>
      <c r="L7" s="182">
        <f>M7-1</f>
        <v>2020</v>
      </c>
      <c r="M7" s="182">
        <f>N7-1</f>
        <v>2021</v>
      </c>
      <c r="N7" s="182">
        <f>O7-1</f>
        <v>2022</v>
      </c>
      <c r="O7" s="182">
        <v>2023</v>
      </c>
      <c r="P7" s="173" t="str">
        <f>CONCATENATE("var. ",RIGHT(O7,2),"/",RIGHT(N7,2))</f>
        <v>var. 23/22</v>
      </c>
      <c r="Q7" s="173" t="str">
        <f>CONCATENATE("var. ",RIGHT(O7,2),"/",RIGHT(K7,2))</f>
        <v>var. 23/19</v>
      </c>
      <c r="R7" s="173" t="str">
        <f>CONCATENATE("Cuota s/ total lugares de residencia ",RIGHT(O7,4))</f>
        <v>Cuota s/ total lugares de residencia 2023</v>
      </c>
      <c r="S7" s="182">
        <f>T7-1</f>
        <v>2019</v>
      </c>
      <c r="T7" s="182">
        <f>U7-1</f>
        <v>2020</v>
      </c>
      <c r="U7" s="182">
        <f>V7-1</f>
        <v>2021</v>
      </c>
      <c r="V7" s="182">
        <f>W7-1</f>
        <v>2022</v>
      </c>
      <c r="W7" s="182">
        <v>2023</v>
      </c>
      <c r="X7" s="173" t="str">
        <f>CONCATENATE("var. ",RIGHT(W7,2),"/",RIGHT(V7,2))</f>
        <v>var. 23/22</v>
      </c>
      <c r="Y7" s="173" t="str">
        <f>CONCATENATE("var. ",RIGHT(W7,2),"/",RIGHT(S7,2))</f>
        <v>var. 23/19</v>
      </c>
      <c r="Z7" s="173" t="str">
        <f>CONCATENATE("Cuota s/ total lugares de residencia ",RIGHT(U7,4))</f>
        <v>Cuota s/ total lugares de residencia 2021</v>
      </c>
    </row>
    <row r="8" spans="1:26" x14ac:dyDescent="0.25">
      <c r="A8" s="1"/>
      <c r="B8" s="150" t="s">
        <v>43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</row>
    <row r="9" spans="1:26" x14ac:dyDescent="0.25">
      <c r="A9" s="1" t="s">
        <v>0</v>
      </c>
      <c r="B9" s="154" t="s">
        <v>68</v>
      </c>
      <c r="C9" s="176">
        <f>C10+C13</f>
        <v>742048</v>
      </c>
      <c r="D9" s="176">
        <f>D10+D13</f>
        <v>244233</v>
      </c>
      <c r="E9" s="176">
        <f>E10+E13</f>
        <v>332855</v>
      </c>
      <c r="F9" s="176">
        <f>F10+F13</f>
        <v>672483</v>
      </c>
      <c r="G9" s="176">
        <f>G10+G13</f>
        <v>738404</v>
      </c>
      <c r="H9" s="177">
        <f>IFERROR(G9/F9-1,"-")</f>
        <v>9.8026269809050826E-2</v>
      </c>
      <c r="I9" s="177">
        <f>IFERROR(G9/C9-1,"-")</f>
        <v>-4.9107335374530825E-3</v>
      </c>
      <c r="J9" s="177">
        <f>G9/G$9</f>
        <v>1</v>
      </c>
      <c r="K9" s="176">
        <f>K10+K13</f>
        <v>2826140</v>
      </c>
      <c r="L9" s="176">
        <f>L10+L13</f>
        <v>956053</v>
      </c>
      <c r="M9" s="176">
        <f>M10+M13</f>
        <v>1525176</v>
      </c>
      <c r="N9" s="176">
        <f>N10+N13</f>
        <v>3104390</v>
      </c>
      <c r="O9" s="176">
        <f>O10+O13</f>
        <v>3350154</v>
      </c>
      <c r="P9" s="177">
        <f>IFERROR(O9/N9-1,"-")</f>
        <v>7.9166599557400907E-2</v>
      </c>
      <c r="Q9" s="177">
        <f>IFERROR(O9/K9-1,"-")</f>
        <v>0.18541685832973598</v>
      </c>
      <c r="R9" s="177">
        <f>O9/O$9</f>
        <v>1</v>
      </c>
      <c r="S9" s="176">
        <f>S10+S13</f>
        <v>3568188</v>
      </c>
      <c r="T9" s="176">
        <f>T10+T13</f>
        <v>1200286</v>
      </c>
      <c r="U9" s="176">
        <f>U10+U13</f>
        <v>1858031</v>
      </c>
      <c r="V9" s="176">
        <f>V10+V13</f>
        <v>3776873</v>
      </c>
      <c r="W9" s="176">
        <f>W10+W13</f>
        <v>4088558</v>
      </c>
      <c r="X9" s="177">
        <f>IFERROR(W9/V9-1,"-")</f>
        <v>8.2524617587088622E-2</v>
      </c>
      <c r="Y9" s="177">
        <f>IFERROR(W9/S9-1,"-")</f>
        <v>0.14583592568552994</v>
      </c>
      <c r="Z9" s="177">
        <f t="shared" ref="Z9:Z21" si="0">U9/U$9</f>
        <v>1</v>
      </c>
    </row>
    <row r="10" spans="1:26" x14ac:dyDescent="0.25">
      <c r="A10" s="1" t="s">
        <v>96</v>
      </c>
      <c r="B10" s="157" t="s">
        <v>97</v>
      </c>
      <c r="C10" s="158">
        <v>188231</v>
      </c>
      <c r="D10" s="158">
        <v>79595</v>
      </c>
      <c r="E10" s="158">
        <v>119848</v>
      </c>
      <c r="F10" s="158">
        <v>173672</v>
      </c>
      <c r="G10" s="158">
        <v>206738</v>
      </c>
      <c r="H10" s="159">
        <f>IFERROR(G10/F10-1,"-")</f>
        <v>0.1903933852319315</v>
      </c>
      <c r="I10" s="160">
        <f t="shared" ref="I10:I73" si="1">IFERROR(G10/C10-1,"-")</f>
        <v>9.8320680440522557E-2</v>
      </c>
      <c r="J10" s="159">
        <f>G10/G$9</f>
        <v>0.27997952340453192</v>
      </c>
      <c r="K10" s="158">
        <v>674588</v>
      </c>
      <c r="L10" s="158">
        <v>297299</v>
      </c>
      <c r="M10" s="158">
        <v>549418</v>
      </c>
      <c r="N10" s="158">
        <v>688398</v>
      </c>
      <c r="O10" s="158">
        <v>674557</v>
      </c>
      <c r="P10" s="159">
        <f>IFERROR(O10/N10-1,"-")</f>
        <v>-2.0106101412264432E-2</v>
      </c>
      <c r="Q10" s="160">
        <f t="shared" ref="Q10:Q21" si="2">IFERROR(O10/K10-1,"-")</f>
        <v>-4.5953974870616143E-5</v>
      </c>
      <c r="R10" s="159">
        <f>O10/O$9</f>
        <v>0.20135104236999254</v>
      </c>
      <c r="S10" s="158">
        <v>862819</v>
      </c>
      <c r="T10" s="158">
        <v>376894</v>
      </c>
      <c r="U10" s="158">
        <v>669266</v>
      </c>
      <c r="V10" s="158">
        <v>862070</v>
      </c>
      <c r="W10" s="158">
        <v>881295</v>
      </c>
      <c r="X10" s="159">
        <f>IFERROR(W10/V10-1,"-")</f>
        <v>2.2300973238832178E-2</v>
      </c>
      <c r="Y10" s="160">
        <f t="shared" ref="Y10:Y21" si="3">IFERROR(W10/S10-1,"-")</f>
        <v>2.1413529372904305E-2</v>
      </c>
      <c r="Z10" s="159">
        <f t="shared" si="0"/>
        <v>0.36020174044458891</v>
      </c>
    </row>
    <row r="11" spans="1:26" x14ac:dyDescent="0.25">
      <c r="A11" s="161" t="s">
        <v>103</v>
      </c>
      <c r="B11" s="162" t="s">
        <v>103</v>
      </c>
      <c r="C11" s="163">
        <v>91591</v>
      </c>
      <c r="D11" s="163">
        <v>38726</v>
      </c>
      <c r="E11" s="163">
        <v>76913</v>
      </c>
      <c r="F11" s="163">
        <v>97401</v>
      </c>
      <c r="G11" s="163">
        <v>116854</v>
      </c>
      <c r="H11" s="164">
        <f>IFERROR(G11/F11-1,"-")</f>
        <v>0.19972074208683699</v>
      </c>
      <c r="I11" s="165">
        <f t="shared" si="1"/>
        <v>0.27582404384710291</v>
      </c>
      <c r="J11" s="164">
        <f>G11/G$9</f>
        <v>0.15825212214451709</v>
      </c>
      <c r="K11" s="163">
        <v>220823</v>
      </c>
      <c r="L11" s="163">
        <v>112436</v>
      </c>
      <c r="M11" s="163">
        <v>248239</v>
      </c>
      <c r="N11" s="163">
        <v>235468</v>
      </c>
      <c r="O11" s="163">
        <v>223216</v>
      </c>
      <c r="P11" s="164">
        <f>IFERROR(O11/N11-1,"-")</f>
        <v>-5.2032547947067131E-2</v>
      </c>
      <c r="Q11" s="165">
        <f t="shared" si="2"/>
        <v>1.083673349243508E-2</v>
      </c>
      <c r="R11" s="164">
        <f>O11/O$9</f>
        <v>6.6628578865329774E-2</v>
      </c>
      <c r="S11" s="163">
        <v>312414</v>
      </c>
      <c r="T11" s="163">
        <v>151162</v>
      </c>
      <c r="U11" s="163">
        <v>325152</v>
      </c>
      <c r="V11" s="163">
        <v>332869</v>
      </c>
      <c r="W11" s="163">
        <v>340070</v>
      </c>
      <c r="X11" s="164">
        <f>IFERROR(W11/V11-1,"-")</f>
        <v>2.1633134956995148E-2</v>
      </c>
      <c r="Y11" s="165">
        <f t="shared" si="3"/>
        <v>8.8523561684175522E-2</v>
      </c>
      <c r="Z11" s="164">
        <f t="shared" si="0"/>
        <v>0.17499815665077709</v>
      </c>
    </row>
    <row r="12" spans="1:26" x14ac:dyDescent="0.25">
      <c r="A12" s="161" t="s">
        <v>100</v>
      </c>
      <c r="B12" s="162" t="s">
        <v>100</v>
      </c>
      <c r="C12" s="163">
        <v>96640</v>
      </c>
      <c r="D12" s="163">
        <v>40869</v>
      </c>
      <c r="E12" s="163">
        <v>42935</v>
      </c>
      <c r="F12" s="163">
        <v>76271</v>
      </c>
      <c r="G12" s="163">
        <v>89884</v>
      </c>
      <c r="H12" s="164">
        <f>IFERROR(G12/F12-1,"-")</f>
        <v>0.17848199184486901</v>
      </c>
      <c r="I12" s="165">
        <f t="shared" si="1"/>
        <v>-6.990894039735096E-2</v>
      </c>
      <c r="J12" s="164">
        <f>G12/G$9</f>
        <v>0.12172740126001484</v>
      </c>
      <c r="K12" s="163">
        <v>453765</v>
      </c>
      <c r="L12" s="163">
        <v>184863</v>
      </c>
      <c r="M12" s="163">
        <v>301179</v>
      </c>
      <c r="N12" s="163">
        <v>452930</v>
      </c>
      <c r="O12" s="163">
        <v>451341</v>
      </c>
      <c r="P12" s="164">
        <f>IFERROR(O12/N12-1,"-")</f>
        <v>-3.5082683858432828E-3</v>
      </c>
      <c r="Q12" s="165">
        <f t="shared" si="2"/>
        <v>-5.3419721662093522E-3</v>
      </c>
      <c r="R12" s="164">
        <f>O12/O$9</f>
        <v>0.13472246350466277</v>
      </c>
      <c r="S12" s="163">
        <v>550405</v>
      </c>
      <c r="T12" s="163">
        <v>225732</v>
      </c>
      <c r="U12" s="163">
        <v>344114</v>
      </c>
      <c r="V12" s="163">
        <v>529201</v>
      </c>
      <c r="W12" s="163">
        <v>541225</v>
      </c>
      <c r="X12" s="164">
        <f>IFERROR(W12/V12-1,"-")</f>
        <v>2.272104550066989E-2</v>
      </c>
      <c r="Y12" s="165">
        <f t="shared" si="3"/>
        <v>-1.6678627556072301E-2</v>
      </c>
      <c r="Z12" s="164">
        <f t="shared" si="0"/>
        <v>0.18520358379381183</v>
      </c>
    </row>
    <row r="13" spans="1:26" x14ac:dyDescent="0.25">
      <c r="A13" s="1" t="s">
        <v>146</v>
      </c>
      <c r="B13" s="157" t="s">
        <v>107</v>
      </c>
      <c r="C13" s="158">
        <v>553817</v>
      </c>
      <c r="D13" s="158">
        <v>164638</v>
      </c>
      <c r="E13" s="158">
        <v>213007</v>
      </c>
      <c r="F13" s="158">
        <v>498811</v>
      </c>
      <c r="G13" s="158">
        <v>531666</v>
      </c>
      <c r="H13" s="159">
        <f>IFERROR(G13/F13-1,"-")</f>
        <v>6.5866630848157026E-2</v>
      </c>
      <c r="I13" s="160">
        <f t="shared" si="1"/>
        <v>-3.999696650698692E-2</v>
      </c>
      <c r="J13" s="159">
        <f>G13/G$9</f>
        <v>0.72002047659546808</v>
      </c>
      <c r="K13" s="158">
        <v>2151552</v>
      </c>
      <c r="L13" s="158">
        <v>658754</v>
      </c>
      <c r="M13" s="158">
        <v>975758</v>
      </c>
      <c r="N13" s="158">
        <v>2415992</v>
      </c>
      <c r="O13" s="158">
        <v>2675597</v>
      </c>
      <c r="P13" s="159">
        <f>IFERROR(O13/N13-1,"-")</f>
        <v>0.10745275646608099</v>
      </c>
      <c r="Q13" s="160">
        <f t="shared" si="2"/>
        <v>0.24356603977036118</v>
      </c>
      <c r="R13" s="159">
        <f>O13/O$9</f>
        <v>0.79864895763000743</v>
      </c>
      <c r="S13" s="158">
        <v>2705369</v>
      </c>
      <c r="T13" s="158">
        <v>823392</v>
      </c>
      <c r="U13" s="158">
        <v>1188765</v>
      </c>
      <c r="V13" s="158">
        <v>2914803</v>
      </c>
      <c r="W13" s="158">
        <v>3207263</v>
      </c>
      <c r="X13" s="159">
        <f>IFERROR(W13/V13-1,"-")</f>
        <v>0.10033611190876357</v>
      </c>
      <c r="Y13" s="160">
        <f t="shared" si="3"/>
        <v>0.18551776116307983</v>
      </c>
      <c r="Z13" s="159">
        <f t="shared" si="0"/>
        <v>0.63979825955541103</v>
      </c>
    </row>
    <row r="14" spans="1:26" x14ac:dyDescent="0.25">
      <c r="A14" s="161" t="s">
        <v>110</v>
      </c>
      <c r="B14" s="162" t="s">
        <v>110</v>
      </c>
      <c r="C14" s="163">
        <v>196809</v>
      </c>
      <c r="D14" s="163">
        <v>55984</v>
      </c>
      <c r="E14" s="163">
        <v>51463</v>
      </c>
      <c r="F14" s="163">
        <v>185404</v>
      </c>
      <c r="G14" s="163">
        <v>205688</v>
      </c>
      <c r="H14" s="164">
        <f t="shared" ref="H14:H21" si="4">IFERROR(G14/F14-1,"-")</f>
        <v>0.1094043278462169</v>
      </c>
      <c r="I14" s="165">
        <f t="shared" si="1"/>
        <v>4.5114806741561653E-2</v>
      </c>
      <c r="J14" s="164">
        <f t="shared" ref="J14:J21" si="5">G14/G$9</f>
        <v>0.27855753760813862</v>
      </c>
      <c r="K14" s="163">
        <v>957287</v>
      </c>
      <c r="L14" s="163">
        <v>260474</v>
      </c>
      <c r="M14" s="163">
        <v>284717</v>
      </c>
      <c r="N14" s="163">
        <v>1132692</v>
      </c>
      <c r="O14" s="163">
        <v>1254072</v>
      </c>
      <c r="P14" s="164">
        <f t="shared" ref="P14:P21" si="6">IFERROR(O14/N14-1,"-")</f>
        <v>0.10716064031528427</v>
      </c>
      <c r="Q14" s="165">
        <f t="shared" si="2"/>
        <v>0.31002719142744017</v>
      </c>
      <c r="R14" s="164">
        <f t="shared" ref="R14:R21" si="7">O14/O$9</f>
        <v>0.37433264261881694</v>
      </c>
      <c r="S14" s="163">
        <v>1154096</v>
      </c>
      <c r="T14" s="163">
        <v>316458</v>
      </c>
      <c r="U14" s="163">
        <v>336180</v>
      </c>
      <c r="V14" s="163">
        <v>1318096</v>
      </c>
      <c r="W14" s="163">
        <v>1459760</v>
      </c>
      <c r="X14" s="164">
        <f t="shared" ref="X14:X21" si="8">IFERROR(W14/V14-1,"-")</f>
        <v>0.10747623845304144</v>
      </c>
      <c r="Y14" s="165">
        <f t="shared" si="3"/>
        <v>0.26485145083251305</v>
      </c>
      <c r="Z14" s="164">
        <f t="shared" si="0"/>
        <v>0.18093347204648361</v>
      </c>
    </row>
    <row r="15" spans="1:26" x14ac:dyDescent="0.25">
      <c r="A15" s="161" t="s">
        <v>113</v>
      </c>
      <c r="B15" s="162" t="s">
        <v>113</v>
      </c>
      <c r="C15" s="163">
        <v>82343</v>
      </c>
      <c r="D15" s="163">
        <v>24167</v>
      </c>
      <c r="E15" s="163">
        <v>38221</v>
      </c>
      <c r="F15" s="163">
        <v>64721</v>
      </c>
      <c r="G15" s="163">
        <v>72627</v>
      </c>
      <c r="H15" s="164">
        <f t="shared" si="4"/>
        <v>0.12215509649109246</v>
      </c>
      <c r="I15" s="165">
        <f t="shared" si="1"/>
        <v>-0.11799424359083344</v>
      </c>
      <c r="J15" s="164">
        <f t="shared" si="5"/>
        <v>9.8356726128244157E-2</v>
      </c>
      <c r="K15" s="163">
        <v>333618</v>
      </c>
      <c r="L15" s="163">
        <v>92917</v>
      </c>
      <c r="M15" s="163">
        <v>156330</v>
      </c>
      <c r="N15" s="163">
        <v>274306</v>
      </c>
      <c r="O15" s="163">
        <v>309168</v>
      </c>
      <c r="P15" s="164">
        <f t="shared" si="6"/>
        <v>0.12709164218063029</v>
      </c>
      <c r="Q15" s="165">
        <f t="shared" si="2"/>
        <v>-7.3287412549682518E-2</v>
      </c>
      <c r="R15" s="164">
        <f t="shared" si="7"/>
        <v>9.228471288185558E-2</v>
      </c>
      <c r="S15" s="163">
        <v>415961</v>
      </c>
      <c r="T15" s="163">
        <v>117084</v>
      </c>
      <c r="U15" s="163">
        <v>194551</v>
      </c>
      <c r="V15" s="163">
        <v>339027</v>
      </c>
      <c r="W15" s="163">
        <v>381795</v>
      </c>
      <c r="X15" s="164">
        <f t="shared" si="8"/>
        <v>0.126149244750418</v>
      </c>
      <c r="Y15" s="165">
        <f t="shared" si="3"/>
        <v>-8.213750808369058E-2</v>
      </c>
      <c r="Z15" s="164">
        <f t="shared" si="0"/>
        <v>0.10470815610719089</v>
      </c>
    </row>
    <row r="16" spans="1:26" x14ac:dyDescent="0.25">
      <c r="A16" s="161" t="s">
        <v>116</v>
      </c>
      <c r="B16" s="162" t="s">
        <v>116</v>
      </c>
      <c r="C16" s="163">
        <v>31220</v>
      </c>
      <c r="D16" s="163">
        <v>11046</v>
      </c>
      <c r="E16" s="163">
        <v>21498</v>
      </c>
      <c r="F16" s="163">
        <v>31998</v>
      </c>
      <c r="G16" s="163">
        <v>34482</v>
      </c>
      <c r="H16" s="164">
        <f t="shared" si="4"/>
        <v>7.7629851865741673E-2</v>
      </c>
      <c r="I16" s="165">
        <f t="shared" si="1"/>
        <v>0.10448430493273553</v>
      </c>
      <c r="J16" s="164">
        <f t="shared" si="5"/>
        <v>4.6698013553556045E-2</v>
      </c>
      <c r="K16" s="163">
        <v>107850</v>
      </c>
      <c r="L16" s="163">
        <v>37740</v>
      </c>
      <c r="M16" s="163">
        <v>83736</v>
      </c>
      <c r="N16" s="163">
        <v>134432</v>
      </c>
      <c r="O16" s="163">
        <v>142823</v>
      </c>
      <c r="P16" s="164">
        <f t="shared" si="6"/>
        <v>6.2418174244227576E-2</v>
      </c>
      <c r="Q16" s="165">
        <f t="shared" si="2"/>
        <v>0.32427445526193788</v>
      </c>
      <c r="R16" s="164">
        <f t="shared" si="7"/>
        <v>4.2631771554382275E-2</v>
      </c>
      <c r="S16" s="163">
        <v>139070</v>
      </c>
      <c r="T16" s="163">
        <v>48786</v>
      </c>
      <c r="U16" s="163">
        <v>105234</v>
      </c>
      <c r="V16" s="163">
        <v>166430</v>
      </c>
      <c r="W16" s="163">
        <v>177305</v>
      </c>
      <c r="X16" s="164">
        <f t="shared" si="8"/>
        <v>6.5342786757195181E-2</v>
      </c>
      <c r="Y16" s="165">
        <f t="shared" si="3"/>
        <v>0.27493348673329976</v>
      </c>
      <c r="Z16" s="164">
        <f t="shared" si="0"/>
        <v>5.6637375802664217E-2</v>
      </c>
    </row>
    <row r="17" spans="1:26" x14ac:dyDescent="0.25">
      <c r="A17" s="161" t="s">
        <v>123</v>
      </c>
      <c r="B17" s="162" t="s">
        <v>123</v>
      </c>
      <c r="C17" s="163">
        <v>15420</v>
      </c>
      <c r="D17" s="163">
        <v>4317</v>
      </c>
      <c r="E17" s="163">
        <v>10076</v>
      </c>
      <c r="F17" s="163">
        <v>19335</v>
      </c>
      <c r="G17" s="163">
        <v>14809</v>
      </c>
      <c r="H17" s="164">
        <f t="shared" si="4"/>
        <v>-0.23408326868373419</v>
      </c>
      <c r="I17" s="165">
        <f t="shared" si="1"/>
        <v>-3.9623865110246403E-2</v>
      </c>
      <c r="J17" s="164">
        <f t="shared" si="5"/>
        <v>2.0055416817893728E-2</v>
      </c>
      <c r="K17" s="163">
        <v>76338</v>
      </c>
      <c r="L17" s="163">
        <v>23237</v>
      </c>
      <c r="M17" s="163">
        <v>56946</v>
      </c>
      <c r="N17" s="163">
        <v>104116</v>
      </c>
      <c r="O17" s="163">
        <v>102844</v>
      </c>
      <c r="P17" s="164">
        <f t="shared" si="6"/>
        <v>-1.2217142418072147E-2</v>
      </c>
      <c r="Q17" s="165">
        <f t="shared" si="2"/>
        <v>0.34721894731326475</v>
      </c>
      <c r="R17" s="164">
        <f t="shared" si="7"/>
        <v>3.0698290287550962E-2</v>
      </c>
      <c r="S17" s="163">
        <v>91758</v>
      </c>
      <c r="T17" s="163">
        <v>27554</v>
      </c>
      <c r="U17" s="163">
        <v>67022</v>
      </c>
      <c r="V17" s="163">
        <v>123451</v>
      </c>
      <c r="W17" s="163">
        <v>117653</v>
      </c>
      <c r="X17" s="164">
        <f t="shared" si="8"/>
        <v>-4.6966002705526866E-2</v>
      </c>
      <c r="Y17" s="165">
        <f t="shared" si="3"/>
        <v>0.28220972558251045</v>
      </c>
      <c r="Z17" s="164">
        <f t="shared" si="0"/>
        <v>3.6071518720624147E-2</v>
      </c>
    </row>
    <row r="18" spans="1:26" x14ac:dyDescent="0.25">
      <c r="A18" s="161" t="s">
        <v>119</v>
      </c>
      <c r="B18" s="162" t="s">
        <v>119</v>
      </c>
      <c r="C18" s="163">
        <v>12290</v>
      </c>
      <c r="D18" s="163">
        <v>5016</v>
      </c>
      <c r="E18" s="163">
        <v>6294</v>
      </c>
      <c r="F18" s="163">
        <v>10411</v>
      </c>
      <c r="G18" s="163">
        <v>10569</v>
      </c>
      <c r="H18" s="164">
        <f t="shared" si="4"/>
        <v>1.5176255883200485E-2</v>
      </c>
      <c r="I18" s="165">
        <f t="shared" si="1"/>
        <v>-0.14003254678600485</v>
      </c>
      <c r="J18" s="164">
        <f t="shared" si="5"/>
        <v>1.4313302744838869E-2</v>
      </c>
      <c r="K18" s="163">
        <v>106564</v>
      </c>
      <c r="L18" s="163">
        <v>43640</v>
      </c>
      <c r="M18" s="163">
        <v>77431</v>
      </c>
      <c r="N18" s="163">
        <v>120097</v>
      </c>
      <c r="O18" s="163">
        <v>123841</v>
      </c>
      <c r="P18" s="164">
        <f t="shared" si="6"/>
        <v>3.1174800369701217E-2</v>
      </c>
      <c r="Q18" s="165">
        <f t="shared" si="2"/>
        <v>0.16212792312600888</v>
      </c>
      <c r="R18" s="164">
        <f t="shared" si="7"/>
        <v>3.6965763364907998E-2</v>
      </c>
      <c r="S18" s="163">
        <v>118854</v>
      </c>
      <c r="T18" s="163">
        <v>48656</v>
      </c>
      <c r="U18" s="163">
        <v>83725</v>
      </c>
      <c r="V18" s="163">
        <v>130508</v>
      </c>
      <c r="W18" s="163">
        <v>134410</v>
      </c>
      <c r="X18" s="164">
        <f t="shared" si="8"/>
        <v>2.9898550280442526E-2</v>
      </c>
      <c r="Y18" s="165">
        <f t="shared" si="3"/>
        <v>0.13088326854796639</v>
      </c>
      <c r="Z18" s="164">
        <f t="shared" si="0"/>
        <v>4.5061142682764711E-2</v>
      </c>
    </row>
    <row r="19" spans="1:26" x14ac:dyDescent="0.25">
      <c r="A19" s="161" t="s">
        <v>128</v>
      </c>
      <c r="B19" s="162" t="s">
        <v>128</v>
      </c>
      <c r="C19" s="163">
        <v>12396</v>
      </c>
      <c r="D19" s="163">
        <v>3325</v>
      </c>
      <c r="E19" s="163">
        <v>2149</v>
      </c>
      <c r="F19" s="163">
        <v>5595</v>
      </c>
      <c r="G19" s="163">
        <v>6021</v>
      </c>
      <c r="H19" s="164">
        <f t="shared" si="4"/>
        <v>7.6139410187667567E-2</v>
      </c>
      <c r="I19" s="165">
        <f t="shared" si="1"/>
        <v>-0.51427879961277834</v>
      </c>
      <c r="J19" s="164">
        <f t="shared" si="5"/>
        <v>8.154072838175307E-3</v>
      </c>
      <c r="K19" s="163">
        <v>32067</v>
      </c>
      <c r="L19" s="163">
        <v>14961</v>
      </c>
      <c r="M19" s="163">
        <v>12822</v>
      </c>
      <c r="N19" s="163">
        <v>35340</v>
      </c>
      <c r="O19" s="163">
        <v>38436</v>
      </c>
      <c r="P19" s="164">
        <f t="shared" si="6"/>
        <v>8.7606112054329444E-2</v>
      </c>
      <c r="Q19" s="165">
        <f t="shared" si="2"/>
        <v>0.19861539900832637</v>
      </c>
      <c r="R19" s="164">
        <f t="shared" si="7"/>
        <v>1.147290542464615E-2</v>
      </c>
      <c r="S19" s="163">
        <v>44463</v>
      </c>
      <c r="T19" s="163">
        <v>18286</v>
      </c>
      <c r="U19" s="163">
        <v>14971</v>
      </c>
      <c r="V19" s="163">
        <v>40935</v>
      </c>
      <c r="W19" s="163">
        <v>44457</v>
      </c>
      <c r="X19" s="164">
        <f t="shared" si="8"/>
        <v>8.6038842066691101E-2</v>
      </c>
      <c r="Y19" s="165">
        <f t="shared" si="3"/>
        <v>-1.3494366102151378E-4</v>
      </c>
      <c r="Z19" s="164">
        <f t="shared" si="0"/>
        <v>8.0574543697064255E-3</v>
      </c>
    </row>
    <row r="20" spans="1:26" x14ac:dyDescent="0.25">
      <c r="A20" s="161" t="s">
        <v>131</v>
      </c>
      <c r="B20" s="162" t="s">
        <v>131</v>
      </c>
      <c r="C20" s="163">
        <v>10950</v>
      </c>
      <c r="D20" s="163">
        <v>3428</v>
      </c>
      <c r="E20" s="163">
        <v>1763</v>
      </c>
      <c r="F20" s="163">
        <v>3453</v>
      </c>
      <c r="G20" s="163">
        <v>4406</v>
      </c>
      <c r="H20" s="164">
        <f t="shared" si="4"/>
        <v>0.27599189110918032</v>
      </c>
      <c r="I20" s="165">
        <f t="shared" si="1"/>
        <v>-0.59762557077625567</v>
      </c>
      <c r="J20" s="164">
        <f t="shared" si="5"/>
        <v>5.9669232561037049E-3</v>
      </c>
      <c r="K20" s="163">
        <v>49151</v>
      </c>
      <c r="L20" s="163">
        <v>22112</v>
      </c>
      <c r="M20" s="163">
        <v>10721</v>
      </c>
      <c r="N20" s="163">
        <v>31821</v>
      </c>
      <c r="O20" s="163">
        <v>40312</v>
      </c>
      <c r="P20" s="164">
        <f t="shared" si="6"/>
        <v>0.26683636592187554</v>
      </c>
      <c r="Q20" s="165">
        <f t="shared" si="2"/>
        <v>-0.17983357408801448</v>
      </c>
      <c r="R20" s="164">
        <f t="shared" si="7"/>
        <v>1.2032879682545936E-2</v>
      </c>
      <c r="S20" s="163">
        <v>60101</v>
      </c>
      <c r="T20" s="163">
        <v>25540</v>
      </c>
      <c r="U20" s="163">
        <v>12484</v>
      </c>
      <c r="V20" s="163">
        <v>35274</v>
      </c>
      <c r="W20" s="163">
        <v>44718</v>
      </c>
      <c r="X20" s="164">
        <f t="shared" si="8"/>
        <v>0.26773260758632422</v>
      </c>
      <c r="Y20" s="165">
        <f t="shared" si="3"/>
        <v>-0.25595247999201343</v>
      </c>
      <c r="Z20" s="164">
        <f t="shared" si="0"/>
        <v>6.7189406420022054E-3</v>
      </c>
    </row>
    <row r="21" spans="1:26" x14ac:dyDescent="0.25">
      <c r="A21" s="167" t="s">
        <v>145</v>
      </c>
      <c r="B21" s="168" t="s">
        <v>145</v>
      </c>
      <c r="C21" s="169">
        <f>C13-SUM(C14:C20)</f>
        <v>192389</v>
      </c>
      <c r="D21" s="169">
        <f>D13-SUM(D14:D20)</f>
        <v>57355</v>
      </c>
      <c r="E21" s="169">
        <f>E13-SUM(E14:E20)</f>
        <v>81543</v>
      </c>
      <c r="F21" s="169">
        <f>F13-SUM(F14:F20)</f>
        <v>177894</v>
      </c>
      <c r="G21" s="169">
        <f>G13-SUM(G14:G20)</f>
        <v>183064</v>
      </c>
      <c r="H21" s="170">
        <f t="shared" si="4"/>
        <v>2.9062250553700597E-2</v>
      </c>
      <c r="I21" s="171">
        <f t="shared" si="1"/>
        <v>-4.8469507092401387E-2</v>
      </c>
      <c r="J21" s="170">
        <f t="shared" si="5"/>
        <v>0.24791848364851762</v>
      </c>
      <c r="K21" s="169">
        <f>K13-SUM(K14:K20)</f>
        <v>488677</v>
      </c>
      <c r="L21" s="169">
        <f>L13-SUM(L14:L20)</f>
        <v>163673</v>
      </c>
      <c r="M21" s="169">
        <f>M13-SUM(M14:M20)</f>
        <v>293055</v>
      </c>
      <c r="N21" s="169">
        <f>N13-SUM(N14:N20)</f>
        <v>583188</v>
      </c>
      <c r="O21" s="169">
        <f>O13-SUM(O14:O20)</f>
        <v>664101</v>
      </c>
      <c r="P21" s="170">
        <f t="shared" si="6"/>
        <v>0.13874256671947993</v>
      </c>
      <c r="Q21" s="171">
        <f t="shared" si="2"/>
        <v>0.35897740225138497</v>
      </c>
      <c r="R21" s="170">
        <f t="shared" si="7"/>
        <v>0.19822999181530163</v>
      </c>
      <c r="S21" s="169">
        <f>S13-SUM(S14:S20)</f>
        <v>681066</v>
      </c>
      <c r="T21" s="169">
        <f>T13-SUM(T14:T20)</f>
        <v>221028</v>
      </c>
      <c r="U21" s="169">
        <f>U13-SUM(U14:U20)</f>
        <v>374598</v>
      </c>
      <c r="V21" s="169">
        <f>V13-SUM(V14:V20)</f>
        <v>761082</v>
      </c>
      <c r="W21" s="169">
        <f>W13-SUM(W14:W20)</f>
        <v>847165</v>
      </c>
      <c r="X21" s="170">
        <f t="shared" si="8"/>
        <v>0.11310607792590033</v>
      </c>
      <c r="Y21" s="171">
        <f t="shared" si="3"/>
        <v>0.24388091609330087</v>
      </c>
      <c r="Z21" s="170">
        <f t="shared" si="0"/>
        <v>0.20161019918397485</v>
      </c>
    </row>
    <row r="22" spans="1:26" x14ac:dyDescent="0.25">
      <c r="A22" s="1"/>
      <c r="B22" s="153" t="s">
        <v>44</v>
      </c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</row>
    <row r="23" spans="1:26" x14ac:dyDescent="0.25">
      <c r="A23" s="1" t="s">
        <v>0</v>
      </c>
      <c r="B23" s="154" t="s">
        <v>68</v>
      </c>
      <c r="C23" s="176">
        <f>C24+C27</f>
        <v>214232</v>
      </c>
      <c r="D23" s="176">
        <f>D24+D27</f>
        <v>42852</v>
      </c>
      <c r="E23" s="176">
        <f>E24+E27</f>
        <v>64946</v>
      </c>
      <c r="F23" s="176">
        <f>F24+F27</f>
        <v>165265</v>
      </c>
      <c r="G23" s="176">
        <f>G24+G27</f>
        <v>165616</v>
      </c>
      <c r="H23" s="177">
        <f>IFERROR(G23/F23-1,"-")</f>
        <v>2.1238616767009777E-3</v>
      </c>
      <c r="I23" s="177">
        <f t="shared" si="1"/>
        <v>-0.22693155084207772</v>
      </c>
      <c r="J23" s="177">
        <f>G23/G$9</f>
        <v>0.22428914252902205</v>
      </c>
      <c r="K23" s="176">
        <f>K24+K27</f>
        <v>1157120</v>
      </c>
      <c r="L23" s="176">
        <f>L24+L27</f>
        <v>398770</v>
      </c>
      <c r="M23" s="176">
        <f>M24+M27</f>
        <v>687822</v>
      </c>
      <c r="N23" s="176">
        <f>N24+N27</f>
        <v>1325364</v>
      </c>
      <c r="O23" s="176">
        <f>O24+O27</f>
        <v>1377487</v>
      </c>
      <c r="P23" s="177">
        <f>IFERROR(O23/N23-1,"-")</f>
        <v>3.9327309327852555E-2</v>
      </c>
      <c r="Q23" s="177">
        <f t="shared" ref="Q23:Q86" si="9">IFERROR(O23/K23-1,"-")</f>
        <v>0.19044437914822998</v>
      </c>
      <c r="R23" s="177">
        <f>O23/O$9</f>
        <v>0.41117124765010804</v>
      </c>
      <c r="S23" s="176">
        <f>S24+S27</f>
        <v>1371352</v>
      </c>
      <c r="T23" s="176">
        <f>T24+T27</f>
        <v>441622</v>
      </c>
      <c r="U23" s="176">
        <f>U24+U27</f>
        <v>752768</v>
      </c>
      <c r="V23" s="176">
        <f>V24+V27</f>
        <v>1490629</v>
      </c>
      <c r="W23" s="176">
        <f>W24+W27</f>
        <v>1543103</v>
      </c>
      <c r="X23" s="177">
        <f>IFERROR(W23/V23-1,"-")</f>
        <v>3.5202588974184712E-2</v>
      </c>
      <c r="Y23" s="177">
        <f t="shared" ref="Y23:Y86" si="10">IFERROR(W23/S23-1,"-")</f>
        <v>0.12524209685040755</v>
      </c>
      <c r="Z23" s="177">
        <f t="shared" ref="Z23:Z35" si="11">U23/U$9</f>
        <v>0.40514286360130697</v>
      </c>
    </row>
    <row r="24" spans="1:26" x14ac:dyDescent="0.25">
      <c r="A24" s="1" t="s">
        <v>96</v>
      </c>
      <c r="B24" s="157" t="s">
        <v>97</v>
      </c>
      <c r="C24" s="158">
        <v>19551</v>
      </c>
      <c r="D24" s="158">
        <v>2953</v>
      </c>
      <c r="E24" s="158">
        <v>8952</v>
      </c>
      <c r="F24" s="158">
        <v>12689</v>
      </c>
      <c r="G24" s="158">
        <v>11581</v>
      </c>
      <c r="H24" s="159">
        <f>IFERROR(G24/F24-1,"-")</f>
        <v>-8.7319725746709764E-2</v>
      </c>
      <c r="I24" s="160">
        <f t="shared" si="1"/>
        <v>-0.40765178251751832</v>
      </c>
      <c r="J24" s="159">
        <f>G24/G$9</f>
        <v>1.5683826198124605E-2</v>
      </c>
      <c r="K24" s="158">
        <v>163364</v>
      </c>
      <c r="L24" s="158">
        <v>90143</v>
      </c>
      <c r="M24" s="158">
        <v>198275</v>
      </c>
      <c r="N24" s="158">
        <v>161372</v>
      </c>
      <c r="O24" s="158">
        <v>131261</v>
      </c>
      <c r="P24" s="159">
        <f>IFERROR(O24/N24-1,"-")</f>
        <v>-0.18659370894578986</v>
      </c>
      <c r="Q24" s="160">
        <f t="shared" si="9"/>
        <v>-0.19651208344555715</v>
      </c>
      <c r="R24" s="159">
        <f>O24/O$9</f>
        <v>3.9180586922272824E-2</v>
      </c>
      <c r="S24" s="158">
        <v>182915</v>
      </c>
      <c r="T24" s="158">
        <v>93096</v>
      </c>
      <c r="U24" s="158">
        <v>207227</v>
      </c>
      <c r="V24" s="158">
        <v>174061</v>
      </c>
      <c r="W24" s="158">
        <v>142842</v>
      </c>
      <c r="X24" s="159">
        <f>IFERROR(W24/V24-1,"-")</f>
        <v>-0.17935666231953162</v>
      </c>
      <c r="Y24" s="160">
        <f t="shared" si="10"/>
        <v>-0.21907990050023229</v>
      </c>
      <c r="Z24" s="159">
        <f t="shared" si="11"/>
        <v>0.11153043194650682</v>
      </c>
    </row>
    <row r="25" spans="1:26" x14ac:dyDescent="0.25">
      <c r="A25" s="161" t="s">
        <v>103</v>
      </c>
      <c r="B25" s="162" t="s">
        <v>103</v>
      </c>
      <c r="C25" s="163">
        <v>9760</v>
      </c>
      <c r="D25" s="163">
        <v>1786</v>
      </c>
      <c r="E25" s="163">
        <v>4418</v>
      </c>
      <c r="F25" s="163">
        <v>6088</v>
      </c>
      <c r="G25" s="163">
        <v>5359</v>
      </c>
      <c r="H25" s="164">
        <f>IFERROR(G25/F25-1,"-")</f>
        <v>-0.11974375821287775</v>
      </c>
      <c r="I25" s="165">
        <f t="shared" si="1"/>
        <v>-0.45092213114754098</v>
      </c>
      <c r="J25" s="164">
        <f>G25/G$9</f>
        <v>7.2575446503540071E-3</v>
      </c>
      <c r="K25" s="163">
        <v>74469</v>
      </c>
      <c r="L25" s="163">
        <v>45044</v>
      </c>
      <c r="M25" s="163">
        <v>92809</v>
      </c>
      <c r="N25" s="163">
        <v>62381</v>
      </c>
      <c r="O25" s="163">
        <v>49573</v>
      </c>
      <c r="P25" s="164">
        <f>IFERROR(O25/N25-1,"-")</f>
        <v>-0.20531892723746015</v>
      </c>
      <c r="Q25" s="165">
        <f t="shared" si="9"/>
        <v>-0.33431360700425683</v>
      </c>
      <c r="R25" s="164">
        <f>O25/O$9</f>
        <v>1.4797230216879582E-2</v>
      </c>
      <c r="S25" s="163">
        <v>84229</v>
      </c>
      <c r="T25" s="163">
        <v>46830</v>
      </c>
      <c r="U25" s="163">
        <v>97227</v>
      </c>
      <c r="V25" s="163">
        <v>68469</v>
      </c>
      <c r="W25" s="163">
        <v>54932</v>
      </c>
      <c r="X25" s="164">
        <f>IFERROR(W25/V25-1,"-")</f>
        <v>-0.1977099125151528</v>
      </c>
      <c r="Y25" s="165">
        <f t="shared" si="10"/>
        <v>-0.34782557076541332</v>
      </c>
      <c r="Z25" s="164">
        <f t="shared" si="11"/>
        <v>5.2327975152190682E-2</v>
      </c>
    </row>
    <row r="26" spans="1:26" x14ac:dyDescent="0.25">
      <c r="A26" s="161" t="s">
        <v>100</v>
      </c>
      <c r="B26" s="162" t="s">
        <v>100</v>
      </c>
      <c r="C26" s="163">
        <v>9791</v>
      </c>
      <c r="D26" s="163">
        <v>1167</v>
      </c>
      <c r="E26" s="163">
        <v>4534</v>
      </c>
      <c r="F26" s="163">
        <v>6601</v>
      </c>
      <c r="G26" s="163">
        <v>6222</v>
      </c>
      <c r="H26" s="164">
        <f>IFERROR(G26/F26-1,"-")</f>
        <v>-5.7415543099530342E-2</v>
      </c>
      <c r="I26" s="165">
        <f t="shared" si="1"/>
        <v>-0.36451843529772243</v>
      </c>
      <c r="J26" s="164">
        <f>G26/G$9</f>
        <v>8.426281547770597E-3</v>
      </c>
      <c r="K26" s="163">
        <v>88895</v>
      </c>
      <c r="L26" s="163">
        <v>45099</v>
      </c>
      <c r="M26" s="163">
        <v>105466</v>
      </c>
      <c r="N26" s="163">
        <v>98991</v>
      </c>
      <c r="O26" s="163">
        <v>81688</v>
      </c>
      <c r="P26" s="164">
        <f>IFERROR(O26/N26-1,"-")</f>
        <v>-0.17479366811124242</v>
      </c>
      <c r="Q26" s="165">
        <f t="shared" si="9"/>
        <v>-8.1073176219134901E-2</v>
      </c>
      <c r="R26" s="164">
        <f>O26/O$9</f>
        <v>2.4383356705393246E-2</v>
      </c>
      <c r="S26" s="163">
        <v>98686</v>
      </c>
      <c r="T26" s="163">
        <v>46266</v>
      </c>
      <c r="U26" s="163">
        <v>110000</v>
      </c>
      <c r="V26" s="163">
        <v>105592</v>
      </c>
      <c r="W26" s="163">
        <v>87910</v>
      </c>
      <c r="X26" s="164">
        <f>IFERROR(W26/V26-1,"-")</f>
        <v>-0.16745586786877797</v>
      </c>
      <c r="Y26" s="165">
        <f t="shared" si="10"/>
        <v>-0.10919481993393187</v>
      </c>
      <c r="Z26" s="164">
        <f t="shared" si="11"/>
        <v>5.9202456794316134E-2</v>
      </c>
    </row>
    <row r="27" spans="1:26" x14ac:dyDescent="0.25">
      <c r="A27" s="1" t="s">
        <v>146</v>
      </c>
      <c r="B27" s="157" t="s">
        <v>107</v>
      </c>
      <c r="C27" s="158">
        <v>194681</v>
      </c>
      <c r="D27" s="158">
        <v>39899</v>
      </c>
      <c r="E27" s="158">
        <v>55994</v>
      </c>
      <c r="F27" s="158">
        <v>152576</v>
      </c>
      <c r="G27" s="158">
        <v>154035</v>
      </c>
      <c r="H27" s="159">
        <f>IFERROR(G27/F27-1,"-")</f>
        <v>9.5624475671141074E-3</v>
      </c>
      <c r="I27" s="160">
        <f t="shared" si="1"/>
        <v>-0.20878257251606469</v>
      </c>
      <c r="J27" s="159">
        <f>G27/G$9</f>
        <v>0.20860531633089746</v>
      </c>
      <c r="K27" s="158">
        <v>993756</v>
      </c>
      <c r="L27" s="158">
        <v>308627</v>
      </c>
      <c r="M27" s="158">
        <v>489547</v>
      </c>
      <c r="N27" s="158">
        <v>1163992</v>
      </c>
      <c r="O27" s="158">
        <v>1246226</v>
      </c>
      <c r="P27" s="159">
        <f>IFERROR(O27/N27-1,"-")</f>
        <v>7.0648251878019819E-2</v>
      </c>
      <c r="Q27" s="160">
        <f t="shared" si="9"/>
        <v>0.25405632771022257</v>
      </c>
      <c r="R27" s="159">
        <f>O27/O$9</f>
        <v>0.37199066072783521</v>
      </c>
      <c r="S27" s="158">
        <v>1188437</v>
      </c>
      <c r="T27" s="158">
        <v>348526</v>
      </c>
      <c r="U27" s="158">
        <v>545541</v>
      </c>
      <c r="V27" s="158">
        <v>1316568</v>
      </c>
      <c r="W27" s="158">
        <v>1400261</v>
      </c>
      <c r="X27" s="159">
        <f>IFERROR(W27/V27-1,"-")</f>
        <v>6.3569067454168682E-2</v>
      </c>
      <c r="Y27" s="160">
        <f t="shared" si="10"/>
        <v>0.17823746652115346</v>
      </c>
      <c r="Z27" s="159">
        <f t="shared" si="11"/>
        <v>0.29361243165480017</v>
      </c>
    </row>
    <row r="28" spans="1:26" x14ac:dyDescent="0.25">
      <c r="A28" s="161" t="s">
        <v>110</v>
      </c>
      <c r="B28" s="162" t="s">
        <v>110</v>
      </c>
      <c r="C28" s="163">
        <v>79694</v>
      </c>
      <c r="D28" s="163">
        <v>14793</v>
      </c>
      <c r="E28" s="163">
        <v>16270</v>
      </c>
      <c r="F28" s="163">
        <v>66823</v>
      </c>
      <c r="G28" s="163">
        <v>69319</v>
      </c>
      <c r="H28" s="164">
        <f t="shared" ref="H28:H35" si="12">IFERROR(G28/F28-1,"-")</f>
        <v>3.7352408601828646E-2</v>
      </c>
      <c r="I28" s="165">
        <f t="shared" si="1"/>
        <v>-0.13018545938213666</v>
      </c>
      <c r="J28" s="164">
        <f t="shared" ref="J28:J35" si="13">G28/G$9</f>
        <v>9.3876793733511738E-2</v>
      </c>
      <c r="K28" s="163">
        <v>470087</v>
      </c>
      <c r="L28" s="163">
        <v>128801</v>
      </c>
      <c r="M28" s="163">
        <v>159037</v>
      </c>
      <c r="N28" s="163">
        <v>590382</v>
      </c>
      <c r="O28" s="163">
        <v>640574</v>
      </c>
      <c r="P28" s="164">
        <f t="shared" ref="P28:P35" si="14">IFERROR(O28/N28-1,"-")</f>
        <v>8.5016142091052904E-2</v>
      </c>
      <c r="Q28" s="165">
        <f t="shared" si="9"/>
        <v>0.36267116512475361</v>
      </c>
      <c r="R28" s="164">
        <f t="shared" ref="R28:R35" si="15">O28/O$9</f>
        <v>0.19120732957350617</v>
      </c>
      <c r="S28" s="163">
        <v>549781</v>
      </c>
      <c r="T28" s="163">
        <v>143594</v>
      </c>
      <c r="U28" s="163">
        <v>175307</v>
      </c>
      <c r="V28" s="163">
        <v>657205</v>
      </c>
      <c r="W28" s="163">
        <v>709893</v>
      </c>
      <c r="X28" s="164">
        <f t="shared" ref="X28:X35" si="16">IFERROR(W28/V28-1,"-")</f>
        <v>8.0169810028834165E-2</v>
      </c>
      <c r="Y28" s="165">
        <f t="shared" si="10"/>
        <v>0.29122868924171619</v>
      </c>
      <c r="Z28" s="164">
        <f t="shared" si="11"/>
        <v>9.4350955393101621E-2</v>
      </c>
    </row>
    <row r="29" spans="1:26" x14ac:dyDescent="0.25">
      <c r="A29" s="161" t="s">
        <v>113</v>
      </c>
      <c r="B29" s="162" t="s">
        <v>113</v>
      </c>
      <c r="C29" s="163">
        <v>32075</v>
      </c>
      <c r="D29" s="163">
        <v>7836</v>
      </c>
      <c r="E29" s="163">
        <v>14336</v>
      </c>
      <c r="F29" s="163">
        <v>27397</v>
      </c>
      <c r="G29" s="163">
        <v>30224</v>
      </c>
      <c r="H29" s="164">
        <f t="shared" si="12"/>
        <v>0.10318648027156252</v>
      </c>
      <c r="I29" s="165">
        <f t="shared" si="1"/>
        <v>-5.770849571317227E-2</v>
      </c>
      <c r="J29" s="164">
        <f t="shared" si="13"/>
        <v>4.0931522581134444E-2</v>
      </c>
      <c r="K29" s="163">
        <v>140260</v>
      </c>
      <c r="L29" s="163">
        <v>41673</v>
      </c>
      <c r="M29" s="163">
        <v>81095</v>
      </c>
      <c r="N29" s="163">
        <v>128496</v>
      </c>
      <c r="O29" s="163">
        <v>137331</v>
      </c>
      <c r="P29" s="164">
        <f t="shared" si="14"/>
        <v>6.8757004109077258E-2</v>
      </c>
      <c r="Q29" s="165">
        <f t="shared" si="9"/>
        <v>-2.0882646513617598E-2</v>
      </c>
      <c r="R29" s="164">
        <f t="shared" si="15"/>
        <v>4.0992443929443241E-2</v>
      </c>
      <c r="S29" s="163">
        <v>172335</v>
      </c>
      <c r="T29" s="163">
        <v>49509</v>
      </c>
      <c r="U29" s="163">
        <v>95431</v>
      </c>
      <c r="V29" s="163">
        <v>155893</v>
      </c>
      <c r="W29" s="163">
        <v>167555</v>
      </c>
      <c r="X29" s="164">
        <f t="shared" si="16"/>
        <v>7.4807720680210243E-2</v>
      </c>
      <c r="Y29" s="165">
        <f t="shared" si="10"/>
        <v>-2.7736675660776977E-2</v>
      </c>
      <c r="Z29" s="164">
        <f t="shared" si="11"/>
        <v>5.1361360493985299E-2</v>
      </c>
    </row>
    <row r="30" spans="1:26" x14ac:dyDescent="0.25">
      <c r="A30" s="161" t="s">
        <v>116</v>
      </c>
      <c r="B30" s="162" t="s">
        <v>116</v>
      </c>
      <c r="C30" s="163">
        <v>8825</v>
      </c>
      <c r="D30" s="163">
        <v>3230</v>
      </c>
      <c r="E30" s="163">
        <v>4987</v>
      </c>
      <c r="F30" s="163">
        <v>4132</v>
      </c>
      <c r="G30" s="163">
        <v>2982</v>
      </c>
      <c r="H30" s="164">
        <f t="shared" si="12"/>
        <v>-0.27831558567279768</v>
      </c>
      <c r="I30" s="165">
        <f t="shared" si="1"/>
        <v>-0.66209631728045326</v>
      </c>
      <c r="J30" s="164">
        <f t="shared" si="13"/>
        <v>4.0384396617569786E-3</v>
      </c>
      <c r="K30" s="163">
        <v>34464</v>
      </c>
      <c r="L30" s="163">
        <v>13936</v>
      </c>
      <c r="M30" s="163">
        <v>30800</v>
      </c>
      <c r="N30" s="163">
        <v>48228</v>
      </c>
      <c r="O30" s="163">
        <v>43489</v>
      </c>
      <c r="P30" s="164">
        <f t="shared" si="14"/>
        <v>-9.8262420170855069E-2</v>
      </c>
      <c r="Q30" s="165">
        <f t="shared" si="9"/>
        <v>0.26186745589600746</v>
      </c>
      <c r="R30" s="164">
        <f t="shared" si="15"/>
        <v>1.298119429733678E-2</v>
      </c>
      <c r="S30" s="163">
        <v>43289</v>
      </c>
      <c r="T30" s="163">
        <v>17166</v>
      </c>
      <c r="U30" s="163">
        <v>35787</v>
      </c>
      <c r="V30" s="163">
        <v>52360</v>
      </c>
      <c r="W30" s="163">
        <v>46471</v>
      </c>
      <c r="X30" s="164">
        <f t="shared" si="16"/>
        <v>-0.11247135217723458</v>
      </c>
      <c r="Y30" s="165">
        <f t="shared" si="10"/>
        <v>7.3505971493913025E-2</v>
      </c>
      <c r="Z30" s="164">
        <f t="shared" si="11"/>
        <v>1.9260712011801739E-2</v>
      </c>
    </row>
    <row r="31" spans="1:26" x14ac:dyDescent="0.25">
      <c r="A31" s="161" t="s">
        <v>123</v>
      </c>
      <c r="B31" s="162" t="s">
        <v>123</v>
      </c>
      <c r="C31" s="163">
        <v>8147</v>
      </c>
      <c r="D31" s="163">
        <v>1736</v>
      </c>
      <c r="E31" s="163">
        <v>3938</v>
      </c>
      <c r="F31" s="163">
        <v>7950</v>
      </c>
      <c r="G31" s="163">
        <v>4040</v>
      </c>
      <c r="H31" s="164">
        <f t="shared" si="12"/>
        <v>-0.49182389937106918</v>
      </c>
      <c r="I31" s="165">
        <f t="shared" si="1"/>
        <v>-0.50411194304652018</v>
      </c>
      <c r="J31" s="164">
        <f t="shared" si="13"/>
        <v>5.4712596356466109E-3</v>
      </c>
      <c r="K31" s="163">
        <v>39988</v>
      </c>
      <c r="L31" s="163">
        <v>12314</v>
      </c>
      <c r="M31" s="163">
        <v>32115</v>
      </c>
      <c r="N31" s="163">
        <v>56445</v>
      </c>
      <c r="O31" s="163">
        <v>53434</v>
      </c>
      <c r="P31" s="164">
        <f t="shared" si="14"/>
        <v>-5.3343963149969031E-2</v>
      </c>
      <c r="Q31" s="165">
        <f t="shared" si="9"/>
        <v>0.3362508752625788</v>
      </c>
      <c r="R31" s="164">
        <f t="shared" si="15"/>
        <v>1.5949714550435593E-2</v>
      </c>
      <c r="S31" s="163">
        <v>48135</v>
      </c>
      <c r="T31" s="163">
        <v>14050</v>
      </c>
      <c r="U31" s="163">
        <v>36053</v>
      </c>
      <c r="V31" s="163">
        <v>64395</v>
      </c>
      <c r="W31" s="163">
        <v>57474</v>
      </c>
      <c r="X31" s="164">
        <f t="shared" si="16"/>
        <v>-0.10747728860936412</v>
      </c>
      <c r="Y31" s="165">
        <f t="shared" si="10"/>
        <v>0.1940168276721721</v>
      </c>
      <c r="Z31" s="164">
        <f t="shared" si="11"/>
        <v>1.9403874316413449E-2</v>
      </c>
    </row>
    <row r="32" spans="1:26" x14ac:dyDescent="0.25">
      <c r="A32" s="161" t="s">
        <v>119</v>
      </c>
      <c r="B32" s="162" t="s">
        <v>119</v>
      </c>
      <c r="C32" s="163">
        <v>6953</v>
      </c>
      <c r="D32" s="163">
        <v>1403</v>
      </c>
      <c r="E32" s="163">
        <v>2232</v>
      </c>
      <c r="F32" s="163">
        <v>4497</v>
      </c>
      <c r="G32" s="163">
        <v>3231</v>
      </c>
      <c r="H32" s="164">
        <f t="shared" si="12"/>
        <v>-0.2815210140093396</v>
      </c>
      <c r="I32" s="165">
        <f t="shared" si="1"/>
        <v>-0.5353084999280886</v>
      </c>
      <c r="J32" s="164">
        <f t="shared" si="13"/>
        <v>4.3756534363302473E-3</v>
      </c>
      <c r="K32" s="163">
        <v>58115</v>
      </c>
      <c r="L32" s="163">
        <v>25064</v>
      </c>
      <c r="M32" s="163">
        <v>46414</v>
      </c>
      <c r="N32" s="163">
        <v>73182</v>
      </c>
      <c r="O32" s="163">
        <v>71382</v>
      </c>
      <c r="P32" s="164">
        <f t="shared" si="14"/>
        <v>-2.4596212183323751E-2</v>
      </c>
      <c r="Q32" s="165">
        <f t="shared" si="9"/>
        <v>0.22828873784737169</v>
      </c>
      <c r="R32" s="164">
        <f t="shared" si="15"/>
        <v>2.1307080211835038E-2</v>
      </c>
      <c r="S32" s="163">
        <v>65068</v>
      </c>
      <c r="T32" s="163">
        <v>26467</v>
      </c>
      <c r="U32" s="163">
        <v>48646</v>
      </c>
      <c r="V32" s="163">
        <v>77679</v>
      </c>
      <c r="W32" s="163">
        <v>74613</v>
      </c>
      <c r="X32" s="164">
        <f t="shared" si="16"/>
        <v>-3.9470127061367988E-2</v>
      </c>
      <c r="Y32" s="165">
        <f t="shared" si="10"/>
        <v>0.14669269072355084</v>
      </c>
      <c r="Z32" s="164">
        <f t="shared" si="11"/>
        <v>2.6181479211057297E-2</v>
      </c>
    </row>
    <row r="33" spans="1:26" x14ac:dyDescent="0.25">
      <c r="A33" s="161" t="s">
        <v>128</v>
      </c>
      <c r="B33" s="162" t="s">
        <v>128</v>
      </c>
      <c r="C33" s="163">
        <v>6670</v>
      </c>
      <c r="D33" s="163">
        <v>1376</v>
      </c>
      <c r="E33" s="163">
        <v>590</v>
      </c>
      <c r="F33" s="163">
        <v>1708</v>
      </c>
      <c r="G33" s="163">
        <v>2116</v>
      </c>
      <c r="H33" s="164">
        <f t="shared" si="12"/>
        <v>0.23887587822014056</v>
      </c>
      <c r="I33" s="165">
        <f t="shared" si="1"/>
        <v>-0.6827586206896552</v>
      </c>
      <c r="J33" s="164">
        <f t="shared" si="13"/>
        <v>2.8656399477792645E-3</v>
      </c>
      <c r="K33" s="163">
        <v>19478</v>
      </c>
      <c r="L33" s="163">
        <v>8223</v>
      </c>
      <c r="M33" s="163">
        <v>5697</v>
      </c>
      <c r="N33" s="163">
        <v>18357</v>
      </c>
      <c r="O33" s="163">
        <v>18861</v>
      </c>
      <c r="P33" s="164">
        <f t="shared" si="14"/>
        <v>2.7455466579506371E-2</v>
      </c>
      <c r="Q33" s="165">
        <f t="shared" si="9"/>
        <v>-3.1676763528083018E-2</v>
      </c>
      <c r="R33" s="164">
        <f t="shared" si="15"/>
        <v>5.6298904468272204E-3</v>
      </c>
      <c r="S33" s="163">
        <v>26148</v>
      </c>
      <c r="T33" s="163">
        <v>9599</v>
      </c>
      <c r="U33" s="163">
        <v>6287</v>
      </c>
      <c r="V33" s="163">
        <v>20065</v>
      </c>
      <c r="W33" s="163">
        <v>20977</v>
      </c>
      <c r="X33" s="164">
        <f t="shared" si="16"/>
        <v>4.5452280089708363E-2</v>
      </c>
      <c r="Y33" s="165">
        <f t="shared" si="10"/>
        <v>-0.19775891081535868</v>
      </c>
      <c r="Z33" s="164">
        <f t="shared" si="11"/>
        <v>3.3836895078715049E-3</v>
      </c>
    </row>
    <row r="34" spans="1:26" x14ac:dyDescent="0.25">
      <c r="A34" s="161" t="s">
        <v>131</v>
      </c>
      <c r="B34" s="162" t="s">
        <v>131</v>
      </c>
      <c r="C34" s="163">
        <v>3066</v>
      </c>
      <c r="D34" s="163">
        <v>669</v>
      </c>
      <c r="E34" s="163">
        <v>195</v>
      </c>
      <c r="F34" s="163">
        <v>794</v>
      </c>
      <c r="G34" s="163">
        <v>833</v>
      </c>
      <c r="H34" s="164">
        <f t="shared" si="12"/>
        <v>4.9118387909319994E-2</v>
      </c>
      <c r="I34" s="165">
        <f t="shared" si="1"/>
        <v>-0.72831050228310501</v>
      </c>
      <c r="J34" s="164">
        <f t="shared" si="13"/>
        <v>1.1281087318053531E-3</v>
      </c>
      <c r="K34" s="163">
        <v>26209</v>
      </c>
      <c r="L34" s="163">
        <v>10880</v>
      </c>
      <c r="M34" s="163">
        <v>4211</v>
      </c>
      <c r="N34" s="163">
        <v>16482</v>
      </c>
      <c r="O34" s="163">
        <v>21199</v>
      </c>
      <c r="P34" s="164">
        <f t="shared" si="14"/>
        <v>0.28619099623832067</v>
      </c>
      <c r="Q34" s="165">
        <f t="shared" si="9"/>
        <v>-0.19115570987065511</v>
      </c>
      <c r="R34" s="164">
        <f t="shared" si="15"/>
        <v>6.3277688130157599E-3</v>
      </c>
      <c r="S34" s="163">
        <v>29275</v>
      </c>
      <c r="T34" s="163">
        <v>11549</v>
      </c>
      <c r="U34" s="163">
        <v>4406</v>
      </c>
      <c r="V34" s="163">
        <v>17276</v>
      </c>
      <c r="W34" s="163">
        <v>22032</v>
      </c>
      <c r="X34" s="164">
        <f t="shared" si="16"/>
        <v>0.27529520722389433</v>
      </c>
      <c r="Y34" s="165">
        <f t="shared" si="10"/>
        <v>-0.24741246797608885</v>
      </c>
      <c r="Z34" s="164">
        <f t="shared" si="11"/>
        <v>2.3713274966886987E-3</v>
      </c>
    </row>
    <row r="35" spans="1:26" x14ac:dyDescent="0.25">
      <c r="A35" s="167" t="s">
        <v>145</v>
      </c>
      <c r="B35" s="168" t="s">
        <v>145</v>
      </c>
      <c r="C35" s="169">
        <f>C27-SUM(C28:C34)</f>
        <v>49251</v>
      </c>
      <c r="D35" s="169">
        <f>D27-SUM(D28:D34)</f>
        <v>8856</v>
      </c>
      <c r="E35" s="169">
        <f>E27-SUM(E28:E34)</f>
        <v>13446</v>
      </c>
      <c r="F35" s="169">
        <f>F27-SUM(F28:F34)</f>
        <v>39275</v>
      </c>
      <c r="G35" s="169">
        <f>G27-SUM(G28:G34)</f>
        <v>41290</v>
      </c>
      <c r="H35" s="170">
        <f t="shared" si="12"/>
        <v>5.1304901336728159E-2</v>
      </c>
      <c r="I35" s="171">
        <f t="shared" si="1"/>
        <v>-0.16164138799212202</v>
      </c>
      <c r="J35" s="170">
        <f t="shared" si="13"/>
        <v>5.5917898602932808E-2</v>
      </c>
      <c r="K35" s="169">
        <f>K27-SUM(K28:K34)</f>
        <v>205155</v>
      </c>
      <c r="L35" s="169">
        <f>L27-SUM(L28:L34)</f>
        <v>67736</v>
      </c>
      <c r="M35" s="169">
        <f>M27-SUM(M28:M34)</f>
        <v>130178</v>
      </c>
      <c r="N35" s="169">
        <f>N27-SUM(N28:N34)</f>
        <v>232420</v>
      </c>
      <c r="O35" s="169">
        <f>O27-SUM(O28:O34)</f>
        <v>259956</v>
      </c>
      <c r="P35" s="170">
        <f t="shared" si="14"/>
        <v>0.11847517425350662</v>
      </c>
      <c r="Q35" s="171">
        <f t="shared" si="9"/>
        <v>0.26711998245229207</v>
      </c>
      <c r="R35" s="170">
        <f t="shared" si="15"/>
        <v>7.759523890543539E-2</v>
      </c>
      <c r="S35" s="169">
        <f>S27-SUM(S28:S34)</f>
        <v>254406</v>
      </c>
      <c r="T35" s="169">
        <f>T27-SUM(T28:T34)</f>
        <v>76592</v>
      </c>
      <c r="U35" s="169">
        <f>U27-SUM(U28:U34)</f>
        <v>143624</v>
      </c>
      <c r="V35" s="169">
        <f>V27-SUM(V28:V34)</f>
        <v>271695</v>
      </c>
      <c r="W35" s="169">
        <f>W27-SUM(W28:W34)</f>
        <v>301246</v>
      </c>
      <c r="X35" s="170">
        <f t="shared" si="16"/>
        <v>0.10876534349178302</v>
      </c>
      <c r="Y35" s="171">
        <f t="shared" si="10"/>
        <v>0.18411515451679605</v>
      </c>
      <c r="Z35" s="170">
        <f t="shared" si="11"/>
        <v>7.7299033223880542E-2</v>
      </c>
    </row>
    <row r="36" spans="1:26" x14ac:dyDescent="0.25">
      <c r="A36" s="1"/>
      <c r="B36" s="153" t="s">
        <v>45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</row>
    <row r="37" spans="1:26" x14ac:dyDescent="0.25">
      <c r="A37" s="1" t="s">
        <v>0</v>
      </c>
      <c r="B37" s="154" t="s">
        <v>68</v>
      </c>
      <c r="C37" s="176">
        <f>C38+C41</f>
        <v>177700</v>
      </c>
      <c r="D37" s="176">
        <f>D38+D41</f>
        <v>54285</v>
      </c>
      <c r="E37" s="176">
        <f>E38+E41</f>
        <v>50672</v>
      </c>
      <c r="F37" s="176">
        <f>F38+F41</f>
        <v>179190</v>
      </c>
      <c r="G37" s="176">
        <f>G38+G41</f>
        <v>201287</v>
      </c>
      <c r="H37" s="177">
        <f>IFERROR(G37/F37-1,"-")</f>
        <v>0.12331603326078455</v>
      </c>
      <c r="I37" s="177">
        <f t="shared" si="1"/>
        <v>0.13273494653911078</v>
      </c>
      <c r="J37" s="177">
        <f>G37/G$9</f>
        <v>0.27259738571297015</v>
      </c>
      <c r="K37" s="176">
        <f>K38+K41</f>
        <v>552295</v>
      </c>
      <c r="L37" s="176">
        <f>L38+L41</f>
        <v>151994</v>
      </c>
      <c r="M37" s="176">
        <f>M38+M41</f>
        <v>206077</v>
      </c>
      <c r="N37" s="176">
        <f>N38+N41</f>
        <v>573367</v>
      </c>
      <c r="O37" s="176">
        <f>O38+O41</f>
        <v>609226</v>
      </c>
      <c r="P37" s="177">
        <f>IFERROR(O37/N37-1,"-")</f>
        <v>6.254109497058602E-2</v>
      </c>
      <c r="Q37" s="177">
        <f t="shared" si="9"/>
        <v>0.10308078110430108</v>
      </c>
      <c r="R37" s="177">
        <f>O37/O$9</f>
        <v>0.1818501477842511</v>
      </c>
      <c r="S37" s="176">
        <f>S38+S41</f>
        <v>729995</v>
      </c>
      <c r="T37" s="176">
        <f>T38+T41</f>
        <v>206279</v>
      </c>
      <c r="U37" s="176">
        <f>U38+U41</f>
        <v>256749</v>
      </c>
      <c r="V37" s="176">
        <f>V38+V41</f>
        <v>752557</v>
      </c>
      <c r="W37" s="176">
        <f>W38+W41</f>
        <v>810513</v>
      </c>
      <c r="X37" s="177">
        <f>IFERROR(W37/V37-1,"-")</f>
        <v>7.7012106724141827E-2</v>
      </c>
      <c r="Y37" s="177">
        <f t="shared" si="10"/>
        <v>0.11029938561223029</v>
      </c>
      <c r="Z37" s="177">
        <f t="shared" ref="Z37:Z49" si="17">U37/U$9</f>
        <v>0.13818337799530794</v>
      </c>
    </row>
    <row r="38" spans="1:26" x14ac:dyDescent="0.25">
      <c r="A38" s="1" t="s">
        <v>96</v>
      </c>
      <c r="B38" s="157" t="s">
        <v>97</v>
      </c>
      <c r="C38" s="158">
        <v>16606</v>
      </c>
      <c r="D38" s="158">
        <v>5529</v>
      </c>
      <c r="E38" s="158">
        <v>6062</v>
      </c>
      <c r="F38" s="158">
        <v>22234</v>
      </c>
      <c r="G38" s="158">
        <v>28331</v>
      </c>
      <c r="H38" s="159">
        <f>IFERROR(G38/F38-1,"-")</f>
        <v>0.27421966357830341</v>
      </c>
      <c r="I38" s="160">
        <f t="shared" si="1"/>
        <v>0.70607009514633257</v>
      </c>
      <c r="J38" s="159">
        <f>G38/G$9</f>
        <v>3.8367885331065381E-2</v>
      </c>
      <c r="K38" s="158">
        <v>64346</v>
      </c>
      <c r="L38" s="158">
        <v>19247</v>
      </c>
      <c r="M38" s="158">
        <v>33772</v>
      </c>
      <c r="N38" s="158">
        <v>60854</v>
      </c>
      <c r="O38" s="158">
        <v>52810</v>
      </c>
      <c r="P38" s="159">
        <f>IFERROR(O38/N38-1,"-")</f>
        <v>-0.13218523022315709</v>
      </c>
      <c r="Q38" s="160">
        <f t="shared" si="9"/>
        <v>-0.17928076337301468</v>
      </c>
      <c r="R38" s="159">
        <f>O38/O$9</f>
        <v>1.576345445612351E-2</v>
      </c>
      <c r="S38" s="158">
        <v>80952</v>
      </c>
      <c r="T38" s="158">
        <v>24776</v>
      </c>
      <c r="U38" s="158">
        <v>39834</v>
      </c>
      <c r="V38" s="158">
        <v>83088</v>
      </c>
      <c r="W38" s="158">
        <v>81141</v>
      </c>
      <c r="X38" s="159">
        <f>IFERROR(W38/V38-1,"-")</f>
        <v>-2.3432986712882742E-2</v>
      </c>
      <c r="Y38" s="160">
        <f t="shared" si="10"/>
        <v>2.3347168692557929E-3</v>
      </c>
      <c r="Z38" s="159">
        <f t="shared" si="17"/>
        <v>2.1438824217679897E-2</v>
      </c>
    </row>
    <row r="39" spans="1:26" x14ac:dyDescent="0.25">
      <c r="A39" s="161" t="s">
        <v>103</v>
      </c>
      <c r="B39" s="162" t="s">
        <v>103</v>
      </c>
      <c r="C39" s="163">
        <v>9694</v>
      </c>
      <c r="D39" s="163">
        <v>2180</v>
      </c>
      <c r="E39" s="163">
        <v>4351</v>
      </c>
      <c r="F39" s="163">
        <v>9363</v>
      </c>
      <c r="G39" s="163">
        <v>15562</v>
      </c>
      <c r="H39" s="164">
        <f>IFERROR(G39/F39-1,"-")</f>
        <v>0.66207412154224077</v>
      </c>
      <c r="I39" s="165">
        <f t="shared" si="1"/>
        <v>0.6053228801320405</v>
      </c>
      <c r="J39" s="164">
        <f>G39/G$9</f>
        <v>2.107518377473578E-2</v>
      </c>
      <c r="K39" s="163">
        <v>8485</v>
      </c>
      <c r="L39" s="163">
        <v>1767</v>
      </c>
      <c r="M39" s="163">
        <v>4726</v>
      </c>
      <c r="N39" s="163">
        <v>9315</v>
      </c>
      <c r="O39" s="163">
        <v>13363</v>
      </c>
      <c r="P39" s="164">
        <f>IFERROR(O39/N39-1,"-")</f>
        <v>0.43456790123456801</v>
      </c>
      <c r="Q39" s="165">
        <f t="shared" si="9"/>
        <v>0.57489687684148505</v>
      </c>
      <c r="R39" s="164">
        <f>O39/O$9</f>
        <v>3.9887718594428792E-3</v>
      </c>
      <c r="S39" s="163">
        <v>18179</v>
      </c>
      <c r="T39" s="163">
        <v>3947</v>
      </c>
      <c r="U39" s="163">
        <v>9077</v>
      </c>
      <c r="V39" s="163">
        <v>18678</v>
      </c>
      <c r="W39" s="163">
        <v>28925</v>
      </c>
      <c r="X39" s="164">
        <f>IFERROR(W39/V39-1,"-")</f>
        <v>0.5486133418995609</v>
      </c>
      <c r="Y39" s="165">
        <f t="shared" si="10"/>
        <v>0.59112162385169698</v>
      </c>
      <c r="Z39" s="164">
        <f t="shared" si="17"/>
        <v>4.8852790938364319E-3</v>
      </c>
    </row>
    <row r="40" spans="1:26" x14ac:dyDescent="0.25">
      <c r="A40" s="161" t="s">
        <v>100</v>
      </c>
      <c r="B40" s="162" t="s">
        <v>100</v>
      </c>
      <c r="C40" s="163">
        <v>6912</v>
      </c>
      <c r="D40" s="163">
        <v>3349</v>
      </c>
      <c r="E40" s="163">
        <v>1711</v>
      </c>
      <c r="F40" s="163">
        <v>12871</v>
      </c>
      <c r="G40" s="163">
        <v>12769</v>
      </c>
      <c r="H40" s="164">
        <f>IFERROR(G40/F40-1,"-")</f>
        <v>-7.9247921684406641E-3</v>
      </c>
      <c r="I40" s="165">
        <f t="shared" si="1"/>
        <v>0.84736689814814814</v>
      </c>
      <c r="J40" s="164">
        <f>G40/G$9</f>
        <v>1.7292701556329598E-2</v>
      </c>
      <c r="K40" s="163">
        <v>55861</v>
      </c>
      <c r="L40" s="163">
        <v>17480</v>
      </c>
      <c r="M40" s="163">
        <v>29046</v>
      </c>
      <c r="N40" s="163">
        <v>51539</v>
      </c>
      <c r="O40" s="163">
        <v>39447</v>
      </c>
      <c r="P40" s="164">
        <f>IFERROR(O40/N40-1,"-")</f>
        <v>-0.23461844428491041</v>
      </c>
      <c r="Q40" s="165">
        <f t="shared" si="9"/>
        <v>-0.29383648699450426</v>
      </c>
      <c r="R40" s="164">
        <f>O40/O$9</f>
        <v>1.177468259668063E-2</v>
      </c>
      <c r="S40" s="163">
        <v>62773</v>
      </c>
      <c r="T40" s="163">
        <v>20829</v>
      </c>
      <c r="U40" s="163">
        <v>30757</v>
      </c>
      <c r="V40" s="163">
        <v>64410</v>
      </c>
      <c r="W40" s="163">
        <v>52216</v>
      </c>
      <c r="X40" s="164">
        <f>IFERROR(W40/V40-1,"-")</f>
        <v>-0.18931842881540129</v>
      </c>
      <c r="Y40" s="165">
        <f t="shared" si="10"/>
        <v>-0.16817740111194301</v>
      </c>
      <c r="Z40" s="164">
        <f t="shared" si="17"/>
        <v>1.6553545123843466E-2</v>
      </c>
    </row>
    <row r="41" spans="1:26" x14ac:dyDescent="0.25">
      <c r="A41" s="1" t="s">
        <v>146</v>
      </c>
      <c r="B41" s="157" t="s">
        <v>107</v>
      </c>
      <c r="C41" s="158">
        <v>161094</v>
      </c>
      <c r="D41" s="158">
        <v>48756</v>
      </c>
      <c r="E41" s="158">
        <v>44610</v>
      </c>
      <c r="F41" s="158">
        <v>156956</v>
      </c>
      <c r="G41" s="158">
        <v>172956</v>
      </c>
      <c r="H41" s="159">
        <f>IFERROR(G41/F41-1,"-")</f>
        <v>0.10193939702846655</v>
      </c>
      <c r="I41" s="160">
        <f t="shared" si="1"/>
        <v>7.3634027338076002E-2</v>
      </c>
      <c r="J41" s="159">
        <f>G41/G$9</f>
        <v>0.23422950038190476</v>
      </c>
      <c r="K41" s="158">
        <v>487949</v>
      </c>
      <c r="L41" s="158">
        <v>132747</v>
      </c>
      <c r="M41" s="158">
        <v>172305</v>
      </c>
      <c r="N41" s="158">
        <v>512513</v>
      </c>
      <c r="O41" s="158">
        <v>556416</v>
      </c>
      <c r="P41" s="159">
        <f>IFERROR(O41/N41-1,"-")</f>
        <v>8.5662217348633218E-2</v>
      </c>
      <c r="Q41" s="160">
        <f t="shared" si="9"/>
        <v>0.14031589366921549</v>
      </c>
      <c r="R41" s="159">
        <f>O41/O$9</f>
        <v>0.16608669332812762</v>
      </c>
      <c r="S41" s="158">
        <v>649043</v>
      </c>
      <c r="T41" s="158">
        <v>181503</v>
      </c>
      <c r="U41" s="158">
        <v>216915</v>
      </c>
      <c r="V41" s="158">
        <v>669469</v>
      </c>
      <c r="W41" s="158">
        <v>729372</v>
      </c>
      <c r="X41" s="159">
        <f>IFERROR(W41/V41-1,"-")</f>
        <v>8.9478377639591988E-2</v>
      </c>
      <c r="Y41" s="160">
        <f t="shared" si="10"/>
        <v>0.12376529752266019</v>
      </c>
      <c r="Z41" s="159">
        <f t="shared" si="17"/>
        <v>0.11674455377762803</v>
      </c>
    </row>
    <row r="42" spans="1:26" x14ac:dyDescent="0.25">
      <c r="A42" s="161" t="s">
        <v>110</v>
      </c>
      <c r="B42" s="162" t="s">
        <v>110</v>
      </c>
      <c r="C42" s="163">
        <v>87652</v>
      </c>
      <c r="D42" s="163">
        <v>24960</v>
      </c>
      <c r="E42" s="163">
        <v>17021</v>
      </c>
      <c r="F42" s="163">
        <v>75160</v>
      </c>
      <c r="G42" s="163">
        <v>74709</v>
      </c>
      <c r="H42" s="164">
        <f t="shared" ref="H42:H49" si="18">IFERROR(G42/F42-1,"-")</f>
        <v>-6.0005321979776927E-3</v>
      </c>
      <c r="I42" s="165">
        <f t="shared" si="1"/>
        <v>-0.14766348742755442</v>
      </c>
      <c r="J42" s="164">
        <f t="shared" ref="J42:J49" si="19">G42/G$9</f>
        <v>0.10117632082166401</v>
      </c>
      <c r="K42" s="163">
        <v>262145</v>
      </c>
      <c r="L42" s="163">
        <v>63301</v>
      </c>
      <c r="M42" s="163">
        <v>63769</v>
      </c>
      <c r="N42" s="163">
        <v>269103</v>
      </c>
      <c r="O42" s="163">
        <v>299592</v>
      </c>
      <c r="P42" s="164">
        <f t="shared" ref="P42:P49" si="20">IFERROR(O42/N42-1,"-")</f>
        <v>0.11329862543338431</v>
      </c>
      <c r="Q42" s="165">
        <f t="shared" si="9"/>
        <v>0.1428484235823686</v>
      </c>
      <c r="R42" s="164">
        <f t="shared" ref="R42:R49" si="21">O42/O$9</f>
        <v>8.9426336819143235E-2</v>
      </c>
      <c r="S42" s="163">
        <v>349797</v>
      </c>
      <c r="T42" s="163">
        <v>88261</v>
      </c>
      <c r="U42" s="163">
        <v>80790</v>
      </c>
      <c r="V42" s="163">
        <v>344263</v>
      </c>
      <c r="W42" s="163">
        <v>374301</v>
      </c>
      <c r="X42" s="164">
        <f t="shared" ref="X42:X49" si="22">IFERROR(W42/V42-1,"-")</f>
        <v>8.7253059434211577E-2</v>
      </c>
      <c r="Y42" s="165">
        <f t="shared" si="10"/>
        <v>7.0052058765512459E-2</v>
      </c>
      <c r="Z42" s="164">
        <f t="shared" si="17"/>
        <v>4.3481513494661825E-2</v>
      </c>
    </row>
    <row r="43" spans="1:26" x14ac:dyDescent="0.25">
      <c r="A43" s="161" t="s">
        <v>113</v>
      </c>
      <c r="B43" s="162" t="s">
        <v>113</v>
      </c>
      <c r="C43" s="163">
        <v>11396</v>
      </c>
      <c r="D43" s="163">
        <v>3221</v>
      </c>
      <c r="E43" s="163">
        <v>2578</v>
      </c>
      <c r="F43" s="163">
        <v>7845</v>
      </c>
      <c r="G43" s="163">
        <v>10865</v>
      </c>
      <c r="H43" s="164">
        <f t="shared" si="18"/>
        <v>0.38495857233906938</v>
      </c>
      <c r="I43" s="165">
        <f t="shared" si="1"/>
        <v>-4.6595296595296598E-2</v>
      </c>
      <c r="J43" s="164">
        <f t="shared" si="19"/>
        <v>1.4714167312203076E-2</v>
      </c>
      <c r="K43" s="163">
        <v>26865</v>
      </c>
      <c r="L43" s="163">
        <v>7570</v>
      </c>
      <c r="M43" s="163">
        <v>10918</v>
      </c>
      <c r="N43" s="163">
        <v>19949</v>
      </c>
      <c r="O43" s="163">
        <v>22563</v>
      </c>
      <c r="P43" s="164">
        <f t="shared" si="20"/>
        <v>0.13103413704947608</v>
      </c>
      <c r="Q43" s="165">
        <f t="shared" si="9"/>
        <v>-0.16013400335008376</v>
      </c>
      <c r="R43" s="164">
        <f t="shared" si="21"/>
        <v>6.7349142755825557E-3</v>
      </c>
      <c r="S43" s="163">
        <v>38261</v>
      </c>
      <c r="T43" s="163">
        <v>10791</v>
      </c>
      <c r="U43" s="163">
        <v>13496</v>
      </c>
      <c r="V43" s="163">
        <v>27794</v>
      </c>
      <c r="W43" s="163">
        <v>33428</v>
      </c>
      <c r="X43" s="164">
        <f t="shared" si="22"/>
        <v>0.20270561991796798</v>
      </c>
      <c r="Y43" s="165">
        <f t="shared" si="10"/>
        <v>-0.12631661482972212</v>
      </c>
      <c r="Z43" s="164">
        <f t="shared" si="17"/>
        <v>7.2636032445099136E-3</v>
      </c>
    </row>
    <row r="44" spans="1:26" x14ac:dyDescent="0.25">
      <c r="A44" s="161" t="s">
        <v>116</v>
      </c>
      <c r="B44" s="162" t="s">
        <v>116</v>
      </c>
      <c r="C44" s="163">
        <v>6703</v>
      </c>
      <c r="D44" s="163">
        <v>1995</v>
      </c>
      <c r="E44" s="163">
        <v>1781</v>
      </c>
      <c r="F44" s="163">
        <v>5675</v>
      </c>
      <c r="G44" s="163">
        <v>7865</v>
      </c>
      <c r="H44" s="164">
        <f t="shared" si="18"/>
        <v>0.38590308370044046</v>
      </c>
      <c r="I44" s="165">
        <f t="shared" si="1"/>
        <v>0.17335521408324639</v>
      </c>
      <c r="J44" s="164">
        <f t="shared" si="19"/>
        <v>1.0651350751079355E-2</v>
      </c>
      <c r="K44" s="163">
        <v>9914</v>
      </c>
      <c r="L44" s="163">
        <v>3970</v>
      </c>
      <c r="M44" s="163">
        <v>8252</v>
      </c>
      <c r="N44" s="163">
        <v>12032</v>
      </c>
      <c r="O44" s="163">
        <v>11886</v>
      </c>
      <c r="P44" s="164">
        <f t="shared" si="20"/>
        <v>-1.2134308510638347E-2</v>
      </c>
      <c r="Q44" s="165">
        <f t="shared" si="9"/>
        <v>0.19891063143030063</v>
      </c>
      <c r="R44" s="164">
        <f t="shared" si="21"/>
        <v>3.5478966041561076E-3</v>
      </c>
      <c r="S44" s="163">
        <v>16617</v>
      </c>
      <c r="T44" s="163">
        <v>5965</v>
      </c>
      <c r="U44" s="163">
        <v>10033</v>
      </c>
      <c r="V44" s="163">
        <v>17707</v>
      </c>
      <c r="W44" s="163">
        <v>19751</v>
      </c>
      <c r="X44" s="164">
        <f t="shared" si="22"/>
        <v>0.11543457389732881</v>
      </c>
      <c r="Y44" s="165">
        <f t="shared" si="10"/>
        <v>0.18860203406150333</v>
      </c>
      <c r="Z44" s="164">
        <f t="shared" si="17"/>
        <v>5.3998022637943071E-3</v>
      </c>
    </row>
    <row r="45" spans="1:26" x14ac:dyDescent="0.25">
      <c r="A45" s="161" t="s">
        <v>123</v>
      </c>
      <c r="B45" s="162" t="s">
        <v>123</v>
      </c>
      <c r="C45" s="163">
        <v>2994</v>
      </c>
      <c r="D45" s="163">
        <v>885</v>
      </c>
      <c r="E45" s="163">
        <v>1430</v>
      </c>
      <c r="F45" s="163">
        <v>3236</v>
      </c>
      <c r="G45" s="163">
        <v>3482</v>
      </c>
      <c r="H45" s="164">
        <f t="shared" si="18"/>
        <v>7.6019777503090191E-2</v>
      </c>
      <c r="I45" s="165">
        <f t="shared" si="1"/>
        <v>0.16299265197060797</v>
      </c>
      <c r="J45" s="164">
        <f t="shared" si="19"/>
        <v>4.7155757552775988E-3</v>
      </c>
      <c r="K45" s="163">
        <v>24453</v>
      </c>
      <c r="L45" s="163">
        <v>6712</v>
      </c>
      <c r="M45" s="163">
        <v>13570</v>
      </c>
      <c r="N45" s="163">
        <v>27358</v>
      </c>
      <c r="O45" s="163">
        <v>26160</v>
      </c>
      <c r="P45" s="164">
        <f t="shared" si="20"/>
        <v>-4.3789750712771358E-2</v>
      </c>
      <c r="Q45" s="165">
        <f t="shared" si="9"/>
        <v>6.9807385596859284E-2</v>
      </c>
      <c r="R45" s="164">
        <f t="shared" si="21"/>
        <v>7.8085962615449915E-3</v>
      </c>
      <c r="S45" s="163">
        <v>27447</v>
      </c>
      <c r="T45" s="163">
        <v>7597</v>
      </c>
      <c r="U45" s="163">
        <v>15000</v>
      </c>
      <c r="V45" s="163">
        <v>30594</v>
      </c>
      <c r="W45" s="163">
        <v>29642</v>
      </c>
      <c r="X45" s="164">
        <f t="shared" si="22"/>
        <v>-3.1117212525331728E-2</v>
      </c>
      <c r="Y45" s="165">
        <f t="shared" si="10"/>
        <v>7.9972310270703506E-2</v>
      </c>
      <c r="Z45" s="164">
        <f t="shared" si="17"/>
        <v>8.0730622901340181E-3</v>
      </c>
    </row>
    <row r="46" spans="1:26" x14ac:dyDescent="0.25">
      <c r="A46" s="161" t="s">
        <v>119</v>
      </c>
      <c r="B46" s="162" t="s">
        <v>119</v>
      </c>
      <c r="C46" s="163">
        <v>2495</v>
      </c>
      <c r="D46" s="163">
        <v>1080</v>
      </c>
      <c r="E46" s="163">
        <v>722</v>
      </c>
      <c r="F46" s="163">
        <v>1778</v>
      </c>
      <c r="G46" s="163">
        <v>2269</v>
      </c>
      <c r="H46" s="164">
        <f t="shared" si="18"/>
        <v>0.27615298087739037</v>
      </c>
      <c r="I46" s="165">
        <f t="shared" si="1"/>
        <v>-9.05811623246493E-2</v>
      </c>
      <c r="J46" s="164">
        <f t="shared" si="19"/>
        <v>3.0728435923965741E-3</v>
      </c>
      <c r="K46" s="163">
        <v>31182</v>
      </c>
      <c r="L46" s="163">
        <v>11022</v>
      </c>
      <c r="M46" s="163">
        <v>16968</v>
      </c>
      <c r="N46" s="163">
        <v>29000</v>
      </c>
      <c r="O46" s="163">
        <v>33231</v>
      </c>
      <c r="P46" s="164">
        <f t="shared" si="20"/>
        <v>0.14589655172413796</v>
      </c>
      <c r="Q46" s="165">
        <f t="shared" si="9"/>
        <v>6.5710987107946872E-2</v>
      </c>
      <c r="R46" s="164">
        <f t="shared" si="21"/>
        <v>9.9192455033410409E-3</v>
      </c>
      <c r="S46" s="163">
        <v>33677</v>
      </c>
      <c r="T46" s="163">
        <v>12102</v>
      </c>
      <c r="U46" s="163">
        <v>17690</v>
      </c>
      <c r="V46" s="163">
        <v>30778</v>
      </c>
      <c r="W46" s="163">
        <v>35500</v>
      </c>
      <c r="X46" s="164">
        <f t="shared" si="22"/>
        <v>0.15342127493664304</v>
      </c>
      <c r="Y46" s="165">
        <f t="shared" si="10"/>
        <v>5.4131900109867237E-2</v>
      </c>
      <c r="Z46" s="164">
        <f t="shared" si="17"/>
        <v>9.5208314608313856E-3</v>
      </c>
    </row>
    <row r="47" spans="1:26" x14ac:dyDescent="0.25">
      <c r="A47" s="161" t="s">
        <v>128</v>
      </c>
      <c r="B47" s="162" t="s">
        <v>128</v>
      </c>
      <c r="C47" s="163">
        <v>3512</v>
      </c>
      <c r="D47" s="163">
        <v>1099</v>
      </c>
      <c r="E47" s="163">
        <v>749</v>
      </c>
      <c r="F47" s="163">
        <v>2218</v>
      </c>
      <c r="G47" s="163">
        <v>2218</v>
      </c>
      <c r="H47" s="164">
        <f t="shared" si="18"/>
        <v>0</v>
      </c>
      <c r="I47" s="165">
        <f t="shared" si="1"/>
        <v>-0.3684510250569476</v>
      </c>
      <c r="J47" s="164">
        <f t="shared" si="19"/>
        <v>3.0037757108574712E-3</v>
      </c>
      <c r="K47" s="163">
        <v>4530</v>
      </c>
      <c r="L47" s="163">
        <v>2296</v>
      </c>
      <c r="M47" s="163">
        <v>2639</v>
      </c>
      <c r="N47" s="163">
        <v>6605</v>
      </c>
      <c r="O47" s="163">
        <v>7002</v>
      </c>
      <c r="P47" s="164">
        <f t="shared" si="20"/>
        <v>6.0105980317940899E-2</v>
      </c>
      <c r="Q47" s="165">
        <f t="shared" si="9"/>
        <v>0.54569536423841059</v>
      </c>
      <c r="R47" s="164">
        <f t="shared" si="21"/>
        <v>2.0900531736750012E-3</v>
      </c>
      <c r="S47" s="163">
        <v>8042</v>
      </c>
      <c r="T47" s="163">
        <v>3395</v>
      </c>
      <c r="U47" s="163">
        <v>3388</v>
      </c>
      <c r="V47" s="163">
        <v>8823</v>
      </c>
      <c r="W47" s="163">
        <v>9220</v>
      </c>
      <c r="X47" s="164">
        <f t="shared" si="22"/>
        <v>4.4996033095318966E-2</v>
      </c>
      <c r="Y47" s="165">
        <f t="shared" si="10"/>
        <v>0.14648097488187029</v>
      </c>
      <c r="Z47" s="164">
        <f t="shared" si="17"/>
        <v>1.8234356692649369E-3</v>
      </c>
    </row>
    <row r="48" spans="1:26" x14ac:dyDescent="0.25">
      <c r="A48" s="161" t="s">
        <v>131</v>
      </c>
      <c r="B48" s="162" t="s">
        <v>131</v>
      </c>
      <c r="C48" s="163">
        <v>4005</v>
      </c>
      <c r="D48" s="163">
        <v>1080</v>
      </c>
      <c r="E48" s="163">
        <v>761</v>
      </c>
      <c r="F48" s="163">
        <v>1311</v>
      </c>
      <c r="G48" s="163">
        <v>1982</v>
      </c>
      <c r="H48" s="164">
        <f t="shared" si="18"/>
        <v>0.51182303585049582</v>
      </c>
      <c r="I48" s="165">
        <f t="shared" si="1"/>
        <v>-0.50511860174781531</v>
      </c>
      <c r="J48" s="164">
        <f t="shared" si="19"/>
        <v>2.6841674747157384E-3</v>
      </c>
      <c r="K48" s="163">
        <v>7898</v>
      </c>
      <c r="L48" s="163">
        <v>4136</v>
      </c>
      <c r="M48" s="163">
        <v>3019</v>
      </c>
      <c r="N48" s="163">
        <v>6804</v>
      </c>
      <c r="O48" s="163">
        <v>8431</v>
      </c>
      <c r="P48" s="164">
        <f t="shared" si="20"/>
        <v>0.23912404467960013</v>
      </c>
      <c r="Q48" s="165">
        <f t="shared" si="9"/>
        <v>6.7485439351734566E-2</v>
      </c>
      <c r="R48" s="164">
        <f t="shared" si="21"/>
        <v>2.5166007293993052E-3</v>
      </c>
      <c r="S48" s="163">
        <v>11903</v>
      </c>
      <c r="T48" s="163">
        <v>5216</v>
      </c>
      <c r="U48" s="163">
        <v>3780</v>
      </c>
      <c r="V48" s="163">
        <v>8115</v>
      </c>
      <c r="W48" s="163">
        <v>10413</v>
      </c>
      <c r="X48" s="164">
        <f t="shared" si="22"/>
        <v>0.28317929759704241</v>
      </c>
      <c r="Y48" s="165">
        <f t="shared" si="10"/>
        <v>-0.12517852642191041</v>
      </c>
      <c r="Z48" s="164">
        <f t="shared" si="17"/>
        <v>2.0344116971137724E-3</v>
      </c>
    </row>
    <row r="49" spans="1:26" x14ac:dyDescent="0.25">
      <c r="A49" s="167" t="s">
        <v>145</v>
      </c>
      <c r="B49" s="168" t="s">
        <v>145</v>
      </c>
      <c r="C49" s="169">
        <f>C41-SUM(C42:C48)</f>
        <v>42337</v>
      </c>
      <c r="D49" s="169">
        <f>D41-SUM(D42:D48)</f>
        <v>14436</v>
      </c>
      <c r="E49" s="169">
        <f>E41-SUM(E42:E48)</f>
        <v>19568</v>
      </c>
      <c r="F49" s="169">
        <f>F41-SUM(F42:F48)</f>
        <v>59733</v>
      </c>
      <c r="G49" s="169">
        <f>G41-SUM(G42:G48)</f>
        <v>69566</v>
      </c>
      <c r="H49" s="170">
        <f t="shared" si="18"/>
        <v>0.16461587397251098</v>
      </c>
      <c r="I49" s="171">
        <f t="shared" si="1"/>
        <v>0.64314901858894102</v>
      </c>
      <c r="J49" s="170">
        <f t="shared" si="19"/>
        <v>9.4211298963710929E-2</v>
      </c>
      <c r="K49" s="169">
        <f>K41-SUM(K42:K48)</f>
        <v>120962</v>
      </c>
      <c r="L49" s="169">
        <f>L41-SUM(L42:L48)</f>
        <v>33740</v>
      </c>
      <c r="M49" s="169">
        <f>M41-SUM(M42:M48)</f>
        <v>53170</v>
      </c>
      <c r="N49" s="169">
        <f>N41-SUM(N42:N48)</f>
        <v>141662</v>
      </c>
      <c r="O49" s="169">
        <f>O41-SUM(O42:O48)</f>
        <v>147551</v>
      </c>
      <c r="P49" s="170">
        <f t="shared" si="20"/>
        <v>4.157078115514401E-2</v>
      </c>
      <c r="Q49" s="171">
        <f t="shared" si="9"/>
        <v>0.21981283378251026</v>
      </c>
      <c r="R49" s="170">
        <f t="shared" si="21"/>
        <v>4.4043049961285365E-2</v>
      </c>
      <c r="S49" s="169">
        <f>S41-SUM(S42:S48)</f>
        <v>163299</v>
      </c>
      <c r="T49" s="169">
        <f>T41-SUM(T42:T48)</f>
        <v>48176</v>
      </c>
      <c r="U49" s="169">
        <f>U41-SUM(U42:U48)</f>
        <v>72738</v>
      </c>
      <c r="V49" s="169">
        <f>V41-SUM(V42:V48)</f>
        <v>201395</v>
      </c>
      <c r="W49" s="169">
        <f>W41-SUM(W42:W48)</f>
        <v>217117</v>
      </c>
      <c r="X49" s="170">
        <f t="shared" si="22"/>
        <v>7.8065493185034418E-2</v>
      </c>
      <c r="Y49" s="171">
        <f t="shared" si="10"/>
        <v>0.32956723556176093</v>
      </c>
      <c r="Z49" s="170">
        <f t="shared" si="17"/>
        <v>3.9147893657317884E-2</v>
      </c>
    </row>
    <row r="50" spans="1:26" x14ac:dyDescent="0.25">
      <c r="A50" s="1"/>
      <c r="B50" s="153" t="s">
        <v>46</v>
      </c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</row>
    <row r="51" spans="1:26" x14ac:dyDescent="0.25">
      <c r="A51" s="1" t="s">
        <v>0</v>
      </c>
      <c r="B51" s="154" t="s">
        <v>68</v>
      </c>
      <c r="C51" s="176">
        <f>C52+C55</f>
        <v>0</v>
      </c>
      <c r="D51" s="176">
        <f>D52+D55</f>
        <v>0</v>
      </c>
      <c r="E51" s="176">
        <f>E52+E55</f>
        <v>0</v>
      </c>
      <c r="F51" s="176">
        <f>F52+F55</f>
        <v>0</v>
      </c>
      <c r="G51" s="176">
        <f>G52+G55</f>
        <v>0</v>
      </c>
      <c r="H51" s="177" t="str">
        <f>IFERROR(G51/F51-1,"-")</f>
        <v>-</v>
      </c>
      <c r="I51" s="177" t="str">
        <f t="shared" si="1"/>
        <v>-</v>
      </c>
      <c r="J51" s="177">
        <f>G51/G$9</f>
        <v>0</v>
      </c>
      <c r="K51" s="176">
        <f>K52+K55</f>
        <v>0</v>
      </c>
      <c r="L51" s="176">
        <f>L52+L55</f>
        <v>0</v>
      </c>
      <c r="M51" s="176">
        <f>M52+M55</f>
        <v>0</v>
      </c>
      <c r="N51" s="176">
        <f>N52+N55</f>
        <v>0</v>
      </c>
      <c r="O51" s="176">
        <f>O52+O55</f>
        <v>0</v>
      </c>
      <c r="P51" s="177" t="str">
        <f>IFERROR(O51/N51-1,"-")</f>
        <v>-</v>
      </c>
      <c r="Q51" s="177" t="str">
        <f t="shared" si="9"/>
        <v>-</v>
      </c>
      <c r="R51" s="177">
        <f>O51/O$9</f>
        <v>0</v>
      </c>
      <c r="S51" s="176">
        <f>S52+S55</f>
        <v>38821</v>
      </c>
      <c r="T51" s="176">
        <f>T52+T55</f>
        <v>10755</v>
      </c>
      <c r="U51" s="176">
        <f>U52+U55</f>
        <v>20161</v>
      </c>
      <c r="V51" s="176">
        <f>V52+V55</f>
        <v>37638</v>
      </c>
      <c r="W51" s="176">
        <f>W52+W55</f>
        <v>50521</v>
      </c>
      <c r="X51" s="177">
        <f>IFERROR(W51/V51-1,"-")</f>
        <v>0.34228705032148365</v>
      </c>
      <c r="Y51" s="177">
        <f t="shared" si="10"/>
        <v>0.30138327194044456</v>
      </c>
      <c r="Z51" s="177">
        <f t="shared" ref="Z51:Z63" si="23">U51/U$9</f>
        <v>1.0850733922092796E-2</v>
      </c>
    </row>
    <row r="52" spans="1:26" x14ac:dyDescent="0.25">
      <c r="A52" s="1" t="s">
        <v>96</v>
      </c>
      <c r="B52" s="157" t="s">
        <v>97</v>
      </c>
      <c r="C52" s="158">
        <v>0</v>
      </c>
      <c r="D52" s="158">
        <v>0</v>
      </c>
      <c r="E52" s="158">
        <v>0</v>
      </c>
      <c r="F52" s="158">
        <v>0</v>
      </c>
      <c r="G52" s="158">
        <v>0</v>
      </c>
      <c r="H52" s="159" t="str">
        <f>IFERROR(G52/F52-1,"-")</f>
        <v>-</v>
      </c>
      <c r="I52" s="160" t="str">
        <f t="shared" si="1"/>
        <v>-</v>
      </c>
      <c r="J52" s="159">
        <f>G52/G$9</f>
        <v>0</v>
      </c>
      <c r="K52" s="158">
        <v>0</v>
      </c>
      <c r="L52" s="158">
        <v>0</v>
      </c>
      <c r="M52" s="158">
        <v>0</v>
      </c>
      <c r="N52" s="158">
        <v>0</v>
      </c>
      <c r="O52" s="158">
        <v>0</v>
      </c>
      <c r="P52" s="159" t="str">
        <f>IFERROR(O52/N52-1,"-")</f>
        <v>-</v>
      </c>
      <c r="Q52" s="160" t="str">
        <f t="shared" si="9"/>
        <v>-</v>
      </c>
      <c r="R52" s="159">
        <f>O52/O$9</f>
        <v>0</v>
      </c>
      <c r="S52" s="158">
        <v>8657</v>
      </c>
      <c r="T52" s="158">
        <v>1989</v>
      </c>
      <c r="U52" s="158">
        <v>4950</v>
      </c>
      <c r="V52" s="158">
        <v>6738</v>
      </c>
      <c r="W52" s="158">
        <v>20078</v>
      </c>
      <c r="X52" s="159">
        <f>IFERROR(W52/V52-1,"-")</f>
        <v>1.9798159691303057</v>
      </c>
      <c r="Y52" s="160">
        <f t="shared" si="10"/>
        <v>1.3192791960263373</v>
      </c>
      <c r="Z52" s="159">
        <f t="shared" si="23"/>
        <v>2.6641105557442262E-3</v>
      </c>
    </row>
    <row r="53" spans="1:26" x14ac:dyDescent="0.25">
      <c r="A53" s="161" t="s">
        <v>103</v>
      </c>
      <c r="B53" s="162" t="s">
        <v>103</v>
      </c>
      <c r="C53" s="163">
        <v>0</v>
      </c>
      <c r="D53" s="163">
        <v>0</v>
      </c>
      <c r="E53" s="163">
        <v>0</v>
      </c>
      <c r="F53" s="163">
        <v>0</v>
      </c>
      <c r="G53" s="163">
        <v>0</v>
      </c>
      <c r="H53" s="164" t="str">
        <f>IFERROR(G53/F53-1,"-")</f>
        <v>-</v>
      </c>
      <c r="I53" s="165" t="str">
        <f t="shared" si="1"/>
        <v>-</v>
      </c>
      <c r="J53" s="164">
        <f>G53/G$9</f>
        <v>0</v>
      </c>
      <c r="K53" s="163">
        <v>0</v>
      </c>
      <c r="L53" s="163">
        <v>0</v>
      </c>
      <c r="M53" s="163">
        <v>0</v>
      </c>
      <c r="N53" s="163">
        <v>0</v>
      </c>
      <c r="O53" s="163">
        <v>0</v>
      </c>
      <c r="P53" s="164" t="str">
        <f>IFERROR(O53/N53-1,"-")</f>
        <v>-</v>
      </c>
      <c r="Q53" s="165" t="str">
        <f t="shared" si="9"/>
        <v>-</v>
      </c>
      <c r="R53" s="164">
        <f>O53/O$9</f>
        <v>0</v>
      </c>
      <c r="S53" s="163">
        <v>4791</v>
      </c>
      <c r="T53" s="163">
        <v>1487</v>
      </c>
      <c r="U53" s="163">
        <v>2415</v>
      </c>
      <c r="V53" s="163">
        <v>3508</v>
      </c>
      <c r="W53" s="163">
        <v>14700</v>
      </c>
      <c r="X53" s="164">
        <f>IFERROR(W53/V53-1,"-")</f>
        <v>3.1904218928164196</v>
      </c>
      <c r="Y53" s="165">
        <f t="shared" si="10"/>
        <v>2.0682529743268629</v>
      </c>
      <c r="Z53" s="164">
        <f t="shared" si="23"/>
        <v>1.299763028711577E-3</v>
      </c>
    </row>
    <row r="54" spans="1:26" x14ac:dyDescent="0.25">
      <c r="A54" s="161" t="s">
        <v>100</v>
      </c>
      <c r="B54" s="162" t="s">
        <v>100</v>
      </c>
      <c r="C54" s="163">
        <v>0</v>
      </c>
      <c r="D54" s="163">
        <v>0</v>
      </c>
      <c r="E54" s="163">
        <v>0</v>
      </c>
      <c r="F54" s="163">
        <v>0</v>
      </c>
      <c r="G54" s="163">
        <v>0</v>
      </c>
      <c r="H54" s="164" t="str">
        <f>IFERROR(G54/F54-1,"-")</f>
        <v>-</v>
      </c>
      <c r="I54" s="165" t="str">
        <f t="shared" si="1"/>
        <v>-</v>
      </c>
      <c r="J54" s="164">
        <f>G54/G$9</f>
        <v>0</v>
      </c>
      <c r="K54" s="163">
        <v>0</v>
      </c>
      <c r="L54" s="163">
        <v>0</v>
      </c>
      <c r="M54" s="163">
        <v>0</v>
      </c>
      <c r="N54" s="163">
        <v>0</v>
      </c>
      <c r="O54" s="163">
        <v>0</v>
      </c>
      <c r="P54" s="164" t="str">
        <f>IFERROR(O54/N54-1,"-")</f>
        <v>-</v>
      </c>
      <c r="Q54" s="165" t="str">
        <f t="shared" si="9"/>
        <v>-</v>
      </c>
      <c r="R54" s="164">
        <f>O54/O$9</f>
        <v>0</v>
      </c>
      <c r="S54" s="163">
        <v>3866</v>
      </c>
      <c r="T54" s="163">
        <v>502</v>
      </c>
      <c r="U54" s="163">
        <v>2535</v>
      </c>
      <c r="V54" s="163">
        <v>3230</v>
      </c>
      <c r="W54" s="163">
        <v>5378</v>
      </c>
      <c r="X54" s="164">
        <f>IFERROR(W54/V54-1,"-")</f>
        <v>0.66501547987616094</v>
      </c>
      <c r="Y54" s="165">
        <f t="shared" si="10"/>
        <v>0.39110191412312467</v>
      </c>
      <c r="Z54" s="164">
        <f t="shared" si="23"/>
        <v>1.364347527032649E-3</v>
      </c>
    </row>
    <row r="55" spans="1:26" x14ac:dyDescent="0.25">
      <c r="A55" s="1" t="s">
        <v>146</v>
      </c>
      <c r="B55" s="157" t="s">
        <v>107</v>
      </c>
      <c r="C55" s="158">
        <v>0</v>
      </c>
      <c r="D55" s="158">
        <v>0</v>
      </c>
      <c r="E55" s="158">
        <v>0</v>
      </c>
      <c r="F55" s="158">
        <v>0</v>
      </c>
      <c r="G55" s="158">
        <v>0</v>
      </c>
      <c r="H55" s="159" t="str">
        <f>IFERROR(G55/F55-1,"-")</f>
        <v>-</v>
      </c>
      <c r="I55" s="160" t="str">
        <f t="shared" si="1"/>
        <v>-</v>
      </c>
      <c r="J55" s="159">
        <f>G55/G$9</f>
        <v>0</v>
      </c>
      <c r="K55" s="158">
        <v>0</v>
      </c>
      <c r="L55" s="158">
        <v>0</v>
      </c>
      <c r="M55" s="158">
        <v>0</v>
      </c>
      <c r="N55" s="158">
        <v>0</v>
      </c>
      <c r="O55" s="158">
        <v>0</v>
      </c>
      <c r="P55" s="159" t="str">
        <f>IFERROR(O55/N55-1,"-")</f>
        <v>-</v>
      </c>
      <c r="Q55" s="160" t="str">
        <f t="shared" si="9"/>
        <v>-</v>
      </c>
      <c r="R55" s="159">
        <f>O55/O$9</f>
        <v>0</v>
      </c>
      <c r="S55" s="158">
        <v>30164</v>
      </c>
      <c r="T55" s="158">
        <v>8766</v>
      </c>
      <c r="U55" s="158">
        <v>15211</v>
      </c>
      <c r="V55" s="158">
        <v>30900</v>
      </c>
      <c r="W55" s="158">
        <v>30443</v>
      </c>
      <c r="X55" s="159">
        <f>IFERROR(W55/V55-1,"-")</f>
        <v>-1.4789644012945025E-2</v>
      </c>
      <c r="Y55" s="160">
        <f t="shared" si="10"/>
        <v>9.2494364142685637E-3</v>
      </c>
      <c r="Z55" s="159">
        <f t="shared" si="23"/>
        <v>8.18662336634857E-3</v>
      </c>
    </row>
    <row r="56" spans="1:26" x14ac:dyDescent="0.25">
      <c r="A56" s="161" t="s">
        <v>110</v>
      </c>
      <c r="B56" s="162" t="s">
        <v>110</v>
      </c>
      <c r="C56" s="163">
        <v>0</v>
      </c>
      <c r="D56" s="163">
        <v>0</v>
      </c>
      <c r="E56" s="163">
        <v>0</v>
      </c>
      <c r="F56" s="163">
        <v>0</v>
      </c>
      <c r="G56" s="163">
        <v>0</v>
      </c>
      <c r="H56" s="164" t="str">
        <f t="shared" ref="H56:H63" si="24">IFERROR(G56/F56-1,"-")</f>
        <v>-</v>
      </c>
      <c r="I56" s="165" t="str">
        <f t="shared" si="1"/>
        <v>-</v>
      </c>
      <c r="J56" s="164">
        <f t="shared" ref="J56:J63" si="25">G56/G$9</f>
        <v>0</v>
      </c>
      <c r="K56" s="163">
        <v>0</v>
      </c>
      <c r="L56" s="163">
        <v>0</v>
      </c>
      <c r="M56" s="163">
        <v>0</v>
      </c>
      <c r="N56" s="163">
        <v>0</v>
      </c>
      <c r="O56" s="163">
        <v>0</v>
      </c>
      <c r="P56" s="164" t="str">
        <f t="shared" ref="P56:P63" si="26">IFERROR(O56/N56-1,"-")</f>
        <v>-</v>
      </c>
      <c r="Q56" s="165" t="str">
        <f t="shared" si="9"/>
        <v>-</v>
      </c>
      <c r="R56" s="164">
        <f t="shared" ref="R56:R63" si="27">O56/O$9</f>
        <v>0</v>
      </c>
      <c r="S56" s="163">
        <v>8594</v>
      </c>
      <c r="T56" s="163">
        <v>2464</v>
      </c>
      <c r="U56" s="163">
        <v>3030</v>
      </c>
      <c r="V56" s="163">
        <v>10329</v>
      </c>
      <c r="W56" s="163">
        <v>9247</v>
      </c>
      <c r="X56" s="164">
        <f t="shared" ref="X56:X63" si="28">IFERROR(W56/V56-1,"-")</f>
        <v>-0.10475360635105047</v>
      </c>
      <c r="Y56" s="165">
        <f t="shared" si="10"/>
        <v>7.5983244123807303E-2</v>
      </c>
      <c r="Z56" s="164">
        <f t="shared" si="23"/>
        <v>1.6307585826070717E-3</v>
      </c>
    </row>
    <row r="57" spans="1:26" x14ac:dyDescent="0.25">
      <c r="A57" s="161" t="s">
        <v>113</v>
      </c>
      <c r="B57" s="162" t="s">
        <v>113</v>
      </c>
      <c r="C57" s="163">
        <v>0</v>
      </c>
      <c r="D57" s="163">
        <v>0</v>
      </c>
      <c r="E57" s="163">
        <v>0</v>
      </c>
      <c r="F57" s="163">
        <v>0</v>
      </c>
      <c r="G57" s="163">
        <v>0</v>
      </c>
      <c r="H57" s="164" t="str">
        <f t="shared" si="24"/>
        <v>-</v>
      </c>
      <c r="I57" s="165" t="str">
        <f t="shared" si="1"/>
        <v>-</v>
      </c>
      <c r="J57" s="164">
        <f t="shared" si="25"/>
        <v>0</v>
      </c>
      <c r="K57" s="163">
        <v>0</v>
      </c>
      <c r="L57" s="163">
        <v>0</v>
      </c>
      <c r="M57" s="163">
        <v>0</v>
      </c>
      <c r="N57" s="163">
        <v>0</v>
      </c>
      <c r="O57" s="163">
        <v>0</v>
      </c>
      <c r="P57" s="164" t="str">
        <f t="shared" si="26"/>
        <v>-</v>
      </c>
      <c r="Q57" s="165" t="str">
        <f t="shared" si="9"/>
        <v>-</v>
      </c>
      <c r="R57" s="164">
        <f t="shared" si="27"/>
        <v>0</v>
      </c>
      <c r="S57" s="163">
        <v>9255</v>
      </c>
      <c r="T57" s="163">
        <v>2785</v>
      </c>
      <c r="U57" s="163">
        <v>5150</v>
      </c>
      <c r="V57" s="163">
        <v>6783</v>
      </c>
      <c r="W57" s="163">
        <v>6068</v>
      </c>
      <c r="X57" s="164">
        <f t="shared" si="28"/>
        <v>-0.10541058528674629</v>
      </c>
      <c r="Y57" s="165">
        <f t="shared" si="10"/>
        <v>-0.34435440302539166</v>
      </c>
      <c r="Z57" s="164">
        <f t="shared" si="23"/>
        <v>2.7717513862793464E-3</v>
      </c>
    </row>
    <row r="58" spans="1:26" x14ac:dyDescent="0.25">
      <c r="A58" s="161" t="s">
        <v>116</v>
      </c>
      <c r="B58" s="162" t="s">
        <v>116</v>
      </c>
      <c r="C58" s="163">
        <v>0</v>
      </c>
      <c r="D58" s="163">
        <v>0</v>
      </c>
      <c r="E58" s="163">
        <v>0</v>
      </c>
      <c r="F58" s="163">
        <v>0</v>
      </c>
      <c r="G58" s="163">
        <v>0</v>
      </c>
      <c r="H58" s="164" t="str">
        <f t="shared" si="24"/>
        <v>-</v>
      </c>
      <c r="I58" s="165" t="str">
        <f t="shared" si="1"/>
        <v>-</v>
      </c>
      <c r="J58" s="164">
        <f t="shared" si="25"/>
        <v>0</v>
      </c>
      <c r="K58" s="163">
        <v>0</v>
      </c>
      <c r="L58" s="163">
        <v>0</v>
      </c>
      <c r="M58" s="163">
        <v>0</v>
      </c>
      <c r="N58" s="163">
        <v>0</v>
      </c>
      <c r="O58" s="163">
        <v>0</v>
      </c>
      <c r="P58" s="164" t="str">
        <f t="shared" si="26"/>
        <v>-</v>
      </c>
      <c r="Q58" s="165" t="str">
        <f t="shared" si="9"/>
        <v>-</v>
      </c>
      <c r="R58" s="164">
        <f t="shared" si="27"/>
        <v>0</v>
      </c>
      <c r="S58" s="163">
        <v>1959</v>
      </c>
      <c r="T58" s="163">
        <v>488</v>
      </c>
      <c r="U58" s="163">
        <v>1642</v>
      </c>
      <c r="V58" s="163">
        <v>2739</v>
      </c>
      <c r="W58" s="163">
        <v>2907</v>
      </c>
      <c r="X58" s="164">
        <f t="shared" si="28"/>
        <v>6.1336254107338339E-2</v>
      </c>
      <c r="Y58" s="165">
        <f t="shared" si="10"/>
        <v>0.48392036753445633</v>
      </c>
      <c r="Z58" s="164">
        <f t="shared" si="23"/>
        <v>8.8373121869333722E-4</v>
      </c>
    </row>
    <row r="59" spans="1:26" x14ac:dyDescent="0.25">
      <c r="A59" s="161" t="s">
        <v>123</v>
      </c>
      <c r="B59" s="162" t="s">
        <v>123</v>
      </c>
      <c r="C59" s="163">
        <v>0</v>
      </c>
      <c r="D59" s="163">
        <v>0</v>
      </c>
      <c r="E59" s="163">
        <v>0</v>
      </c>
      <c r="F59" s="163">
        <v>0</v>
      </c>
      <c r="G59" s="163">
        <v>0</v>
      </c>
      <c r="H59" s="164" t="str">
        <f t="shared" si="24"/>
        <v>-</v>
      </c>
      <c r="I59" s="165" t="str">
        <f t="shared" si="1"/>
        <v>-</v>
      </c>
      <c r="J59" s="164">
        <f t="shared" si="25"/>
        <v>0</v>
      </c>
      <c r="K59" s="163">
        <v>0</v>
      </c>
      <c r="L59" s="163">
        <v>0</v>
      </c>
      <c r="M59" s="163">
        <v>0</v>
      </c>
      <c r="N59" s="163">
        <v>0</v>
      </c>
      <c r="O59" s="163">
        <v>0</v>
      </c>
      <c r="P59" s="164" t="str">
        <f t="shared" si="26"/>
        <v>-</v>
      </c>
      <c r="Q59" s="165" t="str">
        <f t="shared" si="9"/>
        <v>-</v>
      </c>
      <c r="R59" s="164">
        <f t="shared" si="27"/>
        <v>0</v>
      </c>
      <c r="S59" s="163">
        <v>546</v>
      </c>
      <c r="T59" s="163">
        <v>271</v>
      </c>
      <c r="U59" s="163">
        <v>377</v>
      </c>
      <c r="V59" s="163">
        <v>866</v>
      </c>
      <c r="W59" s="163">
        <v>806</v>
      </c>
      <c r="X59" s="164">
        <f t="shared" si="28"/>
        <v>-6.9284064665127043E-2</v>
      </c>
      <c r="Y59" s="165">
        <f t="shared" si="10"/>
        <v>0.47619047619047628</v>
      </c>
      <c r="Z59" s="164">
        <f t="shared" si="23"/>
        <v>2.0290296555870165E-4</v>
      </c>
    </row>
    <row r="60" spans="1:26" x14ac:dyDescent="0.25">
      <c r="A60" s="161" t="s">
        <v>119</v>
      </c>
      <c r="B60" s="162" t="s">
        <v>119</v>
      </c>
      <c r="C60" s="163">
        <v>0</v>
      </c>
      <c r="D60" s="163">
        <v>0</v>
      </c>
      <c r="E60" s="163">
        <v>0</v>
      </c>
      <c r="F60" s="163">
        <v>0</v>
      </c>
      <c r="G60" s="163">
        <v>0</v>
      </c>
      <c r="H60" s="164" t="str">
        <f t="shared" si="24"/>
        <v>-</v>
      </c>
      <c r="I60" s="165" t="str">
        <f t="shared" si="1"/>
        <v>-</v>
      </c>
      <c r="J60" s="164">
        <f t="shared" si="25"/>
        <v>0</v>
      </c>
      <c r="K60" s="163">
        <v>0</v>
      </c>
      <c r="L60" s="163">
        <v>0</v>
      </c>
      <c r="M60" s="163">
        <v>0</v>
      </c>
      <c r="N60" s="163">
        <v>0</v>
      </c>
      <c r="O60" s="163">
        <v>0</v>
      </c>
      <c r="P60" s="164" t="str">
        <f t="shared" si="26"/>
        <v>-</v>
      </c>
      <c r="Q60" s="165" t="str">
        <f t="shared" si="9"/>
        <v>-</v>
      </c>
      <c r="R60" s="164">
        <f t="shared" si="27"/>
        <v>0</v>
      </c>
      <c r="S60" s="163">
        <v>636</v>
      </c>
      <c r="T60" s="163">
        <v>177</v>
      </c>
      <c r="U60" s="163">
        <v>476</v>
      </c>
      <c r="V60" s="163">
        <v>649</v>
      </c>
      <c r="W60" s="163">
        <v>683</v>
      </c>
      <c r="X60" s="164">
        <f t="shared" si="28"/>
        <v>5.238828967642517E-2</v>
      </c>
      <c r="Y60" s="165">
        <f t="shared" si="10"/>
        <v>7.3899371069182429E-2</v>
      </c>
      <c r="Z60" s="164">
        <f t="shared" si="23"/>
        <v>2.5618517667358616E-4</v>
      </c>
    </row>
    <row r="61" spans="1:26" x14ac:dyDescent="0.25">
      <c r="A61" s="161" t="s">
        <v>128</v>
      </c>
      <c r="B61" s="162" t="s">
        <v>128</v>
      </c>
      <c r="C61" s="163">
        <v>0</v>
      </c>
      <c r="D61" s="163">
        <v>0</v>
      </c>
      <c r="E61" s="163">
        <v>0</v>
      </c>
      <c r="F61" s="163">
        <v>0</v>
      </c>
      <c r="G61" s="163">
        <v>0</v>
      </c>
      <c r="H61" s="164" t="str">
        <f t="shared" si="24"/>
        <v>-</v>
      </c>
      <c r="I61" s="165" t="str">
        <f t="shared" si="1"/>
        <v>-</v>
      </c>
      <c r="J61" s="164">
        <f t="shared" si="25"/>
        <v>0</v>
      </c>
      <c r="K61" s="163">
        <v>0</v>
      </c>
      <c r="L61" s="163">
        <v>0</v>
      </c>
      <c r="M61" s="163">
        <v>0</v>
      </c>
      <c r="N61" s="163">
        <v>0</v>
      </c>
      <c r="O61" s="163">
        <v>0</v>
      </c>
      <c r="P61" s="164" t="str">
        <f t="shared" si="26"/>
        <v>-</v>
      </c>
      <c r="Q61" s="165" t="str">
        <f t="shared" si="9"/>
        <v>-</v>
      </c>
      <c r="R61" s="164">
        <f t="shared" si="27"/>
        <v>0</v>
      </c>
      <c r="S61" s="163">
        <v>160</v>
      </c>
      <c r="T61" s="163">
        <v>76</v>
      </c>
      <c r="U61" s="163">
        <v>98</v>
      </c>
      <c r="V61" s="163">
        <v>132</v>
      </c>
      <c r="W61" s="163">
        <v>239</v>
      </c>
      <c r="X61" s="164">
        <f t="shared" si="28"/>
        <v>0.81060606060606055</v>
      </c>
      <c r="Y61" s="165">
        <f t="shared" si="10"/>
        <v>0.49374999999999991</v>
      </c>
      <c r="Z61" s="164">
        <f t="shared" si="23"/>
        <v>5.2744006962208921E-5</v>
      </c>
    </row>
    <row r="62" spans="1:26" x14ac:dyDescent="0.25">
      <c r="A62" s="161" t="s">
        <v>131</v>
      </c>
      <c r="B62" s="162" t="s">
        <v>131</v>
      </c>
      <c r="C62" s="163">
        <v>0</v>
      </c>
      <c r="D62" s="163">
        <v>0</v>
      </c>
      <c r="E62" s="163">
        <v>0</v>
      </c>
      <c r="F62" s="163">
        <v>0</v>
      </c>
      <c r="G62" s="163">
        <v>0</v>
      </c>
      <c r="H62" s="164" t="str">
        <f t="shared" si="24"/>
        <v>-</v>
      </c>
      <c r="I62" s="165" t="str">
        <f t="shared" si="1"/>
        <v>-</v>
      </c>
      <c r="J62" s="164">
        <f t="shared" si="25"/>
        <v>0</v>
      </c>
      <c r="K62" s="163">
        <v>0</v>
      </c>
      <c r="L62" s="163">
        <v>0</v>
      </c>
      <c r="M62" s="163">
        <v>0</v>
      </c>
      <c r="N62" s="163">
        <v>0</v>
      </c>
      <c r="O62" s="163">
        <v>0</v>
      </c>
      <c r="P62" s="164" t="str">
        <f t="shared" si="26"/>
        <v>-</v>
      </c>
      <c r="Q62" s="165" t="str">
        <f t="shared" si="9"/>
        <v>-</v>
      </c>
      <c r="R62" s="164">
        <f t="shared" si="27"/>
        <v>0</v>
      </c>
      <c r="S62" s="163">
        <v>340</v>
      </c>
      <c r="T62" s="163">
        <v>121</v>
      </c>
      <c r="U62" s="163">
        <v>91</v>
      </c>
      <c r="V62" s="163">
        <v>153</v>
      </c>
      <c r="W62" s="163">
        <v>195</v>
      </c>
      <c r="X62" s="164">
        <f t="shared" si="28"/>
        <v>0.27450980392156854</v>
      </c>
      <c r="Y62" s="165">
        <f t="shared" si="10"/>
        <v>-0.42647058823529416</v>
      </c>
      <c r="Z62" s="164">
        <f t="shared" si="23"/>
        <v>4.8976577893479713E-5</v>
      </c>
    </row>
    <row r="63" spans="1:26" x14ac:dyDescent="0.25">
      <c r="A63" s="167" t="s">
        <v>145</v>
      </c>
      <c r="B63" s="168" t="s">
        <v>145</v>
      </c>
      <c r="C63" s="169">
        <f>C55-SUM(C56:C62)</f>
        <v>0</v>
      </c>
      <c r="D63" s="169">
        <f>D55-SUM(D56:D62)</f>
        <v>0</v>
      </c>
      <c r="E63" s="169">
        <f>E55-SUM(E56:E62)</f>
        <v>0</v>
      </c>
      <c r="F63" s="169">
        <f>F55-SUM(F56:F62)</f>
        <v>0</v>
      </c>
      <c r="G63" s="169">
        <f>G55-SUM(G56:G62)</f>
        <v>0</v>
      </c>
      <c r="H63" s="170" t="str">
        <f t="shared" si="24"/>
        <v>-</v>
      </c>
      <c r="I63" s="171" t="str">
        <f t="shared" si="1"/>
        <v>-</v>
      </c>
      <c r="J63" s="170">
        <f t="shared" si="25"/>
        <v>0</v>
      </c>
      <c r="K63" s="169">
        <f>K55-SUM(K56:K62)</f>
        <v>0</v>
      </c>
      <c r="L63" s="169">
        <f>L55-SUM(L56:L62)</f>
        <v>0</v>
      </c>
      <c r="M63" s="169">
        <f>M55-SUM(M56:M62)</f>
        <v>0</v>
      </c>
      <c r="N63" s="169">
        <f>N55-SUM(N56:N62)</f>
        <v>0</v>
      </c>
      <c r="O63" s="169">
        <f>O55-SUM(O56:O62)</f>
        <v>0</v>
      </c>
      <c r="P63" s="170" t="str">
        <f t="shared" si="26"/>
        <v>-</v>
      </c>
      <c r="Q63" s="171" t="str">
        <f t="shared" si="9"/>
        <v>-</v>
      </c>
      <c r="R63" s="170">
        <f t="shared" si="27"/>
        <v>0</v>
      </c>
      <c r="S63" s="169">
        <f>S55-SUM(S56:S62)</f>
        <v>8674</v>
      </c>
      <c r="T63" s="169">
        <f>T55-SUM(T56:T62)</f>
        <v>2384</v>
      </c>
      <c r="U63" s="169">
        <f>U55-SUM(U56:U62)</f>
        <v>4347</v>
      </c>
      <c r="V63" s="169">
        <f>V55-SUM(V56:V62)</f>
        <v>9249</v>
      </c>
      <c r="W63" s="169">
        <f>W55-SUM(W56:W62)</f>
        <v>10298</v>
      </c>
      <c r="X63" s="170">
        <f t="shared" si="28"/>
        <v>0.11341766677478637</v>
      </c>
      <c r="Y63" s="171">
        <f t="shared" si="10"/>
        <v>0.18722619322112055</v>
      </c>
      <c r="Z63" s="170">
        <f t="shared" si="23"/>
        <v>2.3395734516808383E-3</v>
      </c>
    </row>
    <row r="64" spans="1:26" x14ac:dyDescent="0.25">
      <c r="A64" s="1"/>
      <c r="B64" s="153" t="s">
        <v>47</v>
      </c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</row>
    <row r="65" spans="1:26" x14ac:dyDescent="0.25">
      <c r="A65" s="1" t="s">
        <v>0</v>
      </c>
      <c r="B65" s="154" t="s">
        <v>68</v>
      </c>
      <c r="C65" s="176">
        <f>C66+C69</f>
        <v>12795</v>
      </c>
      <c r="D65" s="176">
        <f>D66+D69</f>
        <v>0</v>
      </c>
      <c r="E65" s="176">
        <f>E66+E69</f>
        <v>0</v>
      </c>
      <c r="F65" s="176">
        <f>F66+F69</f>
        <v>0</v>
      </c>
      <c r="G65" s="176">
        <f>G66+G69</f>
        <v>0</v>
      </c>
      <c r="H65" s="177" t="str">
        <f>IFERROR(G65/F65-1,"-")</f>
        <v>-</v>
      </c>
      <c r="I65" s="177">
        <f t="shared" si="1"/>
        <v>-1</v>
      </c>
      <c r="J65" s="177">
        <f>G65/G$9</f>
        <v>0</v>
      </c>
      <c r="K65" s="176">
        <f>K66+K69</f>
        <v>122557</v>
      </c>
      <c r="L65" s="176">
        <f>L66+L69</f>
        <v>0</v>
      </c>
      <c r="M65" s="176">
        <f>M66+M69</f>
        <v>0</v>
      </c>
      <c r="N65" s="176">
        <f>N66+N69</f>
        <v>0</v>
      </c>
      <c r="O65" s="176">
        <f>O66+O69</f>
        <v>0</v>
      </c>
      <c r="P65" s="177" t="str">
        <f>IFERROR(O65/N65-1,"-")</f>
        <v>-</v>
      </c>
      <c r="Q65" s="177">
        <f t="shared" si="9"/>
        <v>-1</v>
      </c>
      <c r="R65" s="177">
        <f>O65/O$9</f>
        <v>0</v>
      </c>
      <c r="S65" s="176">
        <f>S66+S69</f>
        <v>135352</v>
      </c>
      <c r="T65" s="176">
        <f>T66+T69</f>
        <v>54073</v>
      </c>
      <c r="U65" s="176">
        <f>U66+U69</f>
        <v>62020</v>
      </c>
      <c r="V65" s="176">
        <f>V66+V69</f>
        <v>151473</v>
      </c>
      <c r="W65" s="176">
        <f>W66+W69</f>
        <v>170958</v>
      </c>
      <c r="X65" s="177">
        <f>IFERROR(W65/V65-1,"-")</f>
        <v>0.12863678675407497</v>
      </c>
      <c r="Y65" s="177">
        <f t="shared" si="10"/>
        <v>0.26306223772090553</v>
      </c>
      <c r="Z65" s="177">
        <f t="shared" ref="Z65:Z77" si="29">U65/U$9</f>
        <v>3.3379421548940788E-2</v>
      </c>
    </row>
    <row r="66" spans="1:26" x14ac:dyDescent="0.25">
      <c r="A66" s="1" t="s">
        <v>96</v>
      </c>
      <c r="B66" s="157" t="s">
        <v>97</v>
      </c>
      <c r="C66" s="158">
        <v>2002</v>
      </c>
      <c r="D66" s="158">
        <v>0</v>
      </c>
      <c r="E66" s="158">
        <v>0</v>
      </c>
      <c r="F66" s="158">
        <v>0</v>
      </c>
      <c r="G66" s="158">
        <v>0</v>
      </c>
      <c r="H66" s="159" t="str">
        <f>IFERROR(G66/F66-1,"-")</f>
        <v>-</v>
      </c>
      <c r="I66" s="160">
        <f t="shared" si="1"/>
        <v>-1</v>
      </c>
      <c r="J66" s="159">
        <f>G66/G$9</f>
        <v>0</v>
      </c>
      <c r="K66" s="158">
        <v>39360</v>
      </c>
      <c r="L66" s="158">
        <v>0</v>
      </c>
      <c r="M66" s="158">
        <v>0</v>
      </c>
      <c r="N66" s="158">
        <v>0</v>
      </c>
      <c r="O66" s="158">
        <v>0</v>
      </c>
      <c r="P66" s="159" t="str">
        <f>IFERROR(O66/N66-1,"-")</f>
        <v>-</v>
      </c>
      <c r="Q66" s="160">
        <f t="shared" si="9"/>
        <v>-1</v>
      </c>
      <c r="R66" s="159">
        <f>O66/O$9</f>
        <v>0</v>
      </c>
      <c r="S66" s="158">
        <v>41362</v>
      </c>
      <c r="T66" s="158">
        <v>24032</v>
      </c>
      <c r="U66" s="158">
        <v>25803</v>
      </c>
      <c r="V66" s="158">
        <v>30941</v>
      </c>
      <c r="W66" s="158">
        <v>45548</v>
      </c>
      <c r="X66" s="159">
        <f>IFERROR(W66/V66-1,"-")</f>
        <v>0.47209204615235456</v>
      </c>
      <c r="Y66" s="160">
        <f t="shared" si="10"/>
        <v>0.1012040036748707</v>
      </c>
      <c r="Z66" s="159">
        <f t="shared" si="29"/>
        <v>1.3887281751488538E-2</v>
      </c>
    </row>
    <row r="67" spans="1:26" x14ac:dyDescent="0.25">
      <c r="A67" s="161" t="s">
        <v>103</v>
      </c>
      <c r="B67" s="162" t="s">
        <v>103</v>
      </c>
      <c r="C67" s="163">
        <v>1510</v>
      </c>
      <c r="D67" s="163">
        <v>0</v>
      </c>
      <c r="E67" s="163">
        <v>0</v>
      </c>
      <c r="F67" s="163">
        <v>0</v>
      </c>
      <c r="G67" s="163">
        <v>0</v>
      </c>
      <c r="H67" s="164" t="str">
        <f>IFERROR(G67/F67-1,"-")</f>
        <v>-</v>
      </c>
      <c r="I67" s="165">
        <f t="shared" si="1"/>
        <v>-1</v>
      </c>
      <c r="J67" s="164">
        <f>G67/G$9</f>
        <v>0</v>
      </c>
      <c r="K67" s="163">
        <v>20727</v>
      </c>
      <c r="L67" s="163">
        <v>0</v>
      </c>
      <c r="M67" s="163">
        <v>0</v>
      </c>
      <c r="N67" s="163">
        <v>0</v>
      </c>
      <c r="O67" s="163">
        <v>0</v>
      </c>
      <c r="P67" s="164" t="str">
        <f>IFERROR(O67/N67-1,"-")</f>
        <v>-</v>
      </c>
      <c r="Q67" s="165">
        <f t="shared" si="9"/>
        <v>-1</v>
      </c>
      <c r="R67" s="164">
        <f>O67/O$9</f>
        <v>0</v>
      </c>
      <c r="S67" s="163">
        <v>22237</v>
      </c>
      <c r="T67" s="163">
        <v>8814</v>
      </c>
      <c r="U67" s="163">
        <v>21207</v>
      </c>
      <c r="V67" s="163">
        <v>22920</v>
      </c>
      <c r="W67" s="163">
        <v>31464</v>
      </c>
      <c r="X67" s="164">
        <f>IFERROR(W67/V67-1,"-")</f>
        <v>0.37277486910994773</v>
      </c>
      <c r="Y67" s="165">
        <f t="shared" si="10"/>
        <v>0.41493906552142823</v>
      </c>
      <c r="Z67" s="164">
        <f t="shared" si="29"/>
        <v>1.1413695465791475E-2</v>
      </c>
    </row>
    <row r="68" spans="1:26" x14ac:dyDescent="0.25">
      <c r="A68" s="161" t="s">
        <v>100</v>
      </c>
      <c r="B68" s="162" t="s">
        <v>100</v>
      </c>
      <c r="C68" s="163">
        <v>492</v>
      </c>
      <c r="D68" s="163">
        <v>0</v>
      </c>
      <c r="E68" s="163">
        <v>0</v>
      </c>
      <c r="F68" s="163">
        <v>0</v>
      </c>
      <c r="G68" s="163">
        <v>0</v>
      </c>
      <c r="H68" s="164" t="str">
        <f>IFERROR(G68/F68-1,"-")</f>
        <v>-</v>
      </c>
      <c r="I68" s="165">
        <f t="shared" si="1"/>
        <v>-1</v>
      </c>
      <c r="J68" s="164">
        <f>G68/G$9</f>
        <v>0</v>
      </c>
      <c r="K68" s="163">
        <v>18633</v>
      </c>
      <c r="L68" s="163">
        <v>0</v>
      </c>
      <c r="M68" s="163">
        <v>0</v>
      </c>
      <c r="N68" s="163">
        <v>0</v>
      </c>
      <c r="O68" s="163">
        <v>0</v>
      </c>
      <c r="P68" s="164" t="str">
        <f>IFERROR(O68/N68-1,"-")</f>
        <v>-</v>
      </c>
      <c r="Q68" s="165">
        <f t="shared" si="9"/>
        <v>-1</v>
      </c>
      <c r="R68" s="164">
        <f>O68/O$9</f>
        <v>0</v>
      </c>
      <c r="S68" s="163">
        <v>19125</v>
      </c>
      <c r="T68" s="163">
        <v>15218</v>
      </c>
      <c r="U68" s="163">
        <v>4596</v>
      </c>
      <c r="V68" s="163">
        <v>8021</v>
      </c>
      <c r="W68" s="163">
        <v>14084</v>
      </c>
      <c r="X68" s="164">
        <f>IFERROR(W68/V68-1,"-")</f>
        <v>0.75589078668495202</v>
      </c>
      <c r="Y68" s="165">
        <f t="shared" si="10"/>
        <v>-0.26358169934640518</v>
      </c>
      <c r="Z68" s="164">
        <f t="shared" si="29"/>
        <v>2.4735862856970631E-3</v>
      </c>
    </row>
    <row r="69" spans="1:26" x14ac:dyDescent="0.25">
      <c r="A69" s="1" t="s">
        <v>146</v>
      </c>
      <c r="B69" s="157" t="s">
        <v>107</v>
      </c>
      <c r="C69" s="158">
        <v>10793</v>
      </c>
      <c r="D69" s="158">
        <v>0</v>
      </c>
      <c r="E69" s="158">
        <v>0</v>
      </c>
      <c r="F69" s="158">
        <v>0</v>
      </c>
      <c r="G69" s="158">
        <v>0</v>
      </c>
      <c r="H69" s="159" t="str">
        <f>IFERROR(G69/F69-1,"-")</f>
        <v>-</v>
      </c>
      <c r="I69" s="160">
        <f t="shared" si="1"/>
        <v>-1</v>
      </c>
      <c r="J69" s="159">
        <f>G69/G$9</f>
        <v>0</v>
      </c>
      <c r="K69" s="158">
        <v>83197</v>
      </c>
      <c r="L69" s="158">
        <v>0</v>
      </c>
      <c r="M69" s="158">
        <v>0</v>
      </c>
      <c r="N69" s="158">
        <v>0</v>
      </c>
      <c r="O69" s="158">
        <v>0</v>
      </c>
      <c r="P69" s="159" t="str">
        <f>IFERROR(O69/N69-1,"-")</f>
        <v>-</v>
      </c>
      <c r="Q69" s="160">
        <f t="shared" si="9"/>
        <v>-1</v>
      </c>
      <c r="R69" s="159">
        <f>O69/O$9</f>
        <v>0</v>
      </c>
      <c r="S69" s="158">
        <v>93990</v>
      </c>
      <c r="T69" s="158">
        <v>30041</v>
      </c>
      <c r="U69" s="158">
        <v>36217</v>
      </c>
      <c r="V69" s="158">
        <v>120532</v>
      </c>
      <c r="W69" s="158">
        <v>125410</v>
      </c>
      <c r="X69" s="159">
        <f>IFERROR(W69/V69-1,"-")</f>
        <v>4.0470580426774649E-2</v>
      </c>
      <c r="Y69" s="160">
        <f t="shared" si="10"/>
        <v>0.33429088200872425</v>
      </c>
      <c r="Z69" s="159">
        <f t="shared" si="29"/>
        <v>1.9492139797452249E-2</v>
      </c>
    </row>
    <row r="70" spans="1:26" x14ac:dyDescent="0.25">
      <c r="A70" s="161" t="s">
        <v>110</v>
      </c>
      <c r="B70" s="162" t="s">
        <v>110</v>
      </c>
      <c r="C70" s="163">
        <v>1499</v>
      </c>
      <c r="D70" s="163">
        <v>0</v>
      </c>
      <c r="E70" s="163">
        <v>0</v>
      </c>
      <c r="F70" s="163">
        <v>0</v>
      </c>
      <c r="G70" s="163">
        <v>0</v>
      </c>
      <c r="H70" s="164" t="str">
        <f t="shared" ref="H70:H77" si="30">IFERROR(G70/F70-1,"-")</f>
        <v>-</v>
      </c>
      <c r="I70" s="165">
        <f t="shared" si="1"/>
        <v>-1</v>
      </c>
      <c r="J70" s="164">
        <f t="shared" ref="J70:J77" si="31">G70/G$9</f>
        <v>0</v>
      </c>
      <c r="K70" s="163">
        <v>39253</v>
      </c>
      <c r="L70" s="163">
        <v>0</v>
      </c>
      <c r="M70" s="163">
        <v>0</v>
      </c>
      <c r="N70" s="163">
        <v>0</v>
      </c>
      <c r="O70" s="163">
        <v>0</v>
      </c>
      <c r="P70" s="164" t="str">
        <f t="shared" ref="P70:P77" si="32">IFERROR(O70/N70-1,"-")</f>
        <v>-</v>
      </c>
      <c r="Q70" s="165">
        <f t="shared" si="9"/>
        <v>-1</v>
      </c>
      <c r="R70" s="164">
        <f t="shared" ref="R70:R77" si="33">O70/O$9</f>
        <v>0</v>
      </c>
      <c r="S70" s="163">
        <v>40752</v>
      </c>
      <c r="T70" s="163">
        <v>13564</v>
      </c>
      <c r="U70" s="163">
        <v>7549</v>
      </c>
      <c r="V70" s="163">
        <v>52809</v>
      </c>
      <c r="W70" s="163">
        <v>48101</v>
      </c>
      <c r="X70" s="164">
        <f t="shared" ref="X70:X77" si="34">IFERROR(W70/V70-1,"-")</f>
        <v>-8.9151470393304177E-2</v>
      </c>
      <c r="Y70" s="165">
        <f t="shared" si="10"/>
        <v>0.18033470749901848</v>
      </c>
      <c r="Z70" s="164">
        <f t="shared" si="29"/>
        <v>4.0629031485481136E-3</v>
      </c>
    </row>
    <row r="71" spans="1:26" x14ac:dyDescent="0.25">
      <c r="A71" s="161" t="s">
        <v>113</v>
      </c>
      <c r="B71" s="162" t="s">
        <v>113</v>
      </c>
      <c r="C71" s="163">
        <v>1882</v>
      </c>
      <c r="D71" s="163">
        <v>0</v>
      </c>
      <c r="E71" s="163">
        <v>0</v>
      </c>
      <c r="F71" s="163">
        <v>0</v>
      </c>
      <c r="G71" s="163">
        <v>0</v>
      </c>
      <c r="H71" s="164" t="str">
        <f t="shared" si="30"/>
        <v>-</v>
      </c>
      <c r="I71" s="165">
        <f t="shared" si="1"/>
        <v>-1</v>
      </c>
      <c r="J71" s="164">
        <f t="shared" si="31"/>
        <v>0</v>
      </c>
      <c r="K71" s="163">
        <v>9305</v>
      </c>
      <c r="L71" s="163">
        <v>0</v>
      </c>
      <c r="M71" s="163">
        <v>0</v>
      </c>
      <c r="N71" s="163">
        <v>0</v>
      </c>
      <c r="O71" s="163">
        <v>0</v>
      </c>
      <c r="P71" s="164" t="str">
        <f t="shared" si="32"/>
        <v>-</v>
      </c>
      <c r="Q71" s="165">
        <f t="shared" si="9"/>
        <v>-1</v>
      </c>
      <c r="R71" s="164">
        <f t="shared" si="33"/>
        <v>0</v>
      </c>
      <c r="S71" s="163">
        <v>11187</v>
      </c>
      <c r="T71" s="163">
        <v>3277</v>
      </c>
      <c r="U71" s="163">
        <v>3513</v>
      </c>
      <c r="V71" s="163">
        <v>7009</v>
      </c>
      <c r="W71" s="163">
        <v>9961</v>
      </c>
      <c r="X71" s="164">
        <f t="shared" si="34"/>
        <v>0.42117277785704088</v>
      </c>
      <c r="Y71" s="165">
        <f t="shared" si="10"/>
        <v>-0.10959149012246361</v>
      </c>
      <c r="Z71" s="164">
        <f t="shared" si="29"/>
        <v>1.8907111883493871E-3</v>
      </c>
    </row>
    <row r="72" spans="1:26" x14ac:dyDescent="0.25">
      <c r="A72" s="161" t="s">
        <v>116</v>
      </c>
      <c r="B72" s="162" t="s">
        <v>116</v>
      </c>
      <c r="C72" s="163">
        <v>2393</v>
      </c>
      <c r="D72" s="163">
        <v>0</v>
      </c>
      <c r="E72" s="163">
        <v>0</v>
      </c>
      <c r="F72" s="163">
        <v>0</v>
      </c>
      <c r="G72" s="163">
        <v>0</v>
      </c>
      <c r="H72" s="164" t="str">
        <f t="shared" si="30"/>
        <v>-</v>
      </c>
      <c r="I72" s="165">
        <f t="shared" si="1"/>
        <v>-1</v>
      </c>
      <c r="J72" s="164">
        <f t="shared" si="31"/>
        <v>0</v>
      </c>
      <c r="K72" s="163">
        <v>8387</v>
      </c>
      <c r="L72" s="163">
        <v>0</v>
      </c>
      <c r="M72" s="163">
        <v>0</v>
      </c>
      <c r="N72" s="163">
        <v>0</v>
      </c>
      <c r="O72" s="163">
        <v>0</v>
      </c>
      <c r="P72" s="164" t="str">
        <f t="shared" si="32"/>
        <v>-</v>
      </c>
      <c r="Q72" s="165">
        <f t="shared" si="9"/>
        <v>-1</v>
      </c>
      <c r="R72" s="164">
        <f t="shared" si="33"/>
        <v>0</v>
      </c>
      <c r="S72" s="163">
        <v>10780</v>
      </c>
      <c r="T72" s="163">
        <v>3407</v>
      </c>
      <c r="U72" s="163">
        <v>6247</v>
      </c>
      <c r="V72" s="163">
        <v>17604</v>
      </c>
      <c r="W72" s="163">
        <v>15357</v>
      </c>
      <c r="X72" s="164">
        <f t="shared" si="34"/>
        <v>-0.12764144512610776</v>
      </c>
      <c r="Y72" s="165">
        <f t="shared" si="10"/>
        <v>0.42458256029684605</v>
      </c>
      <c r="Z72" s="164">
        <f t="shared" si="29"/>
        <v>3.3621613417644807E-3</v>
      </c>
    </row>
    <row r="73" spans="1:26" x14ac:dyDescent="0.25">
      <c r="A73" s="161" t="s">
        <v>123</v>
      </c>
      <c r="B73" s="162" t="s">
        <v>123</v>
      </c>
      <c r="C73" s="163">
        <v>100</v>
      </c>
      <c r="D73" s="163">
        <v>0</v>
      </c>
      <c r="E73" s="163">
        <v>0</v>
      </c>
      <c r="F73" s="163">
        <v>0</v>
      </c>
      <c r="G73" s="163">
        <v>0</v>
      </c>
      <c r="H73" s="164" t="str">
        <f t="shared" si="30"/>
        <v>-</v>
      </c>
      <c r="I73" s="165">
        <f t="shared" si="1"/>
        <v>-1</v>
      </c>
      <c r="J73" s="164">
        <f t="shared" si="31"/>
        <v>0</v>
      </c>
      <c r="K73" s="163">
        <v>1619</v>
      </c>
      <c r="L73" s="163">
        <v>0</v>
      </c>
      <c r="M73" s="163">
        <v>0</v>
      </c>
      <c r="N73" s="163">
        <v>0</v>
      </c>
      <c r="O73" s="163">
        <v>0</v>
      </c>
      <c r="P73" s="164" t="str">
        <f t="shared" si="32"/>
        <v>-</v>
      </c>
      <c r="Q73" s="165">
        <f t="shared" si="9"/>
        <v>-1</v>
      </c>
      <c r="R73" s="164">
        <f t="shared" si="33"/>
        <v>0</v>
      </c>
      <c r="S73" s="163">
        <v>1719</v>
      </c>
      <c r="T73" s="163">
        <v>502</v>
      </c>
      <c r="U73" s="163">
        <v>1777</v>
      </c>
      <c r="V73" s="163">
        <v>2468</v>
      </c>
      <c r="W73" s="163">
        <v>3478</v>
      </c>
      <c r="X73" s="164">
        <f t="shared" si="34"/>
        <v>0.4092382495948137</v>
      </c>
      <c r="Y73" s="165">
        <f t="shared" si="10"/>
        <v>1.0232693426410706</v>
      </c>
      <c r="Z73" s="164">
        <f t="shared" si="29"/>
        <v>9.5638877930454339E-4</v>
      </c>
    </row>
    <row r="74" spans="1:26" x14ac:dyDescent="0.25">
      <c r="A74" s="161" t="s">
        <v>119</v>
      </c>
      <c r="B74" s="162" t="s">
        <v>119</v>
      </c>
      <c r="C74" s="163">
        <v>0</v>
      </c>
      <c r="D74" s="163">
        <v>0</v>
      </c>
      <c r="E74" s="163">
        <v>0</v>
      </c>
      <c r="F74" s="163">
        <v>0</v>
      </c>
      <c r="G74" s="163">
        <v>0</v>
      </c>
      <c r="H74" s="164" t="str">
        <f t="shared" si="30"/>
        <v>-</v>
      </c>
      <c r="I74" s="165" t="str">
        <f t="shared" ref="I74:I137" si="35">IFERROR(G74/C74-1,"-")</f>
        <v>-</v>
      </c>
      <c r="J74" s="164">
        <f t="shared" si="31"/>
        <v>0</v>
      </c>
      <c r="K74" s="163">
        <v>2455</v>
      </c>
      <c r="L74" s="163">
        <v>0</v>
      </c>
      <c r="M74" s="163">
        <v>0</v>
      </c>
      <c r="N74" s="163">
        <v>0</v>
      </c>
      <c r="O74" s="163">
        <v>0</v>
      </c>
      <c r="P74" s="164" t="str">
        <f t="shared" si="32"/>
        <v>-</v>
      </c>
      <c r="Q74" s="165">
        <f t="shared" si="9"/>
        <v>-1</v>
      </c>
      <c r="R74" s="164">
        <f t="shared" si="33"/>
        <v>0</v>
      </c>
      <c r="S74" s="163">
        <v>2455</v>
      </c>
      <c r="T74" s="163">
        <v>1200</v>
      </c>
      <c r="U74" s="163">
        <v>1607</v>
      </c>
      <c r="V74" s="163">
        <v>2853</v>
      </c>
      <c r="W74" s="163">
        <v>2272</v>
      </c>
      <c r="X74" s="164">
        <f t="shared" si="34"/>
        <v>-0.20364528566421314</v>
      </c>
      <c r="Y74" s="165">
        <f t="shared" si="10"/>
        <v>-7.4541751527494871E-2</v>
      </c>
      <c r="Z74" s="164">
        <f t="shared" si="29"/>
        <v>8.6489407334969118E-4</v>
      </c>
    </row>
    <row r="75" spans="1:26" x14ac:dyDescent="0.25">
      <c r="A75" s="161" t="s">
        <v>128</v>
      </c>
      <c r="B75" s="162" t="s">
        <v>128</v>
      </c>
      <c r="C75" s="163">
        <v>311</v>
      </c>
      <c r="D75" s="163">
        <v>0</v>
      </c>
      <c r="E75" s="163">
        <v>0</v>
      </c>
      <c r="F75" s="163">
        <v>0</v>
      </c>
      <c r="G75" s="163">
        <v>0</v>
      </c>
      <c r="H75" s="164" t="str">
        <f t="shared" si="30"/>
        <v>-</v>
      </c>
      <c r="I75" s="165">
        <f t="shared" si="35"/>
        <v>-1</v>
      </c>
      <c r="J75" s="164">
        <f t="shared" si="31"/>
        <v>0</v>
      </c>
      <c r="K75" s="163">
        <v>1869</v>
      </c>
      <c r="L75" s="163">
        <v>0</v>
      </c>
      <c r="M75" s="163">
        <v>0</v>
      </c>
      <c r="N75" s="163">
        <v>0</v>
      </c>
      <c r="O75" s="163">
        <v>0</v>
      </c>
      <c r="P75" s="164" t="str">
        <f t="shared" si="32"/>
        <v>-</v>
      </c>
      <c r="Q75" s="165">
        <f t="shared" si="9"/>
        <v>-1</v>
      </c>
      <c r="R75" s="164">
        <f t="shared" si="33"/>
        <v>0</v>
      </c>
      <c r="S75" s="163">
        <v>2180</v>
      </c>
      <c r="T75" s="163">
        <v>651</v>
      </c>
      <c r="U75" s="163">
        <v>1674</v>
      </c>
      <c r="V75" s="163">
        <v>2685</v>
      </c>
      <c r="W75" s="163">
        <v>3745</v>
      </c>
      <c r="X75" s="164">
        <f t="shared" si="34"/>
        <v>0.39478584729981381</v>
      </c>
      <c r="Y75" s="165">
        <f t="shared" si="10"/>
        <v>0.71788990825688082</v>
      </c>
      <c r="Z75" s="164">
        <f t="shared" si="29"/>
        <v>9.0095375157895642E-4</v>
      </c>
    </row>
    <row r="76" spans="1:26" x14ac:dyDescent="0.25">
      <c r="A76" s="161" t="s">
        <v>131</v>
      </c>
      <c r="B76" s="162" t="s">
        <v>131</v>
      </c>
      <c r="C76" s="163">
        <v>225</v>
      </c>
      <c r="D76" s="163">
        <v>0</v>
      </c>
      <c r="E76" s="163">
        <v>0</v>
      </c>
      <c r="F76" s="163">
        <v>0</v>
      </c>
      <c r="G76" s="163">
        <v>0</v>
      </c>
      <c r="H76" s="164" t="str">
        <f t="shared" si="30"/>
        <v>-</v>
      </c>
      <c r="I76" s="165">
        <f t="shared" si="35"/>
        <v>-1</v>
      </c>
      <c r="J76" s="164">
        <f t="shared" si="31"/>
        <v>0</v>
      </c>
      <c r="K76" s="163">
        <v>2065</v>
      </c>
      <c r="L76" s="163">
        <v>0</v>
      </c>
      <c r="M76" s="163">
        <v>0</v>
      </c>
      <c r="N76" s="163">
        <v>0</v>
      </c>
      <c r="O76" s="163">
        <v>0</v>
      </c>
      <c r="P76" s="164" t="str">
        <f t="shared" si="32"/>
        <v>-</v>
      </c>
      <c r="Q76" s="165">
        <f t="shared" si="9"/>
        <v>-1</v>
      </c>
      <c r="R76" s="164">
        <f t="shared" si="33"/>
        <v>0</v>
      </c>
      <c r="S76" s="163">
        <v>2290</v>
      </c>
      <c r="T76" s="163">
        <v>907</v>
      </c>
      <c r="U76" s="163">
        <v>154</v>
      </c>
      <c r="V76" s="163">
        <v>799</v>
      </c>
      <c r="W76" s="163">
        <v>1039</v>
      </c>
      <c r="X76" s="164">
        <f t="shared" si="34"/>
        <v>0.30037546933667092</v>
      </c>
      <c r="Y76" s="165">
        <f t="shared" si="10"/>
        <v>-0.54628820960698687</v>
      </c>
      <c r="Z76" s="164">
        <f t="shared" si="29"/>
        <v>8.2883439512042591E-5</v>
      </c>
    </row>
    <row r="77" spans="1:26" x14ac:dyDescent="0.25">
      <c r="A77" s="167" t="s">
        <v>145</v>
      </c>
      <c r="B77" s="168" t="s">
        <v>145</v>
      </c>
      <c r="C77" s="169">
        <f>C69-SUM(C70:C76)</f>
        <v>4383</v>
      </c>
      <c r="D77" s="169">
        <f>D69-SUM(D70:D76)</f>
        <v>0</v>
      </c>
      <c r="E77" s="169">
        <f>E69-SUM(E70:E76)</f>
        <v>0</v>
      </c>
      <c r="F77" s="169">
        <f>F69-SUM(F70:F76)</f>
        <v>0</v>
      </c>
      <c r="G77" s="169">
        <f>G69-SUM(G70:G76)</f>
        <v>0</v>
      </c>
      <c r="H77" s="170" t="str">
        <f t="shared" si="30"/>
        <v>-</v>
      </c>
      <c r="I77" s="171">
        <f t="shared" si="35"/>
        <v>-1</v>
      </c>
      <c r="J77" s="170">
        <f t="shared" si="31"/>
        <v>0</v>
      </c>
      <c r="K77" s="169">
        <f>K69-SUM(K70:K76)</f>
        <v>18244</v>
      </c>
      <c r="L77" s="169">
        <f>L69-SUM(L70:L76)</f>
        <v>0</v>
      </c>
      <c r="M77" s="169">
        <f>M69-SUM(M70:M76)</f>
        <v>0</v>
      </c>
      <c r="N77" s="169">
        <f>N69-SUM(N70:N76)</f>
        <v>0</v>
      </c>
      <c r="O77" s="169">
        <f>O69-SUM(O70:O76)</f>
        <v>0</v>
      </c>
      <c r="P77" s="170" t="str">
        <f t="shared" si="32"/>
        <v>-</v>
      </c>
      <c r="Q77" s="171">
        <f t="shared" si="9"/>
        <v>-1</v>
      </c>
      <c r="R77" s="170">
        <f t="shared" si="33"/>
        <v>0</v>
      </c>
      <c r="S77" s="169">
        <f>S69-SUM(S70:S76)</f>
        <v>22627</v>
      </c>
      <c r="T77" s="169">
        <f>T69-SUM(T70:T76)</f>
        <v>6533</v>
      </c>
      <c r="U77" s="169">
        <f>U69-SUM(U70:U76)</f>
        <v>13696</v>
      </c>
      <c r="V77" s="169">
        <f>V69-SUM(V70:V76)</f>
        <v>34305</v>
      </c>
      <c r="W77" s="169">
        <f>W69-SUM(W70:W76)</f>
        <v>41457</v>
      </c>
      <c r="X77" s="170">
        <f t="shared" si="34"/>
        <v>0.20848272846523841</v>
      </c>
      <c r="Y77" s="171">
        <f t="shared" si="10"/>
        <v>0.83219162946921821</v>
      </c>
      <c r="Z77" s="170">
        <f t="shared" si="29"/>
        <v>7.3712440750450343E-3</v>
      </c>
    </row>
    <row r="78" spans="1:26" x14ac:dyDescent="0.25">
      <c r="A78" s="1"/>
      <c r="B78" s="153" t="s">
        <v>48</v>
      </c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</row>
    <row r="79" spans="1:26" x14ac:dyDescent="0.25">
      <c r="A79" s="1" t="s">
        <v>0</v>
      </c>
      <c r="B79" s="154" t="s">
        <v>68</v>
      </c>
      <c r="C79" s="176">
        <f>C80+C83</f>
        <v>131352</v>
      </c>
      <c r="D79" s="176">
        <f>D80+D83</f>
        <v>34055</v>
      </c>
      <c r="E79" s="176">
        <f>E80+E83</f>
        <v>70827</v>
      </c>
      <c r="F79" s="176">
        <f>F80+F83</f>
        <v>98456</v>
      </c>
      <c r="G79" s="176">
        <f>G80+G83</f>
        <v>103299</v>
      </c>
      <c r="H79" s="177">
        <f>IFERROR(G79/F79-1,"-")</f>
        <v>4.9189485658568399E-2</v>
      </c>
      <c r="I79" s="177">
        <f t="shared" si="35"/>
        <v>-0.21357116754978989</v>
      </c>
      <c r="J79" s="177">
        <f>G79/G$9</f>
        <v>0.13989496264917309</v>
      </c>
      <c r="K79" s="176">
        <f>K80+K83</f>
        <v>501207</v>
      </c>
      <c r="L79" s="176">
        <f>L80+L83</f>
        <v>143122</v>
      </c>
      <c r="M79" s="176">
        <f>M80+M83</f>
        <v>214429</v>
      </c>
      <c r="N79" s="176">
        <f>N80+N83</f>
        <v>476344</v>
      </c>
      <c r="O79" s="176">
        <f>O80+O83</f>
        <v>549349</v>
      </c>
      <c r="P79" s="177">
        <f>IFERROR(O79/N79-1,"-")</f>
        <v>0.15326108862502719</v>
      </c>
      <c r="Q79" s="177">
        <f t="shared" si="9"/>
        <v>9.6052130157799009E-2</v>
      </c>
      <c r="R79" s="177">
        <f>O79/O$9</f>
        <v>0.16397723806129511</v>
      </c>
      <c r="S79" s="176">
        <f>S80+S83</f>
        <v>632559</v>
      </c>
      <c r="T79" s="176">
        <f>T80+T83</f>
        <v>177177</v>
      </c>
      <c r="U79" s="176">
        <f>U80+U83</f>
        <v>285256</v>
      </c>
      <c r="V79" s="176">
        <f>V80+V83</f>
        <v>574800</v>
      </c>
      <c r="W79" s="176">
        <f>W80+W83</f>
        <v>652648</v>
      </c>
      <c r="X79" s="177">
        <f>IFERROR(W79/V79-1,"-")</f>
        <v>0.13543493389004868</v>
      </c>
      <c r="Y79" s="177">
        <f t="shared" si="10"/>
        <v>3.1758302387603354E-2</v>
      </c>
      <c r="Z79" s="177">
        <f t="shared" ref="Z79:Z91" si="36">U79/U$9</f>
        <v>0.1535259637756313</v>
      </c>
    </row>
    <row r="80" spans="1:26" x14ac:dyDescent="0.25">
      <c r="A80" s="1" t="s">
        <v>96</v>
      </c>
      <c r="B80" s="157" t="s">
        <v>97</v>
      </c>
      <c r="C80" s="158">
        <v>57326</v>
      </c>
      <c r="D80" s="158">
        <v>15296</v>
      </c>
      <c r="E80" s="158">
        <v>38077</v>
      </c>
      <c r="F80" s="158">
        <v>48839</v>
      </c>
      <c r="G80" s="158">
        <v>49185</v>
      </c>
      <c r="H80" s="159">
        <f>IFERROR(G80/F80-1,"-")</f>
        <v>7.0845021396834795E-3</v>
      </c>
      <c r="I80" s="160">
        <f t="shared" si="35"/>
        <v>-0.14201235041691385</v>
      </c>
      <c r="J80" s="159">
        <f>G80/G$9</f>
        <v>6.6609877519623398E-2</v>
      </c>
      <c r="K80" s="158">
        <v>228164</v>
      </c>
      <c r="L80" s="158">
        <v>67449</v>
      </c>
      <c r="M80" s="158">
        <v>109519</v>
      </c>
      <c r="N80" s="158">
        <v>230615</v>
      </c>
      <c r="O80" s="158">
        <v>229974</v>
      </c>
      <c r="P80" s="159">
        <f>IFERROR(O80/N80-1,"-")</f>
        <v>-2.7795243154175031E-3</v>
      </c>
      <c r="Q80" s="160">
        <f t="shared" si="9"/>
        <v>7.9328903770972126E-3</v>
      </c>
      <c r="R80" s="159">
        <f>O80/O$9</f>
        <v>6.8645799566228891E-2</v>
      </c>
      <c r="S80" s="158">
        <v>285490</v>
      </c>
      <c r="T80" s="158">
        <v>82745</v>
      </c>
      <c r="U80" s="158">
        <v>147596</v>
      </c>
      <c r="V80" s="158">
        <v>279454</v>
      </c>
      <c r="W80" s="158">
        <v>279159</v>
      </c>
      <c r="X80" s="159">
        <f>IFERROR(W80/V80-1,"-")</f>
        <v>-1.0556299068898989E-3</v>
      </c>
      <c r="Y80" s="160">
        <f t="shared" si="10"/>
        <v>-2.2175908087848972E-2</v>
      </c>
      <c r="Z80" s="159">
        <f t="shared" si="36"/>
        <v>7.9436780118308042E-2</v>
      </c>
    </row>
    <row r="81" spans="1:26" x14ac:dyDescent="0.25">
      <c r="A81" s="161" t="s">
        <v>103</v>
      </c>
      <c r="B81" s="162" t="s">
        <v>103</v>
      </c>
      <c r="C81" s="163">
        <v>19941</v>
      </c>
      <c r="D81" s="163">
        <v>7696</v>
      </c>
      <c r="E81" s="163">
        <v>24218</v>
      </c>
      <c r="F81" s="163">
        <v>29828</v>
      </c>
      <c r="G81" s="163">
        <v>29979</v>
      </c>
      <c r="H81" s="164">
        <f>IFERROR(G81/F81-1,"-")</f>
        <v>5.0623575164274737E-3</v>
      </c>
      <c r="I81" s="165">
        <f t="shared" si="35"/>
        <v>0.50338498570783807</v>
      </c>
      <c r="J81" s="164">
        <f>G81/G$9</f>
        <v>4.0599725895309344E-2</v>
      </c>
      <c r="K81" s="163">
        <v>29985</v>
      </c>
      <c r="L81" s="163">
        <v>11781</v>
      </c>
      <c r="M81" s="163">
        <v>24585</v>
      </c>
      <c r="N81" s="163">
        <v>36378</v>
      </c>
      <c r="O81" s="163">
        <v>30210</v>
      </c>
      <c r="P81" s="164">
        <f>IFERROR(O81/N81-1,"-")</f>
        <v>-0.16955302655451099</v>
      </c>
      <c r="Q81" s="165">
        <f t="shared" si="9"/>
        <v>7.5037518759379918E-3</v>
      </c>
      <c r="R81" s="164">
        <f>O81/O$9</f>
        <v>9.0174959121282188E-3</v>
      </c>
      <c r="S81" s="163">
        <v>49926</v>
      </c>
      <c r="T81" s="163">
        <v>19477</v>
      </c>
      <c r="U81" s="163">
        <v>48803</v>
      </c>
      <c r="V81" s="163">
        <v>66206</v>
      </c>
      <c r="W81" s="163">
        <v>60189</v>
      </c>
      <c r="X81" s="164">
        <f>IFERROR(W81/V81-1,"-")</f>
        <v>-9.088300154064588E-2</v>
      </c>
      <c r="Y81" s="165">
        <f t="shared" si="10"/>
        <v>0.20556423506790056</v>
      </c>
      <c r="Z81" s="164">
        <f t="shared" si="36"/>
        <v>2.6265977263027367E-2</v>
      </c>
    </row>
    <row r="82" spans="1:26" x14ac:dyDescent="0.25">
      <c r="A82" s="161" t="s">
        <v>100</v>
      </c>
      <c r="B82" s="162" t="s">
        <v>100</v>
      </c>
      <c r="C82" s="163">
        <v>37385</v>
      </c>
      <c r="D82" s="163">
        <v>7600</v>
      </c>
      <c r="E82" s="163">
        <v>13859</v>
      </c>
      <c r="F82" s="163">
        <v>19011</v>
      </c>
      <c r="G82" s="163">
        <v>19206</v>
      </c>
      <c r="H82" s="164">
        <f>IFERROR(G82/F82-1,"-")</f>
        <v>1.0257219504497428E-2</v>
      </c>
      <c r="I82" s="165">
        <f t="shared" si="35"/>
        <v>-0.48626454460345059</v>
      </c>
      <c r="J82" s="164">
        <f>G82/G$9</f>
        <v>2.6010151624314061E-2</v>
      </c>
      <c r="K82" s="163">
        <v>198179</v>
      </c>
      <c r="L82" s="163">
        <v>55668</v>
      </c>
      <c r="M82" s="163">
        <v>84934</v>
      </c>
      <c r="N82" s="163">
        <v>194237</v>
      </c>
      <c r="O82" s="163">
        <v>199764</v>
      </c>
      <c r="P82" s="164">
        <f>IFERROR(O82/N82-1,"-")</f>
        <v>2.8454928772581933E-2</v>
      </c>
      <c r="Q82" s="165">
        <f t="shared" si="9"/>
        <v>7.9978201524883996E-3</v>
      </c>
      <c r="R82" s="164">
        <f>O82/O$9</f>
        <v>5.9628303654100677E-2</v>
      </c>
      <c r="S82" s="163">
        <v>235564</v>
      </c>
      <c r="T82" s="163">
        <v>63268</v>
      </c>
      <c r="U82" s="163">
        <v>98793</v>
      </c>
      <c r="V82" s="163">
        <v>213248</v>
      </c>
      <c r="W82" s="163">
        <v>218970</v>
      </c>
      <c r="X82" s="164">
        <f>IFERROR(W82/V82-1,"-")</f>
        <v>2.6832608043217299E-2</v>
      </c>
      <c r="Y82" s="165">
        <f t="shared" si="10"/>
        <v>-7.0443701074867082E-2</v>
      </c>
      <c r="Z82" s="164">
        <f t="shared" si="36"/>
        <v>5.3170802855280669E-2</v>
      </c>
    </row>
    <row r="83" spans="1:26" x14ac:dyDescent="0.25">
      <c r="A83" s="1" t="s">
        <v>146</v>
      </c>
      <c r="B83" s="157" t="s">
        <v>107</v>
      </c>
      <c r="C83" s="158">
        <v>74026</v>
      </c>
      <c r="D83" s="158">
        <v>18759</v>
      </c>
      <c r="E83" s="158">
        <v>32750</v>
      </c>
      <c r="F83" s="158">
        <v>49617</v>
      </c>
      <c r="G83" s="158">
        <v>54114</v>
      </c>
      <c r="H83" s="159">
        <f>IFERROR(G83/F83-1,"-")</f>
        <v>9.0634258419493241E-2</v>
      </c>
      <c r="I83" s="160">
        <f t="shared" si="35"/>
        <v>-0.26898657228541323</v>
      </c>
      <c r="J83" s="159">
        <f>G83/G$9</f>
        <v>7.3285085129549676E-2</v>
      </c>
      <c r="K83" s="158">
        <v>273043</v>
      </c>
      <c r="L83" s="158">
        <v>75673</v>
      </c>
      <c r="M83" s="158">
        <v>104910</v>
      </c>
      <c r="N83" s="158">
        <v>245729</v>
      </c>
      <c r="O83" s="158">
        <v>319375</v>
      </c>
      <c r="P83" s="159">
        <f>IFERROR(O83/N83-1,"-")</f>
        <v>0.29970414562383763</v>
      </c>
      <c r="Q83" s="160">
        <f t="shared" si="9"/>
        <v>0.16968755836992711</v>
      </c>
      <c r="R83" s="159">
        <f>O83/O$9</f>
        <v>9.5331438495066201E-2</v>
      </c>
      <c r="S83" s="158">
        <v>347069</v>
      </c>
      <c r="T83" s="158">
        <v>94432</v>
      </c>
      <c r="U83" s="158">
        <v>137660</v>
      </c>
      <c r="V83" s="158">
        <v>295346</v>
      </c>
      <c r="W83" s="158">
        <v>373489</v>
      </c>
      <c r="X83" s="159">
        <f>IFERROR(W83/V83-1,"-")</f>
        <v>0.26458120306352551</v>
      </c>
      <c r="Y83" s="160">
        <f t="shared" si="10"/>
        <v>7.6123191642007759E-2</v>
      </c>
      <c r="Z83" s="159">
        <f t="shared" si="36"/>
        <v>7.4089183657323268E-2</v>
      </c>
    </row>
    <row r="84" spans="1:26" x14ac:dyDescent="0.25">
      <c r="A84" s="161" t="s">
        <v>110</v>
      </c>
      <c r="B84" s="162" t="s">
        <v>110</v>
      </c>
      <c r="C84" s="163">
        <v>9286</v>
      </c>
      <c r="D84" s="163">
        <v>2578</v>
      </c>
      <c r="E84" s="163">
        <v>3228</v>
      </c>
      <c r="F84" s="163">
        <v>5828</v>
      </c>
      <c r="G84" s="163">
        <v>7060</v>
      </c>
      <c r="H84" s="164">
        <f t="shared" ref="H84:H91" si="37">IFERROR(G84/F84-1,"-")</f>
        <v>0.21139327385037743</v>
      </c>
      <c r="I84" s="165">
        <f t="shared" si="35"/>
        <v>-0.23971570105535212</v>
      </c>
      <c r="J84" s="164">
        <f t="shared" ref="J84:J91" si="38">G84/G$9</f>
        <v>9.5611616405111566E-3</v>
      </c>
      <c r="K84" s="163">
        <v>54466</v>
      </c>
      <c r="L84" s="163">
        <v>15879</v>
      </c>
      <c r="M84" s="163">
        <v>11210</v>
      </c>
      <c r="N84" s="163">
        <v>56300</v>
      </c>
      <c r="O84" s="163">
        <v>75139</v>
      </c>
      <c r="P84" s="164">
        <f t="shared" ref="P84:P91" si="39">IFERROR(O84/N84-1,"-")</f>
        <v>0.3346181172291296</v>
      </c>
      <c r="Q84" s="165">
        <f t="shared" si="9"/>
        <v>0.37955788932545076</v>
      </c>
      <c r="R84" s="164">
        <f t="shared" ref="R84:R91" si="40">O84/O$9</f>
        <v>2.2428521196339035E-2</v>
      </c>
      <c r="S84" s="163">
        <v>63752</v>
      </c>
      <c r="T84" s="163">
        <v>18457</v>
      </c>
      <c r="U84" s="163">
        <v>14438</v>
      </c>
      <c r="V84" s="163">
        <v>62128</v>
      </c>
      <c r="W84" s="163">
        <v>82199</v>
      </c>
      <c r="X84" s="164">
        <f t="shared" ref="X84:X91" si="41">IFERROR(W84/V84-1,"-")</f>
        <v>0.32305884625289716</v>
      </c>
      <c r="Y84" s="165">
        <f t="shared" si="10"/>
        <v>0.2893556280587275</v>
      </c>
      <c r="Z84" s="164">
        <f t="shared" si="36"/>
        <v>7.7705915563303302E-3</v>
      </c>
    </row>
    <row r="85" spans="1:26" x14ac:dyDescent="0.25">
      <c r="A85" s="161" t="s">
        <v>113</v>
      </c>
      <c r="B85" s="162" t="s">
        <v>113</v>
      </c>
      <c r="C85" s="163">
        <v>20849</v>
      </c>
      <c r="D85" s="163">
        <v>5409</v>
      </c>
      <c r="E85" s="163">
        <v>8563</v>
      </c>
      <c r="F85" s="163">
        <v>13220</v>
      </c>
      <c r="G85" s="163">
        <v>14980</v>
      </c>
      <c r="H85" s="164">
        <f t="shared" si="37"/>
        <v>0.13313161875945534</v>
      </c>
      <c r="I85" s="165">
        <f t="shared" si="35"/>
        <v>-0.28150031176555235</v>
      </c>
      <c r="J85" s="164">
        <f t="shared" si="38"/>
        <v>2.0286997361877779E-2</v>
      </c>
      <c r="K85" s="163">
        <v>117342</v>
      </c>
      <c r="L85" s="163">
        <v>27251</v>
      </c>
      <c r="M85" s="163">
        <v>36097</v>
      </c>
      <c r="N85" s="163">
        <v>84214</v>
      </c>
      <c r="O85" s="163">
        <v>96686</v>
      </c>
      <c r="P85" s="164">
        <f t="shared" si="39"/>
        <v>0.14809889092074946</v>
      </c>
      <c r="Q85" s="165">
        <f t="shared" si="9"/>
        <v>-0.17603245214842089</v>
      </c>
      <c r="R85" s="164">
        <f t="shared" si="40"/>
        <v>2.8860165831182685E-2</v>
      </c>
      <c r="S85" s="163">
        <v>138191</v>
      </c>
      <c r="T85" s="163">
        <v>32660</v>
      </c>
      <c r="U85" s="163">
        <v>44660</v>
      </c>
      <c r="V85" s="163">
        <v>97434</v>
      </c>
      <c r="W85" s="163">
        <v>111666</v>
      </c>
      <c r="X85" s="164">
        <f t="shared" si="41"/>
        <v>0.14606810764209621</v>
      </c>
      <c r="Y85" s="165">
        <f t="shared" si="10"/>
        <v>-0.19194448263635111</v>
      </c>
      <c r="Z85" s="164">
        <f t="shared" si="36"/>
        <v>2.403619745849235E-2</v>
      </c>
    </row>
    <row r="86" spans="1:26" x14ac:dyDescent="0.25">
      <c r="A86" s="161" t="s">
        <v>116</v>
      </c>
      <c r="B86" s="162" t="s">
        <v>116</v>
      </c>
      <c r="C86" s="163">
        <v>5447</v>
      </c>
      <c r="D86" s="163">
        <v>1714</v>
      </c>
      <c r="E86" s="163">
        <v>5280</v>
      </c>
      <c r="F86" s="163">
        <v>5870</v>
      </c>
      <c r="G86" s="163">
        <v>5315</v>
      </c>
      <c r="H86" s="164">
        <f t="shared" si="37"/>
        <v>-9.4548551959114158E-2</v>
      </c>
      <c r="I86" s="165">
        <f t="shared" si="35"/>
        <v>-2.4233523040205651E-2</v>
      </c>
      <c r="J86" s="164">
        <f t="shared" si="38"/>
        <v>7.1979566741241924E-3</v>
      </c>
      <c r="K86" s="163">
        <v>15628</v>
      </c>
      <c r="L86" s="163">
        <v>5151</v>
      </c>
      <c r="M86" s="163">
        <v>11108</v>
      </c>
      <c r="N86" s="163">
        <v>20133</v>
      </c>
      <c r="O86" s="163">
        <v>32539</v>
      </c>
      <c r="P86" s="164">
        <f t="shared" si="39"/>
        <v>0.61620225500422188</v>
      </c>
      <c r="Q86" s="165">
        <f t="shared" si="9"/>
        <v>1.0820962375223959</v>
      </c>
      <c r="R86" s="164">
        <f t="shared" si="40"/>
        <v>9.7126878346487956E-3</v>
      </c>
      <c r="S86" s="163">
        <v>21075</v>
      </c>
      <c r="T86" s="163">
        <v>6865</v>
      </c>
      <c r="U86" s="163">
        <v>16388</v>
      </c>
      <c r="V86" s="163">
        <v>26003</v>
      </c>
      <c r="W86" s="163">
        <v>37854</v>
      </c>
      <c r="X86" s="164">
        <f t="shared" si="41"/>
        <v>0.45575510518017159</v>
      </c>
      <c r="Y86" s="165">
        <f t="shared" si="10"/>
        <v>0.79615658362989317</v>
      </c>
      <c r="Z86" s="164">
        <f t="shared" si="36"/>
        <v>8.8200896540477532E-3</v>
      </c>
    </row>
    <row r="87" spans="1:26" x14ac:dyDescent="0.25">
      <c r="A87" s="161" t="s">
        <v>123</v>
      </c>
      <c r="B87" s="162" t="s">
        <v>123</v>
      </c>
      <c r="C87" s="163">
        <v>1860</v>
      </c>
      <c r="D87" s="163">
        <v>286</v>
      </c>
      <c r="E87" s="163">
        <v>921</v>
      </c>
      <c r="F87" s="163">
        <v>1133</v>
      </c>
      <c r="G87" s="163">
        <v>1153</v>
      </c>
      <c r="H87" s="164">
        <f t="shared" si="37"/>
        <v>1.7652250661959412E-2</v>
      </c>
      <c r="I87" s="165">
        <f t="shared" si="35"/>
        <v>-0.38010752688172045</v>
      </c>
      <c r="J87" s="164">
        <f t="shared" si="38"/>
        <v>1.5614758316585501E-3</v>
      </c>
      <c r="K87" s="163">
        <v>4340</v>
      </c>
      <c r="L87" s="163">
        <v>1248</v>
      </c>
      <c r="M87" s="163">
        <v>2935</v>
      </c>
      <c r="N87" s="163">
        <v>4473</v>
      </c>
      <c r="O87" s="163">
        <v>6684</v>
      </c>
      <c r="P87" s="164">
        <f t="shared" si="39"/>
        <v>0.4942991281019451</v>
      </c>
      <c r="Q87" s="165">
        <f t="shared" ref="Q87:Q150" si="42">IFERROR(O87/K87-1,"-")</f>
        <v>0.54009216589861753</v>
      </c>
      <c r="R87" s="164">
        <f t="shared" si="40"/>
        <v>1.9951321640736515E-3</v>
      </c>
      <c r="S87" s="163">
        <v>6200</v>
      </c>
      <c r="T87" s="163">
        <v>1534</v>
      </c>
      <c r="U87" s="163">
        <v>3856</v>
      </c>
      <c r="V87" s="163">
        <v>5606</v>
      </c>
      <c r="W87" s="163">
        <v>7837</v>
      </c>
      <c r="X87" s="164">
        <f t="shared" si="41"/>
        <v>0.39796646450231887</v>
      </c>
      <c r="Y87" s="165">
        <f t="shared" ref="Y87:Y150" si="43">IFERROR(W87/S87-1,"-")</f>
        <v>0.26403225806451602</v>
      </c>
      <c r="Z87" s="164">
        <f t="shared" si="36"/>
        <v>2.0753152127171181E-3</v>
      </c>
    </row>
    <row r="88" spans="1:26" x14ac:dyDescent="0.25">
      <c r="A88" s="161" t="s">
        <v>119</v>
      </c>
      <c r="B88" s="162" t="s">
        <v>119</v>
      </c>
      <c r="C88" s="163">
        <v>938</v>
      </c>
      <c r="D88" s="163">
        <v>240</v>
      </c>
      <c r="E88" s="163">
        <v>804</v>
      </c>
      <c r="F88" s="163">
        <v>921</v>
      </c>
      <c r="G88" s="163">
        <v>774</v>
      </c>
      <c r="H88" s="164">
        <f t="shared" si="37"/>
        <v>-0.1596091205211726</v>
      </c>
      <c r="I88" s="165">
        <f t="shared" si="35"/>
        <v>-0.17484008528784645</v>
      </c>
      <c r="J88" s="164">
        <f t="shared" si="38"/>
        <v>1.0482066727699199E-3</v>
      </c>
      <c r="K88" s="163">
        <v>4657</v>
      </c>
      <c r="L88" s="163">
        <v>1576</v>
      </c>
      <c r="M88" s="163">
        <v>3904</v>
      </c>
      <c r="N88" s="163">
        <v>4162</v>
      </c>
      <c r="O88" s="163">
        <v>5494</v>
      </c>
      <c r="P88" s="164">
        <f t="shared" si="39"/>
        <v>0.32003844305622287</v>
      </c>
      <c r="Q88" s="165">
        <f t="shared" si="42"/>
        <v>0.17972943955336063</v>
      </c>
      <c r="R88" s="164">
        <f t="shared" si="40"/>
        <v>1.6399246124208021E-3</v>
      </c>
      <c r="S88" s="163">
        <v>5595</v>
      </c>
      <c r="T88" s="163">
        <v>1816</v>
      </c>
      <c r="U88" s="163">
        <v>4708</v>
      </c>
      <c r="V88" s="163">
        <v>5083</v>
      </c>
      <c r="W88" s="163">
        <v>6268</v>
      </c>
      <c r="X88" s="164">
        <f t="shared" si="41"/>
        <v>0.23313004131418458</v>
      </c>
      <c r="Y88" s="165">
        <f t="shared" si="43"/>
        <v>0.12028596961572835</v>
      </c>
      <c r="Z88" s="164">
        <f t="shared" si="36"/>
        <v>2.5338651507967307E-3</v>
      </c>
    </row>
    <row r="89" spans="1:26" x14ac:dyDescent="0.25">
      <c r="A89" s="161" t="s">
        <v>128</v>
      </c>
      <c r="B89" s="162" t="s">
        <v>128</v>
      </c>
      <c r="C89" s="163">
        <v>804</v>
      </c>
      <c r="D89" s="163">
        <v>286</v>
      </c>
      <c r="E89" s="163">
        <v>296</v>
      </c>
      <c r="F89" s="163">
        <v>433</v>
      </c>
      <c r="G89" s="163">
        <v>454</v>
      </c>
      <c r="H89" s="164">
        <f t="shared" si="37"/>
        <v>4.8498845265589008E-2</v>
      </c>
      <c r="I89" s="165">
        <f t="shared" si="35"/>
        <v>-0.43532338308457708</v>
      </c>
      <c r="J89" s="164">
        <f t="shared" si="38"/>
        <v>6.1483957291672312E-4</v>
      </c>
      <c r="K89" s="163">
        <v>2986</v>
      </c>
      <c r="L89" s="163">
        <v>1422</v>
      </c>
      <c r="M89" s="163">
        <v>781</v>
      </c>
      <c r="N89" s="163">
        <v>2952</v>
      </c>
      <c r="O89" s="163">
        <v>3351</v>
      </c>
      <c r="P89" s="164">
        <f t="shared" si="39"/>
        <v>0.13516260162601634</v>
      </c>
      <c r="Q89" s="165">
        <f t="shared" si="42"/>
        <v>0.12223710649698583</v>
      </c>
      <c r="R89" s="164">
        <f t="shared" si="40"/>
        <v>1.0002525257047886E-3</v>
      </c>
      <c r="S89" s="163">
        <v>3790</v>
      </c>
      <c r="T89" s="163">
        <v>1708</v>
      </c>
      <c r="U89" s="163">
        <v>1077</v>
      </c>
      <c r="V89" s="163">
        <v>3385</v>
      </c>
      <c r="W89" s="163">
        <v>3805</v>
      </c>
      <c r="X89" s="164">
        <f t="shared" si="41"/>
        <v>0.12407680945347122</v>
      </c>
      <c r="Y89" s="165">
        <f t="shared" si="43"/>
        <v>3.9577836411608391E-3</v>
      </c>
      <c r="Z89" s="164">
        <f t="shared" si="36"/>
        <v>5.7964587243162255E-4</v>
      </c>
    </row>
    <row r="90" spans="1:26" x14ac:dyDescent="0.25">
      <c r="A90" s="161" t="s">
        <v>131</v>
      </c>
      <c r="B90" s="162" t="s">
        <v>131</v>
      </c>
      <c r="C90" s="163">
        <v>2073</v>
      </c>
      <c r="D90" s="163">
        <v>408</v>
      </c>
      <c r="E90" s="163">
        <v>385</v>
      </c>
      <c r="F90" s="163">
        <v>658</v>
      </c>
      <c r="G90" s="163">
        <v>679</v>
      </c>
      <c r="H90" s="164">
        <f t="shared" si="37"/>
        <v>3.1914893617021267E-2</v>
      </c>
      <c r="I90" s="165">
        <f t="shared" si="35"/>
        <v>-0.67245537867824412</v>
      </c>
      <c r="J90" s="164">
        <f t="shared" si="38"/>
        <v>9.1955081500100211E-4</v>
      </c>
      <c r="K90" s="163">
        <v>4834</v>
      </c>
      <c r="L90" s="163">
        <v>1922</v>
      </c>
      <c r="M90" s="163">
        <v>947</v>
      </c>
      <c r="N90" s="163">
        <v>3040</v>
      </c>
      <c r="O90" s="163">
        <v>3728</v>
      </c>
      <c r="P90" s="164">
        <f t="shared" si="39"/>
        <v>0.22631578947368425</v>
      </c>
      <c r="Q90" s="165">
        <f t="shared" si="42"/>
        <v>-0.22879602813405042</v>
      </c>
      <c r="R90" s="164">
        <f t="shared" si="40"/>
        <v>1.1127846660183383E-3</v>
      </c>
      <c r="S90" s="163">
        <v>6907</v>
      </c>
      <c r="T90" s="163">
        <v>2330</v>
      </c>
      <c r="U90" s="163">
        <v>1332</v>
      </c>
      <c r="V90" s="163">
        <v>3698</v>
      </c>
      <c r="W90" s="163">
        <v>4407</v>
      </c>
      <c r="X90" s="164">
        <f t="shared" si="41"/>
        <v>0.19172525689561914</v>
      </c>
      <c r="Y90" s="165">
        <f t="shared" si="43"/>
        <v>-0.36195164326046037</v>
      </c>
      <c r="Z90" s="164">
        <f t="shared" si="36"/>
        <v>7.1688793136390086E-4</v>
      </c>
    </row>
    <row r="91" spans="1:26" x14ac:dyDescent="0.25">
      <c r="A91" s="167" t="s">
        <v>145</v>
      </c>
      <c r="B91" s="168" t="s">
        <v>145</v>
      </c>
      <c r="C91" s="169">
        <f>C83-SUM(C84:C90)</f>
        <v>32769</v>
      </c>
      <c r="D91" s="169">
        <f>D83-SUM(D84:D90)</f>
        <v>7838</v>
      </c>
      <c r="E91" s="169">
        <f>E83-SUM(E84:E90)</f>
        <v>13273</v>
      </c>
      <c r="F91" s="169">
        <f>F83-SUM(F84:F90)</f>
        <v>21554</v>
      </c>
      <c r="G91" s="169">
        <f>G83-SUM(G84:G90)</f>
        <v>23699</v>
      </c>
      <c r="H91" s="170">
        <f t="shared" si="37"/>
        <v>9.9517490952955479E-2</v>
      </c>
      <c r="I91" s="171">
        <f t="shared" si="35"/>
        <v>-0.27678598675577526</v>
      </c>
      <c r="J91" s="170">
        <f t="shared" si="38"/>
        <v>3.2094896560690353E-2</v>
      </c>
      <c r="K91" s="169">
        <f>K83-SUM(K84:K90)</f>
        <v>68790</v>
      </c>
      <c r="L91" s="169">
        <f>L83-SUM(L84:L90)</f>
        <v>21224</v>
      </c>
      <c r="M91" s="169">
        <f>M83-SUM(M84:M90)</f>
        <v>37928</v>
      </c>
      <c r="N91" s="169">
        <f>N83-SUM(N84:N90)</f>
        <v>70455</v>
      </c>
      <c r="O91" s="169">
        <f>O83-SUM(O84:O90)</f>
        <v>95754</v>
      </c>
      <c r="P91" s="170">
        <f t="shared" si="39"/>
        <v>0.35908026399829684</v>
      </c>
      <c r="Q91" s="171">
        <f t="shared" si="42"/>
        <v>0.3919755778456171</v>
      </c>
      <c r="R91" s="170">
        <f t="shared" si="40"/>
        <v>2.8581969664678103E-2</v>
      </c>
      <c r="S91" s="169">
        <f>S83-SUM(S84:S90)</f>
        <v>101559</v>
      </c>
      <c r="T91" s="169">
        <f>T83-SUM(T84:T90)</f>
        <v>29062</v>
      </c>
      <c r="U91" s="169">
        <f>U83-SUM(U84:U90)</f>
        <v>51201</v>
      </c>
      <c r="V91" s="169">
        <f>V83-SUM(V84:V90)</f>
        <v>92009</v>
      </c>
      <c r="W91" s="169">
        <f>W83-SUM(W84:W90)</f>
        <v>119453</v>
      </c>
      <c r="X91" s="170">
        <f t="shared" si="41"/>
        <v>0.29827516873349347</v>
      </c>
      <c r="Y91" s="171">
        <f t="shared" si="43"/>
        <v>0.17619314881005121</v>
      </c>
      <c r="Z91" s="170">
        <f t="shared" si="36"/>
        <v>2.7556590821143458E-2</v>
      </c>
    </row>
    <row r="92" spans="1:26" x14ac:dyDescent="0.25">
      <c r="A92" s="1"/>
      <c r="B92" s="153" t="s">
        <v>49</v>
      </c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</row>
    <row r="93" spans="1:26" x14ac:dyDescent="0.25">
      <c r="A93" s="1" t="s">
        <v>0</v>
      </c>
      <c r="B93" s="154" t="s">
        <v>68</v>
      </c>
      <c r="C93" s="176">
        <f>C94+C97</f>
        <v>13399</v>
      </c>
      <c r="D93" s="176">
        <f>D94+D97</f>
        <v>0</v>
      </c>
      <c r="E93" s="176">
        <f>E94+E97</f>
        <v>0</v>
      </c>
      <c r="F93" s="176">
        <f>F94+F97</f>
        <v>5131</v>
      </c>
      <c r="G93" s="176">
        <f>G94+G97</f>
        <v>7607</v>
      </c>
      <c r="H93" s="177">
        <f>IFERROR(G93/F93-1,"-")</f>
        <v>0.48255700643149479</v>
      </c>
      <c r="I93" s="177">
        <f t="shared" si="35"/>
        <v>-0.43227106500485113</v>
      </c>
      <c r="J93" s="177">
        <f>G93/G$9</f>
        <v>1.0301948526822716E-2</v>
      </c>
      <c r="K93" s="176">
        <f>K94+K97</f>
        <v>42488</v>
      </c>
      <c r="L93" s="176">
        <f>L94+L97</f>
        <v>0</v>
      </c>
      <c r="M93" s="176">
        <f>M94+M97</f>
        <v>0</v>
      </c>
      <c r="N93" s="176">
        <f>N94+N97</f>
        <v>46354</v>
      </c>
      <c r="O93" s="176">
        <f>O94+O97</f>
        <v>50550</v>
      </c>
      <c r="P93" s="177">
        <f>IFERROR(O93/N93-1,"-")</f>
        <v>9.0520774906156953E-2</v>
      </c>
      <c r="Q93" s="177">
        <f t="shared" si="42"/>
        <v>0.18974769346639042</v>
      </c>
      <c r="R93" s="177">
        <f>O93/O$9</f>
        <v>1.508885860172398E-2</v>
      </c>
      <c r="S93" s="176">
        <f>S94+S97</f>
        <v>55887</v>
      </c>
      <c r="T93" s="176">
        <f>T94+T97</f>
        <v>24221</v>
      </c>
      <c r="U93" s="176">
        <f>U94+U97</f>
        <v>33444</v>
      </c>
      <c r="V93" s="176">
        <f>V94+V97</f>
        <v>51485</v>
      </c>
      <c r="W93" s="176">
        <f>W94+W97</f>
        <v>58157</v>
      </c>
      <c r="X93" s="177">
        <f>IFERROR(W93/V93-1,"-")</f>
        <v>0.12959114305137409</v>
      </c>
      <c r="Y93" s="177">
        <f t="shared" si="43"/>
        <v>4.0617674951240801E-2</v>
      </c>
      <c r="Z93" s="177">
        <f t="shared" ref="Z93:Z105" si="44">U93/U$9</f>
        <v>1.7999699682082808E-2</v>
      </c>
    </row>
    <row r="94" spans="1:26" x14ac:dyDescent="0.25">
      <c r="A94" s="1" t="s">
        <v>96</v>
      </c>
      <c r="B94" s="157" t="s">
        <v>97</v>
      </c>
      <c r="C94" s="158">
        <v>9418</v>
      </c>
      <c r="D94" s="158">
        <v>0</v>
      </c>
      <c r="E94" s="158">
        <v>0</v>
      </c>
      <c r="F94" s="158">
        <v>3937</v>
      </c>
      <c r="G94" s="158">
        <v>5346</v>
      </c>
      <c r="H94" s="159">
        <f>IFERROR(G94/F94-1,"-")</f>
        <v>0.35788671577343156</v>
      </c>
      <c r="I94" s="160">
        <f t="shared" si="35"/>
        <v>-0.43236355914206837</v>
      </c>
      <c r="J94" s="159">
        <f>G94/G$9</f>
        <v>7.2399391119224703E-3</v>
      </c>
      <c r="K94" s="158">
        <v>27701</v>
      </c>
      <c r="L94" s="158">
        <v>0</v>
      </c>
      <c r="M94" s="158">
        <v>0</v>
      </c>
      <c r="N94" s="158">
        <v>29872</v>
      </c>
      <c r="O94" s="158">
        <v>32376</v>
      </c>
      <c r="P94" s="159">
        <f>IFERROR(O94/N94-1,"-")</f>
        <v>8.3824317086234501E-2</v>
      </c>
      <c r="Q94" s="160">
        <f t="shared" si="42"/>
        <v>0.16876647052452975</v>
      </c>
      <c r="R94" s="159">
        <f>O94/O$9</f>
        <v>9.6640333548845807E-3</v>
      </c>
      <c r="S94" s="158">
        <v>37119</v>
      </c>
      <c r="T94" s="158">
        <v>16023</v>
      </c>
      <c r="U94" s="158">
        <v>21732</v>
      </c>
      <c r="V94" s="158">
        <v>33809</v>
      </c>
      <c r="W94" s="158">
        <v>37722</v>
      </c>
      <c r="X94" s="159">
        <f>IFERROR(W94/V94-1,"-")</f>
        <v>0.11573841284864983</v>
      </c>
      <c r="Y94" s="160">
        <f t="shared" si="43"/>
        <v>1.6245049705002845E-2</v>
      </c>
      <c r="Z94" s="159">
        <f t="shared" si="44"/>
        <v>1.1696252645946165E-2</v>
      </c>
    </row>
    <row r="95" spans="1:26" x14ac:dyDescent="0.25">
      <c r="A95" s="161" t="s">
        <v>103</v>
      </c>
      <c r="B95" s="162" t="s">
        <v>103</v>
      </c>
      <c r="C95" s="163">
        <v>6900</v>
      </c>
      <c r="D95" s="163">
        <v>0</v>
      </c>
      <c r="E95" s="163">
        <v>0</v>
      </c>
      <c r="F95" s="163">
        <v>2928</v>
      </c>
      <c r="G95" s="163">
        <v>3814</v>
      </c>
      <c r="H95" s="164">
        <f>IFERROR(G95/F95-1,"-")</f>
        <v>0.30259562841530063</v>
      </c>
      <c r="I95" s="165">
        <f t="shared" si="35"/>
        <v>-0.44724637681159418</v>
      </c>
      <c r="J95" s="164">
        <f>G95/G$9</f>
        <v>5.1651941213752906E-3</v>
      </c>
      <c r="K95" s="163">
        <v>12253</v>
      </c>
      <c r="L95" s="163">
        <v>0</v>
      </c>
      <c r="M95" s="163">
        <v>0</v>
      </c>
      <c r="N95" s="163">
        <v>13361</v>
      </c>
      <c r="O95" s="163">
        <v>8210</v>
      </c>
      <c r="P95" s="164">
        <f>IFERROR(O95/N95-1,"-")</f>
        <v>-0.38552503555123119</v>
      </c>
      <c r="Q95" s="165">
        <f t="shared" si="42"/>
        <v>-0.32996000979351992</v>
      </c>
      <c r="R95" s="164">
        <f>O95/O$9</f>
        <v>2.4506336126637759E-3</v>
      </c>
      <c r="S95" s="163">
        <v>19153</v>
      </c>
      <c r="T95" s="163">
        <v>8684</v>
      </c>
      <c r="U95" s="163">
        <v>11001</v>
      </c>
      <c r="V95" s="163">
        <v>16289</v>
      </c>
      <c r="W95" s="163">
        <v>12024</v>
      </c>
      <c r="X95" s="164">
        <f>IFERROR(W95/V95-1,"-")</f>
        <v>-0.261833138928111</v>
      </c>
      <c r="Y95" s="165">
        <f t="shared" si="43"/>
        <v>-0.37221323030334674</v>
      </c>
      <c r="Z95" s="164">
        <f t="shared" si="44"/>
        <v>5.9207838835842888E-3</v>
      </c>
    </row>
    <row r="96" spans="1:26" x14ac:dyDescent="0.25">
      <c r="A96" s="161" t="s">
        <v>100</v>
      </c>
      <c r="B96" s="162" t="s">
        <v>100</v>
      </c>
      <c r="C96" s="163">
        <v>2518</v>
      </c>
      <c r="D96" s="163">
        <v>0</v>
      </c>
      <c r="E96" s="163">
        <v>0</v>
      </c>
      <c r="F96" s="163">
        <v>1009</v>
      </c>
      <c r="G96" s="163">
        <v>1532</v>
      </c>
      <c r="H96" s="164">
        <f>IFERROR(G96/F96-1,"-")</f>
        <v>0.51833498513379594</v>
      </c>
      <c r="I96" s="165">
        <f t="shared" si="35"/>
        <v>-0.39158061953931689</v>
      </c>
      <c r="J96" s="164">
        <f>G96/G$9</f>
        <v>2.0747449905471802E-3</v>
      </c>
      <c r="K96" s="163">
        <v>15448</v>
      </c>
      <c r="L96" s="163">
        <v>0</v>
      </c>
      <c r="M96" s="163">
        <v>0</v>
      </c>
      <c r="N96" s="163">
        <v>16511</v>
      </c>
      <c r="O96" s="163">
        <v>24166</v>
      </c>
      <c r="P96" s="164">
        <f>IFERROR(O96/N96-1,"-")</f>
        <v>0.46363030706801522</v>
      </c>
      <c r="Q96" s="165">
        <f t="shared" si="42"/>
        <v>0.56434489901605378</v>
      </c>
      <c r="R96" s="164">
        <f>O96/O$9</f>
        <v>7.2133997422208053E-3</v>
      </c>
      <c r="S96" s="163">
        <v>17966</v>
      </c>
      <c r="T96" s="163">
        <v>7339</v>
      </c>
      <c r="U96" s="163">
        <v>10731</v>
      </c>
      <c r="V96" s="163">
        <v>17520</v>
      </c>
      <c r="W96" s="163">
        <v>25698</v>
      </c>
      <c r="X96" s="164">
        <f>IFERROR(W96/V96-1,"-")</f>
        <v>0.46678082191780823</v>
      </c>
      <c r="Y96" s="165">
        <f t="shared" si="43"/>
        <v>0.43036847378381382</v>
      </c>
      <c r="Z96" s="164">
        <f t="shared" si="44"/>
        <v>5.7754687623618765E-3</v>
      </c>
    </row>
    <row r="97" spans="1:26" x14ac:dyDescent="0.25">
      <c r="A97" s="1" t="s">
        <v>146</v>
      </c>
      <c r="B97" s="157" t="s">
        <v>107</v>
      </c>
      <c r="C97" s="158">
        <v>3981</v>
      </c>
      <c r="D97" s="158">
        <v>0</v>
      </c>
      <c r="E97" s="158">
        <v>0</v>
      </c>
      <c r="F97" s="158">
        <v>1194</v>
      </c>
      <c r="G97" s="158">
        <v>2261</v>
      </c>
      <c r="H97" s="159">
        <f>IFERROR(G97/F97-1,"-")</f>
        <v>0.89363484087102174</v>
      </c>
      <c r="I97" s="160">
        <f t="shared" si="35"/>
        <v>-0.43205224817884957</v>
      </c>
      <c r="J97" s="159">
        <f>G97/G$9</f>
        <v>3.0620094149002445E-3</v>
      </c>
      <c r="K97" s="158">
        <v>14787</v>
      </c>
      <c r="L97" s="158">
        <v>0</v>
      </c>
      <c r="M97" s="158">
        <v>0</v>
      </c>
      <c r="N97" s="158">
        <v>16482</v>
      </c>
      <c r="O97" s="158">
        <v>18174</v>
      </c>
      <c r="P97" s="159">
        <f>IFERROR(O97/N97-1,"-")</f>
        <v>0.10265744448489267</v>
      </c>
      <c r="Q97" s="160">
        <f t="shared" si="42"/>
        <v>0.22905254615540671</v>
      </c>
      <c r="R97" s="159">
        <f>O97/O$9</f>
        <v>5.4248252468393991E-3</v>
      </c>
      <c r="S97" s="158">
        <v>18768</v>
      </c>
      <c r="T97" s="158">
        <v>8198</v>
      </c>
      <c r="U97" s="158">
        <v>11712</v>
      </c>
      <c r="V97" s="158">
        <v>17676</v>
      </c>
      <c r="W97" s="158">
        <v>20435</v>
      </c>
      <c r="X97" s="159">
        <f>IFERROR(W97/V97-1,"-")</f>
        <v>0.15608735007920349</v>
      </c>
      <c r="Y97" s="160">
        <f t="shared" si="43"/>
        <v>8.882139812446721E-2</v>
      </c>
      <c r="Z97" s="159">
        <f t="shared" si="44"/>
        <v>6.3034470361366416E-3</v>
      </c>
    </row>
    <row r="98" spans="1:26" x14ac:dyDescent="0.25">
      <c r="A98" s="161" t="s">
        <v>110</v>
      </c>
      <c r="B98" s="162" t="s">
        <v>110</v>
      </c>
      <c r="C98" s="163">
        <v>210</v>
      </c>
      <c r="D98" s="163">
        <v>0</v>
      </c>
      <c r="E98" s="163">
        <v>0</v>
      </c>
      <c r="F98" s="163">
        <v>50</v>
      </c>
      <c r="G98" s="163">
        <v>173</v>
      </c>
      <c r="H98" s="164">
        <f t="shared" ref="H98:H105" si="45">IFERROR(G98/F98-1,"-")</f>
        <v>2.46</v>
      </c>
      <c r="I98" s="165">
        <f t="shared" si="35"/>
        <v>-0.17619047619047623</v>
      </c>
      <c r="J98" s="164">
        <f t="shared" ref="J98:J105" si="46">G98/G$9</f>
        <v>2.3428908835813458E-4</v>
      </c>
      <c r="K98" s="163">
        <v>2211</v>
      </c>
      <c r="L98" s="163">
        <v>0</v>
      </c>
      <c r="M98" s="163">
        <v>0</v>
      </c>
      <c r="N98" s="163">
        <v>2353</v>
      </c>
      <c r="O98" s="163">
        <v>2622</v>
      </c>
      <c r="P98" s="164">
        <f t="shared" ref="P98:P105" si="47">IFERROR(O98/N98-1,"-")</f>
        <v>0.11432214194645129</v>
      </c>
      <c r="Q98" s="165">
        <f t="shared" si="42"/>
        <v>0.18588873812754403</v>
      </c>
      <c r="R98" s="164">
        <f t="shared" ref="R98:R105" si="48">O98/O$9</f>
        <v>7.8265058859980764E-4</v>
      </c>
      <c r="S98" s="163">
        <v>2421</v>
      </c>
      <c r="T98" s="163">
        <v>1288</v>
      </c>
      <c r="U98" s="163">
        <v>921</v>
      </c>
      <c r="V98" s="163">
        <v>2403</v>
      </c>
      <c r="W98" s="163">
        <v>2795</v>
      </c>
      <c r="X98" s="164">
        <f t="shared" ref="X98:X105" si="49">IFERROR(W98/V98-1,"-")</f>
        <v>0.16312942155638788</v>
      </c>
      <c r="Y98" s="165">
        <f t="shared" si="43"/>
        <v>0.15448161916563397</v>
      </c>
      <c r="Z98" s="164">
        <f t="shared" si="44"/>
        <v>4.9568602461422869E-4</v>
      </c>
    </row>
    <row r="99" spans="1:26" x14ac:dyDescent="0.25">
      <c r="A99" s="161" t="s">
        <v>113</v>
      </c>
      <c r="B99" s="162" t="s">
        <v>113</v>
      </c>
      <c r="C99" s="163">
        <v>551</v>
      </c>
      <c r="D99" s="163">
        <v>0</v>
      </c>
      <c r="E99" s="163">
        <v>0</v>
      </c>
      <c r="F99" s="163">
        <v>194</v>
      </c>
      <c r="G99" s="163">
        <v>319</v>
      </c>
      <c r="H99" s="164">
        <f t="shared" si="45"/>
        <v>0.64432989690721643</v>
      </c>
      <c r="I99" s="165">
        <f t="shared" si="35"/>
        <v>-0.42105263157894735</v>
      </c>
      <c r="J99" s="164">
        <f t="shared" si="46"/>
        <v>4.3201282766615567E-4</v>
      </c>
      <c r="K99" s="163">
        <v>3354</v>
      </c>
      <c r="L99" s="163">
        <v>0</v>
      </c>
      <c r="M99" s="163">
        <v>0</v>
      </c>
      <c r="N99" s="163">
        <v>3288</v>
      </c>
      <c r="O99" s="163">
        <v>3495</v>
      </c>
      <c r="P99" s="164">
        <f t="shared" si="47"/>
        <v>6.2956204379561953E-2</v>
      </c>
      <c r="Q99" s="165">
        <f t="shared" si="42"/>
        <v>4.2039355992844474E-2</v>
      </c>
      <c r="R99" s="164">
        <f t="shared" si="48"/>
        <v>1.043235624392192E-3</v>
      </c>
      <c r="S99" s="163">
        <v>3905</v>
      </c>
      <c r="T99" s="163">
        <v>1481</v>
      </c>
      <c r="U99" s="163">
        <v>2395</v>
      </c>
      <c r="V99" s="163">
        <v>3482</v>
      </c>
      <c r="W99" s="163">
        <v>3814</v>
      </c>
      <c r="X99" s="164">
        <f t="shared" si="49"/>
        <v>9.5347501435956383E-2</v>
      </c>
      <c r="Y99" s="165">
        <f t="shared" si="43"/>
        <v>-2.3303457106274017E-2</v>
      </c>
      <c r="Z99" s="164">
        <f t="shared" si="44"/>
        <v>1.2889989456580648E-3</v>
      </c>
    </row>
    <row r="100" spans="1:26" x14ac:dyDescent="0.25">
      <c r="A100" s="161" t="s">
        <v>116</v>
      </c>
      <c r="B100" s="162" t="s">
        <v>116</v>
      </c>
      <c r="C100" s="163">
        <v>1170</v>
      </c>
      <c r="D100" s="163">
        <v>0</v>
      </c>
      <c r="E100" s="163">
        <v>0</v>
      </c>
      <c r="F100" s="163">
        <v>346</v>
      </c>
      <c r="G100" s="163">
        <v>771</v>
      </c>
      <c r="H100" s="164">
        <f t="shared" si="45"/>
        <v>1.2283236994219653</v>
      </c>
      <c r="I100" s="165">
        <f t="shared" si="35"/>
        <v>-0.34102564102564104</v>
      </c>
      <c r="J100" s="164">
        <f t="shared" si="46"/>
        <v>1.0441438562087963E-3</v>
      </c>
      <c r="K100" s="163">
        <v>2684</v>
      </c>
      <c r="L100" s="163">
        <v>0</v>
      </c>
      <c r="M100" s="163">
        <v>0</v>
      </c>
      <c r="N100" s="163">
        <v>3066</v>
      </c>
      <c r="O100" s="163">
        <v>3114</v>
      </c>
      <c r="P100" s="164">
        <f t="shared" si="47"/>
        <v>1.5655577299412915E-2</v>
      </c>
      <c r="Q100" s="165">
        <f t="shared" si="42"/>
        <v>0.16020864381520128</v>
      </c>
      <c r="R100" s="164">
        <f t="shared" si="48"/>
        <v>9.2950950911510339E-4</v>
      </c>
      <c r="S100" s="163">
        <v>3854</v>
      </c>
      <c r="T100" s="163">
        <v>1974</v>
      </c>
      <c r="U100" s="163">
        <v>3541</v>
      </c>
      <c r="V100" s="163">
        <v>3412</v>
      </c>
      <c r="W100" s="163">
        <v>3885</v>
      </c>
      <c r="X100" s="164">
        <f t="shared" si="49"/>
        <v>0.13862837045720977</v>
      </c>
      <c r="Y100" s="165">
        <f t="shared" si="43"/>
        <v>8.0435910742087113E-3</v>
      </c>
      <c r="Z100" s="164">
        <f t="shared" si="44"/>
        <v>1.905780904624304E-3</v>
      </c>
    </row>
    <row r="101" spans="1:26" x14ac:dyDescent="0.25">
      <c r="A101" s="161" t="s">
        <v>123</v>
      </c>
      <c r="B101" s="162" t="s">
        <v>123</v>
      </c>
      <c r="C101" s="163">
        <v>56</v>
      </c>
      <c r="D101" s="163">
        <v>0</v>
      </c>
      <c r="E101" s="163">
        <v>0</v>
      </c>
      <c r="F101" s="163">
        <v>32</v>
      </c>
      <c r="G101" s="163">
        <v>58</v>
      </c>
      <c r="H101" s="164">
        <f t="shared" si="45"/>
        <v>0.8125</v>
      </c>
      <c r="I101" s="165">
        <f t="shared" si="35"/>
        <v>3.5714285714285809E-2</v>
      </c>
      <c r="J101" s="164">
        <f t="shared" si="46"/>
        <v>7.8547786848391936E-5</v>
      </c>
      <c r="K101" s="163">
        <v>643</v>
      </c>
      <c r="L101" s="163">
        <v>0</v>
      </c>
      <c r="M101" s="163">
        <v>0</v>
      </c>
      <c r="N101" s="163">
        <v>1140</v>
      </c>
      <c r="O101" s="163">
        <v>880</v>
      </c>
      <c r="P101" s="164">
        <f t="shared" si="47"/>
        <v>-0.22807017543859653</v>
      </c>
      <c r="Q101" s="165">
        <f t="shared" si="42"/>
        <v>0.36858475894245712</v>
      </c>
      <c r="R101" s="164">
        <f t="shared" si="48"/>
        <v>2.6267449197857768E-4</v>
      </c>
      <c r="S101" s="163">
        <v>699</v>
      </c>
      <c r="T101" s="163">
        <v>323</v>
      </c>
      <c r="U101" s="163">
        <v>432</v>
      </c>
      <c r="V101" s="163">
        <v>1172</v>
      </c>
      <c r="W101" s="163">
        <v>938</v>
      </c>
      <c r="X101" s="164">
        <f t="shared" si="49"/>
        <v>-0.19965870307167233</v>
      </c>
      <c r="Y101" s="165">
        <f t="shared" si="43"/>
        <v>0.3419170243204579</v>
      </c>
      <c r="Z101" s="164">
        <f t="shared" si="44"/>
        <v>2.3250419395585972E-4</v>
      </c>
    </row>
    <row r="102" spans="1:26" x14ac:dyDescent="0.25">
      <c r="A102" s="161" t="s">
        <v>119</v>
      </c>
      <c r="B102" s="162" t="s">
        <v>119</v>
      </c>
      <c r="C102" s="163">
        <v>106</v>
      </c>
      <c r="D102" s="163">
        <v>0</v>
      </c>
      <c r="E102" s="163">
        <v>0</v>
      </c>
      <c r="F102" s="163">
        <v>15</v>
      </c>
      <c r="G102" s="163">
        <v>87</v>
      </c>
      <c r="H102" s="164">
        <f t="shared" si="45"/>
        <v>4.8</v>
      </c>
      <c r="I102" s="165">
        <f t="shared" si="35"/>
        <v>-0.17924528301886788</v>
      </c>
      <c r="J102" s="164">
        <f t="shared" si="46"/>
        <v>1.178216802725879E-4</v>
      </c>
      <c r="K102" s="163">
        <v>413</v>
      </c>
      <c r="L102" s="163">
        <v>0</v>
      </c>
      <c r="M102" s="163">
        <v>0</v>
      </c>
      <c r="N102" s="163">
        <v>667</v>
      </c>
      <c r="O102" s="163">
        <v>563</v>
      </c>
      <c r="P102" s="164">
        <f t="shared" si="47"/>
        <v>-0.15592203898050971</v>
      </c>
      <c r="Q102" s="165">
        <f t="shared" si="42"/>
        <v>0.36319612590799033</v>
      </c>
      <c r="R102" s="164">
        <f t="shared" si="48"/>
        <v>1.6805197611811278E-4</v>
      </c>
      <c r="S102" s="163">
        <v>519</v>
      </c>
      <c r="T102" s="163">
        <v>351</v>
      </c>
      <c r="U102" s="163">
        <v>507</v>
      </c>
      <c r="V102" s="163">
        <v>682</v>
      </c>
      <c r="W102" s="163">
        <v>650</v>
      </c>
      <c r="X102" s="164">
        <f t="shared" si="49"/>
        <v>-4.692082111436946E-2</v>
      </c>
      <c r="Y102" s="165">
        <f t="shared" si="43"/>
        <v>0.25240847784200393</v>
      </c>
      <c r="Z102" s="164">
        <f t="shared" si="44"/>
        <v>2.728695054065298E-4</v>
      </c>
    </row>
    <row r="103" spans="1:26" x14ac:dyDescent="0.25">
      <c r="A103" s="161" t="s">
        <v>128</v>
      </c>
      <c r="B103" s="162" t="s">
        <v>128</v>
      </c>
      <c r="C103" s="163">
        <v>42</v>
      </c>
      <c r="D103" s="163">
        <v>0</v>
      </c>
      <c r="E103" s="163">
        <v>0</v>
      </c>
      <c r="F103" s="163">
        <v>10</v>
      </c>
      <c r="G103" s="163">
        <v>22</v>
      </c>
      <c r="H103" s="164">
        <f t="shared" si="45"/>
        <v>1.2000000000000002</v>
      </c>
      <c r="I103" s="165">
        <f t="shared" si="35"/>
        <v>-0.47619047619047616</v>
      </c>
      <c r="J103" s="164">
        <f t="shared" si="46"/>
        <v>2.9793988114907287E-5</v>
      </c>
      <c r="K103" s="163">
        <v>113</v>
      </c>
      <c r="L103" s="163">
        <v>0</v>
      </c>
      <c r="M103" s="163">
        <v>0</v>
      </c>
      <c r="N103" s="163">
        <v>260</v>
      </c>
      <c r="O103" s="163">
        <v>131</v>
      </c>
      <c r="P103" s="164">
        <f t="shared" si="47"/>
        <v>-0.49615384615384617</v>
      </c>
      <c r="Q103" s="165">
        <f t="shared" si="42"/>
        <v>0.15929203539823011</v>
      </c>
      <c r="R103" s="164">
        <f t="shared" si="48"/>
        <v>3.9102680055901911E-5</v>
      </c>
      <c r="S103" s="163">
        <v>155</v>
      </c>
      <c r="T103" s="163">
        <v>124</v>
      </c>
      <c r="U103" s="163">
        <v>105</v>
      </c>
      <c r="V103" s="163">
        <v>270</v>
      </c>
      <c r="W103" s="163">
        <v>153</v>
      </c>
      <c r="X103" s="164">
        <f t="shared" si="49"/>
        <v>-0.43333333333333335</v>
      </c>
      <c r="Y103" s="165">
        <f t="shared" si="43"/>
        <v>-1.2903225806451646E-2</v>
      </c>
      <c r="Z103" s="164">
        <f t="shared" si="44"/>
        <v>5.651143603093813E-5</v>
      </c>
    </row>
    <row r="104" spans="1:26" x14ac:dyDescent="0.25">
      <c r="A104" s="161" t="s">
        <v>131</v>
      </c>
      <c r="B104" s="162" t="s">
        <v>131</v>
      </c>
      <c r="C104" s="163">
        <v>60</v>
      </c>
      <c r="D104" s="163">
        <v>0</v>
      </c>
      <c r="E104" s="163">
        <v>0</v>
      </c>
      <c r="F104" s="163">
        <v>11</v>
      </c>
      <c r="G104" s="163">
        <v>10</v>
      </c>
      <c r="H104" s="164">
        <f t="shared" si="45"/>
        <v>-9.0909090909090939E-2</v>
      </c>
      <c r="I104" s="165">
        <f t="shared" si="35"/>
        <v>-0.83333333333333337</v>
      </c>
      <c r="J104" s="164">
        <f t="shared" si="46"/>
        <v>1.3542721870412402E-5</v>
      </c>
      <c r="K104" s="163">
        <v>211</v>
      </c>
      <c r="L104" s="163">
        <v>0</v>
      </c>
      <c r="M104" s="163">
        <v>0</v>
      </c>
      <c r="N104" s="163">
        <v>157</v>
      </c>
      <c r="O104" s="163">
        <v>260</v>
      </c>
      <c r="P104" s="164">
        <f t="shared" si="47"/>
        <v>0.65605095541401282</v>
      </c>
      <c r="Q104" s="165">
        <f t="shared" si="42"/>
        <v>0.23222748815165883</v>
      </c>
      <c r="R104" s="164">
        <f t="shared" si="48"/>
        <v>7.7608372630034325E-5</v>
      </c>
      <c r="S104" s="163">
        <v>271</v>
      </c>
      <c r="T104" s="163">
        <v>89</v>
      </c>
      <c r="U104" s="163">
        <v>96</v>
      </c>
      <c r="V104" s="163">
        <v>168</v>
      </c>
      <c r="W104" s="163">
        <v>270</v>
      </c>
      <c r="X104" s="164">
        <f t="shared" si="49"/>
        <v>0.60714285714285721</v>
      </c>
      <c r="Y104" s="165">
        <f t="shared" si="43"/>
        <v>-3.6900369003689537E-3</v>
      </c>
      <c r="Z104" s="164">
        <f t="shared" si="44"/>
        <v>5.1667598656857714E-5</v>
      </c>
    </row>
    <row r="105" spans="1:26" x14ac:dyDescent="0.25">
      <c r="A105" s="167" t="s">
        <v>145</v>
      </c>
      <c r="B105" s="168" t="s">
        <v>145</v>
      </c>
      <c r="C105" s="169">
        <f>C97-SUM(C98:C104)</f>
        <v>1786</v>
      </c>
      <c r="D105" s="169">
        <f>D97-SUM(D98:D104)</f>
        <v>0</v>
      </c>
      <c r="E105" s="169">
        <f>E97-SUM(E98:E104)</f>
        <v>0</v>
      </c>
      <c r="F105" s="169">
        <f>F97-SUM(F98:F104)</f>
        <v>536</v>
      </c>
      <c r="G105" s="169">
        <f>G97-SUM(G98:G104)</f>
        <v>821</v>
      </c>
      <c r="H105" s="170">
        <f t="shared" si="45"/>
        <v>0.53171641791044766</v>
      </c>
      <c r="I105" s="171">
        <f t="shared" si="35"/>
        <v>-0.54031354983202684</v>
      </c>
      <c r="J105" s="170">
        <f t="shared" si="46"/>
        <v>1.1118574655608583E-3</v>
      </c>
      <c r="K105" s="169">
        <f>K97-SUM(K98:K104)</f>
        <v>5158</v>
      </c>
      <c r="L105" s="169">
        <f>L97-SUM(L98:L104)</f>
        <v>0</v>
      </c>
      <c r="M105" s="169">
        <f>M97-SUM(M98:M104)</f>
        <v>0</v>
      </c>
      <c r="N105" s="169">
        <f>N97-SUM(N98:N104)</f>
        <v>5551</v>
      </c>
      <c r="O105" s="169">
        <f>O97-SUM(O98:O104)</f>
        <v>7109</v>
      </c>
      <c r="P105" s="170">
        <f t="shared" si="47"/>
        <v>0.28067014952260849</v>
      </c>
      <c r="Q105" s="171">
        <f t="shared" si="42"/>
        <v>0.3782473827064754</v>
      </c>
      <c r="R105" s="170">
        <f t="shared" si="48"/>
        <v>2.1219920039496692E-3</v>
      </c>
      <c r="S105" s="169">
        <f>S97-SUM(S98:S104)</f>
        <v>6944</v>
      </c>
      <c r="T105" s="169">
        <f>T97-SUM(T98:T104)</f>
        <v>2568</v>
      </c>
      <c r="U105" s="169">
        <f>U97-SUM(U98:U104)</f>
        <v>3715</v>
      </c>
      <c r="V105" s="169">
        <f>V97-SUM(V98:V104)</f>
        <v>6087</v>
      </c>
      <c r="W105" s="169">
        <f>W97-SUM(W98:W104)</f>
        <v>7930</v>
      </c>
      <c r="X105" s="170">
        <f t="shared" si="49"/>
        <v>0.30277640873993761</v>
      </c>
      <c r="Y105" s="171">
        <f t="shared" si="43"/>
        <v>0.14199308755760365</v>
      </c>
      <c r="Z105" s="170">
        <f t="shared" si="44"/>
        <v>1.9994284271898587E-3</v>
      </c>
    </row>
    <row r="106" spans="1:26" x14ac:dyDescent="0.25">
      <c r="A106" s="1"/>
      <c r="B106" s="153" t="s">
        <v>50</v>
      </c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</row>
    <row r="107" spans="1:26" x14ac:dyDescent="0.25">
      <c r="A107" s="1" t="s">
        <v>0</v>
      </c>
      <c r="B107" s="154" t="s">
        <v>68</v>
      </c>
      <c r="C107" s="176">
        <f>C108+C111</f>
        <v>0</v>
      </c>
      <c r="D107" s="176">
        <f>D108+D111</f>
        <v>0</v>
      </c>
      <c r="E107" s="176">
        <f>E108+E111</f>
        <v>0</v>
      </c>
      <c r="F107" s="176">
        <f>F108+F111</f>
        <v>0</v>
      </c>
      <c r="G107" s="176">
        <f>G108+G111</f>
        <v>0</v>
      </c>
      <c r="H107" s="177" t="str">
        <f>IFERROR(G107/F107-1,"-")</f>
        <v>-</v>
      </c>
      <c r="I107" s="177" t="str">
        <f t="shared" si="35"/>
        <v>-</v>
      </c>
      <c r="J107" s="177">
        <f>G107/G$9</f>
        <v>0</v>
      </c>
      <c r="K107" s="176">
        <f>K108+K111</f>
        <v>82594</v>
      </c>
      <c r="L107" s="176">
        <f>L108+L111</f>
        <v>0</v>
      </c>
      <c r="M107" s="176">
        <f>M108+M111</f>
        <v>0</v>
      </c>
      <c r="N107" s="176">
        <f>N108+N111</f>
        <v>0</v>
      </c>
      <c r="O107" s="176">
        <f>O108+O111</f>
        <v>0</v>
      </c>
      <c r="P107" s="177" t="str">
        <f>IFERROR(O107/N107-1,"-")</f>
        <v>-</v>
      </c>
      <c r="Q107" s="177">
        <f t="shared" si="42"/>
        <v>-1</v>
      </c>
      <c r="R107" s="177">
        <f>O107/O$9</f>
        <v>0</v>
      </c>
      <c r="S107" s="176">
        <f>S108+S111</f>
        <v>82594</v>
      </c>
      <c r="T107" s="176">
        <f>T108+T111</f>
        <v>63499</v>
      </c>
      <c r="U107" s="176">
        <f>U108+U111</f>
        <v>95997</v>
      </c>
      <c r="V107" s="176">
        <f>V108+V111</f>
        <v>169794</v>
      </c>
      <c r="W107" s="176">
        <f>W108+W111</f>
        <v>220761</v>
      </c>
      <c r="X107" s="177">
        <f>IFERROR(W107/V107-1,"-")</f>
        <v>0.3001696173009647</v>
      </c>
      <c r="Y107" s="177">
        <f t="shared" si="43"/>
        <v>1.6728454851441992</v>
      </c>
      <c r="Z107" s="177">
        <f t="shared" ref="Z107:Z119" si="50">U107/U$9</f>
        <v>5.166598404439969E-2</v>
      </c>
    </row>
    <row r="108" spans="1:26" x14ac:dyDescent="0.25">
      <c r="A108" s="1" t="s">
        <v>96</v>
      </c>
      <c r="B108" s="157" t="s">
        <v>97</v>
      </c>
      <c r="C108" s="158">
        <v>0</v>
      </c>
      <c r="D108" s="158">
        <v>0</v>
      </c>
      <c r="E108" s="158">
        <v>0</v>
      </c>
      <c r="F108" s="158">
        <v>0</v>
      </c>
      <c r="G108" s="158">
        <v>0</v>
      </c>
      <c r="H108" s="159" t="str">
        <f>IFERROR(G108/F108-1,"-")</f>
        <v>-</v>
      </c>
      <c r="I108" s="160" t="str">
        <f t="shared" si="35"/>
        <v>-</v>
      </c>
      <c r="J108" s="159">
        <f>G108/G$9</f>
        <v>0</v>
      </c>
      <c r="K108" s="158">
        <v>17569</v>
      </c>
      <c r="L108" s="158">
        <v>0</v>
      </c>
      <c r="M108" s="158">
        <v>0</v>
      </c>
      <c r="N108" s="158">
        <v>0</v>
      </c>
      <c r="O108" s="158">
        <v>0</v>
      </c>
      <c r="P108" s="159" t="str">
        <f>IFERROR(O108/N108-1,"-")</f>
        <v>-</v>
      </c>
      <c r="Q108" s="160">
        <f t="shared" si="42"/>
        <v>-1</v>
      </c>
      <c r="R108" s="159">
        <f>O108/O$9</f>
        <v>0</v>
      </c>
      <c r="S108" s="158">
        <v>17569</v>
      </c>
      <c r="T108" s="158">
        <v>28387</v>
      </c>
      <c r="U108" s="158">
        <v>39659</v>
      </c>
      <c r="V108" s="158">
        <v>41132</v>
      </c>
      <c r="W108" s="158">
        <v>48543</v>
      </c>
      <c r="X108" s="159">
        <f>IFERROR(W108/V108-1,"-")</f>
        <v>0.18017601867159394</v>
      </c>
      <c r="Y108" s="160">
        <f t="shared" si="43"/>
        <v>1.7629916329899253</v>
      </c>
      <c r="Z108" s="159">
        <f t="shared" si="50"/>
        <v>2.134463849096167E-2</v>
      </c>
    </row>
    <row r="109" spans="1:26" x14ac:dyDescent="0.25">
      <c r="A109" s="161" t="s">
        <v>103</v>
      </c>
      <c r="B109" s="162" t="s">
        <v>103</v>
      </c>
      <c r="C109" s="163">
        <v>0</v>
      </c>
      <c r="D109" s="163">
        <v>0</v>
      </c>
      <c r="E109" s="163">
        <v>0</v>
      </c>
      <c r="F109" s="163">
        <v>0</v>
      </c>
      <c r="G109" s="163">
        <v>0</v>
      </c>
      <c r="H109" s="164" t="str">
        <f>IFERROR(G109/F109-1,"-")</f>
        <v>-</v>
      </c>
      <c r="I109" s="165" t="str">
        <f t="shared" si="35"/>
        <v>-</v>
      </c>
      <c r="J109" s="164">
        <f>G109/G$9</f>
        <v>0</v>
      </c>
      <c r="K109" s="163">
        <v>3028</v>
      </c>
      <c r="L109" s="163">
        <v>0</v>
      </c>
      <c r="M109" s="163">
        <v>0</v>
      </c>
      <c r="N109" s="163">
        <v>0</v>
      </c>
      <c r="O109" s="163">
        <v>0</v>
      </c>
      <c r="P109" s="164" t="str">
        <f>IFERROR(O109/N109-1,"-")</f>
        <v>-</v>
      </c>
      <c r="Q109" s="165">
        <f t="shared" si="42"/>
        <v>-1</v>
      </c>
      <c r="R109" s="164">
        <f>O109/O$9</f>
        <v>0</v>
      </c>
      <c r="S109" s="163">
        <v>3028</v>
      </c>
      <c r="T109" s="163">
        <v>3383</v>
      </c>
      <c r="U109" s="163">
        <v>20351</v>
      </c>
      <c r="V109" s="163">
        <v>11031</v>
      </c>
      <c r="W109" s="163">
        <v>14560</v>
      </c>
      <c r="X109" s="164">
        <f>IFERROR(W109/V109-1,"-")</f>
        <v>0.31991659867645716</v>
      </c>
      <c r="Y109" s="165">
        <f t="shared" si="43"/>
        <v>3.8084544253632764</v>
      </c>
      <c r="Z109" s="164">
        <f t="shared" si="50"/>
        <v>1.0952992711101161E-2</v>
      </c>
    </row>
    <row r="110" spans="1:26" x14ac:dyDescent="0.25">
      <c r="A110" s="161" t="s">
        <v>100</v>
      </c>
      <c r="B110" s="162" t="s">
        <v>100</v>
      </c>
      <c r="C110" s="163">
        <v>0</v>
      </c>
      <c r="D110" s="163">
        <v>0</v>
      </c>
      <c r="E110" s="163">
        <v>0</v>
      </c>
      <c r="F110" s="163">
        <v>0</v>
      </c>
      <c r="G110" s="163">
        <v>0</v>
      </c>
      <c r="H110" s="164" t="str">
        <f>IFERROR(G110/F110-1,"-")</f>
        <v>-</v>
      </c>
      <c r="I110" s="165" t="str">
        <f t="shared" si="35"/>
        <v>-</v>
      </c>
      <c r="J110" s="164">
        <f>G110/G$9</f>
        <v>0</v>
      </c>
      <c r="K110" s="163">
        <v>14541</v>
      </c>
      <c r="L110" s="163">
        <v>0</v>
      </c>
      <c r="M110" s="163">
        <v>0</v>
      </c>
      <c r="N110" s="163">
        <v>0</v>
      </c>
      <c r="O110" s="163">
        <v>0</v>
      </c>
      <c r="P110" s="164" t="str">
        <f>IFERROR(O110/N110-1,"-")</f>
        <v>-</v>
      </c>
      <c r="Q110" s="165">
        <f t="shared" si="42"/>
        <v>-1</v>
      </c>
      <c r="R110" s="164">
        <f>O110/O$9</f>
        <v>0</v>
      </c>
      <c r="S110" s="163">
        <v>14541</v>
      </c>
      <c r="T110" s="163">
        <v>25004</v>
      </c>
      <c r="U110" s="163">
        <v>19308</v>
      </c>
      <c r="V110" s="163">
        <v>30101</v>
      </c>
      <c r="W110" s="163">
        <v>33983</v>
      </c>
      <c r="X110" s="164">
        <f>IFERROR(W110/V110-1,"-")</f>
        <v>0.12896581508919969</v>
      </c>
      <c r="Y110" s="165">
        <f t="shared" si="43"/>
        <v>1.337046970634757</v>
      </c>
      <c r="Z110" s="164">
        <f t="shared" si="50"/>
        <v>1.0391645779860507E-2</v>
      </c>
    </row>
    <row r="111" spans="1:26" x14ac:dyDescent="0.25">
      <c r="A111" s="1" t="s">
        <v>146</v>
      </c>
      <c r="B111" s="157" t="s">
        <v>107</v>
      </c>
      <c r="C111" s="158">
        <v>0</v>
      </c>
      <c r="D111" s="158">
        <v>0</v>
      </c>
      <c r="E111" s="158">
        <v>0</v>
      </c>
      <c r="F111" s="158">
        <v>0</v>
      </c>
      <c r="G111" s="158">
        <v>0</v>
      </c>
      <c r="H111" s="159" t="str">
        <f>IFERROR(G111/F111-1,"-")</f>
        <v>-</v>
      </c>
      <c r="I111" s="160" t="str">
        <f t="shared" si="35"/>
        <v>-</v>
      </c>
      <c r="J111" s="159">
        <f>G111/G$9</f>
        <v>0</v>
      </c>
      <c r="K111" s="158">
        <v>65025</v>
      </c>
      <c r="L111" s="158">
        <v>0</v>
      </c>
      <c r="M111" s="158">
        <v>0</v>
      </c>
      <c r="N111" s="158">
        <v>0</v>
      </c>
      <c r="O111" s="158">
        <v>0</v>
      </c>
      <c r="P111" s="159" t="str">
        <f>IFERROR(O111/N111-1,"-")</f>
        <v>-</v>
      </c>
      <c r="Q111" s="160">
        <f t="shared" si="42"/>
        <v>-1</v>
      </c>
      <c r="R111" s="159">
        <f>O111/O$9</f>
        <v>0</v>
      </c>
      <c r="S111" s="158">
        <v>65025</v>
      </c>
      <c r="T111" s="158">
        <v>35112</v>
      </c>
      <c r="U111" s="158">
        <v>56338</v>
      </c>
      <c r="V111" s="158">
        <v>128662</v>
      </c>
      <c r="W111" s="158">
        <v>172218</v>
      </c>
      <c r="X111" s="159">
        <f>IFERROR(W111/V111-1,"-")</f>
        <v>0.3385304130201614</v>
      </c>
      <c r="Y111" s="160">
        <f t="shared" si="43"/>
        <v>1.648489042675894</v>
      </c>
      <c r="Z111" s="159">
        <f t="shared" si="50"/>
        <v>3.0321345553438021E-2</v>
      </c>
    </row>
    <row r="112" spans="1:26" x14ac:dyDescent="0.25">
      <c r="A112" s="161" t="s">
        <v>110</v>
      </c>
      <c r="B112" s="162" t="s">
        <v>110</v>
      </c>
      <c r="C112" s="163">
        <v>0</v>
      </c>
      <c r="D112" s="163">
        <v>0</v>
      </c>
      <c r="E112" s="163">
        <v>0</v>
      </c>
      <c r="F112" s="163">
        <v>0</v>
      </c>
      <c r="G112" s="163">
        <v>0</v>
      </c>
      <c r="H112" s="164" t="str">
        <f t="shared" ref="H112:H119" si="51">IFERROR(G112/F112-1,"-")</f>
        <v>-</v>
      </c>
      <c r="I112" s="165" t="str">
        <f t="shared" si="35"/>
        <v>-</v>
      </c>
      <c r="J112" s="164">
        <f t="shared" ref="J112:J119" si="52">G112/G$9</f>
        <v>0</v>
      </c>
      <c r="K112" s="163">
        <v>36612</v>
      </c>
      <c r="L112" s="163">
        <v>0</v>
      </c>
      <c r="M112" s="163">
        <v>0</v>
      </c>
      <c r="N112" s="163">
        <v>0</v>
      </c>
      <c r="O112" s="163">
        <v>0</v>
      </c>
      <c r="P112" s="164" t="str">
        <f t="shared" ref="P112:P119" si="53">IFERROR(O112/N112-1,"-")</f>
        <v>-</v>
      </c>
      <c r="Q112" s="165">
        <f t="shared" si="42"/>
        <v>-1</v>
      </c>
      <c r="R112" s="164">
        <f t="shared" ref="R112:R119" si="54">O112/O$9</f>
        <v>0</v>
      </c>
      <c r="S112" s="163">
        <v>36612</v>
      </c>
      <c r="T112" s="163">
        <v>20258</v>
      </c>
      <c r="U112" s="163">
        <v>23009</v>
      </c>
      <c r="V112" s="163">
        <v>77726</v>
      </c>
      <c r="W112" s="163">
        <v>113230</v>
      </c>
      <c r="X112" s="164">
        <f t="shared" ref="X112:X119" si="55">IFERROR(W112/V112-1,"-")</f>
        <v>0.45678408769266388</v>
      </c>
      <c r="Y112" s="165">
        <f t="shared" si="43"/>
        <v>2.0927018463891622</v>
      </c>
      <c r="Z112" s="164">
        <f t="shared" si="50"/>
        <v>1.2383539348912908E-2</v>
      </c>
    </row>
    <row r="113" spans="1:26" x14ac:dyDescent="0.25">
      <c r="A113" s="161" t="s">
        <v>113</v>
      </c>
      <c r="B113" s="162" t="s">
        <v>113</v>
      </c>
      <c r="C113" s="163">
        <v>0</v>
      </c>
      <c r="D113" s="163">
        <v>0</v>
      </c>
      <c r="E113" s="163">
        <v>0</v>
      </c>
      <c r="F113" s="163">
        <v>0</v>
      </c>
      <c r="G113" s="163">
        <v>0</v>
      </c>
      <c r="H113" s="164" t="str">
        <f t="shared" si="51"/>
        <v>-</v>
      </c>
      <c r="I113" s="165" t="str">
        <f t="shared" si="35"/>
        <v>-</v>
      </c>
      <c r="J113" s="164">
        <f t="shared" si="52"/>
        <v>0</v>
      </c>
      <c r="K113" s="163">
        <v>4407</v>
      </c>
      <c r="L113" s="163">
        <v>0</v>
      </c>
      <c r="M113" s="163">
        <v>0</v>
      </c>
      <c r="N113" s="163">
        <v>0</v>
      </c>
      <c r="O113" s="163">
        <v>0</v>
      </c>
      <c r="P113" s="164" t="str">
        <f t="shared" si="53"/>
        <v>-</v>
      </c>
      <c r="Q113" s="165">
        <f t="shared" si="42"/>
        <v>-1</v>
      </c>
      <c r="R113" s="164">
        <f t="shared" si="54"/>
        <v>0</v>
      </c>
      <c r="S113" s="163">
        <v>4407</v>
      </c>
      <c r="T113" s="163">
        <v>2717</v>
      </c>
      <c r="U113" s="163">
        <v>6854</v>
      </c>
      <c r="V113" s="163">
        <v>5917</v>
      </c>
      <c r="W113" s="163">
        <v>7594</v>
      </c>
      <c r="X113" s="164">
        <f t="shared" si="55"/>
        <v>0.28342065235761371</v>
      </c>
      <c r="Y113" s="165">
        <f t="shared" si="43"/>
        <v>0.72316768776945772</v>
      </c>
      <c r="Z113" s="164">
        <f t="shared" si="50"/>
        <v>3.6888512624385708E-3</v>
      </c>
    </row>
    <row r="114" spans="1:26" x14ac:dyDescent="0.25">
      <c r="A114" s="161" t="s">
        <v>116</v>
      </c>
      <c r="B114" s="162" t="s">
        <v>116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 s="164" t="str">
        <f t="shared" si="51"/>
        <v>-</v>
      </c>
      <c r="I114" s="165" t="str">
        <f t="shared" si="35"/>
        <v>-</v>
      </c>
      <c r="J114" s="164">
        <f t="shared" si="52"/>
        <v>0</v>
      </c>
      <c r="K114" s="163">
        <v>8908</v>
      </c>
      <c r="L114" s="163">
        <v>0</v>
      </c>
      <c r="M114" s="163">
        <v>0</v>
      </c>
      <c r="N114" s="163">
        <v>0</v>
      </c>
      <c r="O114" s="163">
        <v>0</v>
      </c>
      <c r="P114" s="164" t="str">
        <f t="shared" si="53"/>
        <v>-</v>
      </c>
      <c r="Q114" s="165">
        <f t="shared" si="42"/>
        <v>-1</v>
      </c>
      <c r="R114" s="164">
        <f t="shared" si="54"/>
        <v>0</v>
      </c>
      <c r="S114" s="163">
        <v>8908</v>
      </c>
      <c r="T114" s="163">
        <v>1871</v>
      </c>
      <c r="U114" s="163">
        <v>6300</v>
      </c>
      <c r="V114" s="163">
        <v>8638</v>
      </c>
      <c r="W114" s="163">
        <v>12056</v>
      </c>
      <c r="X114" s="164">
        <f t="shared" si="55"/>
        <v>0.39569344755730484</v>
      </c>
      <c r="Y114" s="165">
        <f t="shared" si="43"/>
        <v>0.35339021104625057</v>
      </c>
      <c r="Z114" s="164">
        <f t="shared" si="50"/>
        <v>3.3906861618562874E-3</v>
      </c>
    </row>
    <row r="115" spans="1:26" x14ac:dyDescent="0.25">
      <c r="A115" s="161" t="s">
        <v>123</v>
      </c>
      <c r="B115" s="162" t="s">
        <v>123</v>
      </c>
      <c r="C115" s="163">
        <v>0</v>
      </c>
      <c r="D115" s="163">
        <v>0</v>
      </c>
      <c r="E115" s="163">
        <v>0</v>
      </c>
      <c r="F115" s="163">
        <v>0</v>
      </c>
      <c r="G115" s="163">
        <v>0</v>
      </c>
      <c r="H115" s="164" t="str">
        <f t="shared" si="51"/>
        <v>-</v>
      </c>
      <c r="I115" s="165" t="str">
        <f t="shared" si="35"/>
        <v>-</v>
      </c>
      <c r="J115" s="164">
        <f t="shared" si="52"/>
        <v>0</v>
      </c>
      <c r="K115" s="163">
        <v>1114</v>
      </c>
      <c r="L115" s="163">
        <v>0</v>
      </c>
      <c r="M115" s="163">
        <v>0</v>
      </c>
      <c r="N115" s="163">
        <v>0</v>
      </c>
      <c r="O115" s="163">
        <v>0</v>
      </c>
      <c r="P115" s="164" t="str">
        <f t="shared" si="53"/>
        <v>-</v>
      </c>
      <c r="Q115" s="165">
        <f t="shared" si="42"/>
        <v>-1</v>
      </c>
      <c r="R115" s="164">
        <f t="shared" si="54"/>
        <v>0</v>
      </c>
      <c r="S115" s="163">
        <v>1114</v>
      </c>
      <c r="T115" s="163">
        <v>1133</v>
      </c>
      <c r="U115" s="163">
        <v>3529</v>
      </c>
      <c r="V115" s="163">
        <v>5894</v>
      </c>
      <c r="W115" s="163">
        <v>6032</v>
      </c>
      <c r="X115" s="164">
        <f t="shared" si="55"/>
        <v>2.3413640990838092E-2</v>
      </c>
      <c r="Y115" s="165">
        <f t="shared" si="43"/>
        <v>4.4147217235188512</v>
      </c>
      <c r="Z115" s="164">
        <f t="shared" si="50"/>
        <v>1.8993224547921967E-3</v>
      </c>
    </row>
    <row r="116" spans="1:26" x14ac:dyDescent="0.25">
      <c r="A116" s="161" t="s">
        <v>119</v>
      </c>
      <c r="B116" s="162" t="s">
        <v>119</v>
      </c>
      <c r="C116" s="163">
        <v>0</v>
      </c>
      <c r="D116" s="163">
        <v>0</v>
      </c>
      <c r="E116" s="163">
        <v>0</v>
      </c>
      <c r="F116" s="163">
        <v>0</v>
      </c>
      <c r="G116" s="163">
        <v>0</v>
      </c>
      <c r="H116" s="164" t="str">
        <f t="shared" si="51"/>
        <v>-</v>
      </c>
      <c r="I116" s="165" t="str">
        <f t="shared" si="35"/>
        <v>-</v>
      </c>
      <c r="J116" s="164">
        <f t="shared" si="52"/>
        <v>0</v>
      </c>
      <c r="K116" s="163">
        <v>2915</v>
      </c>
      <c r="L116" s="163">
        <v>0</v>
      </c>
      <c r="M116" s="163">
        <v>0</v>
      </c>
      <c r="N116" s="163">
        <v>0</v>
      </c>
      <c r="O116" s="163">
        <v>0</v>
      </c>
      <c r="P116" s="164" t="str">
        <f t="shared" si="53"/>
        <v>-</v>
      </c>
      <c r="Q116" s="165">
        <f t="shared" si="42"/>
        <v>-1</v>
      </c>
      <c r="R116" s="164">
        <f t="shared" si="54"/>
        <v>0</v>
      </c>
      <c r="S116" s="163">
        <v>2915</v>
      </c>
      <c r="T116" s="163">
        <v>2557</v>
      </c>
      <c r="U116" s="163">
        <v>4170</v>
      </c>
      <c r="V116" s="163">
        <v>4317</v>
      </c>
      <c r="W116" s="163">
        <v>4916</v>
      </c>
      <c r="X116" s="164">
        <f t="shared" si="55"/>
        <v>0.1387537641880936</v>
      </c>
      <c r="Y116" s="165">
        <f t="shared" si="43"/>
        <v>0.68644939965694673</v>
      </c>
      <c r="Z116" s="164">
        <f t="shared" si="50"/>
        <v>2.244311316657257E-3</v>
      </c>
    </row>
    <row r="117" spans="1:26" x14ac:dyDescent="0.25">
      <c r="A117" s="161" t="s">
        <v>128</v>
      </c>
      <c r="B117" s="162" t="s">
        <v>128</v>
      </c>
      <c r="C117" s="163">
        <v>0</v>
      </c>
      <c r="D117" s="163">
        <v>0</v>
      </c>
      <c r="E117" s="163">
        <v>0</v>
      </c>
      <c r="F117" s="163">
        <v>0</v>
      </c>
      <c r="G117" s="163">
        <v>0</v>
      </c>
      <c r="H117" s="164" t="str">
        <f t="shared" si="51"/>
        <v>-</v>
      </c>
      <c r="I117" s="165" t="str">
        <f t="shared" si="35"/>
        <v>-</v>
      </c>
      <c r="J117" s="164">
        <f t="shared" si="52"/>
        <v>0</v>
      </c>
      <c r="K117" s="163">
        <v>419</v>
      </c>
      <c r="L117" s="163">
        <v>0</v>
      </c>
      <c r="M117" s="163">
        <v>0</v>
      </c>
      <c r="N117" s="163">
        <v>0</v>
      </c>
      <c r="O117" s="163">
        <v>0</v>
      </c>
      <c r="P117" s="164" t="str">
        <f t="shared" si="53"/>
        <v>-</v>
      </c>
      <c r="Q117" s="165">
        <f t="shared" si="42"/>
        <v>-1</v>
      </c>
      <c r="R117" s="164">
        <f t="shared" si="54"/>
        <v>0</v>
      </c>
      <c r="S117" s="163">
        <v>419</v>
      </c>
      <c r="T117" s="163">
        <v>226</v>
      </c>
      <c r="U117" s="163">
        <v>308</v>
      </c>
      <c r="V117" s="163">
        <v>1123</v>
      </c>
      <c r="W117" s="163">
        <v>1300</v>
      </c>
      <c r="X117" s="164">
        <f t="shared" si="55"/>
        <v>0.15761353517364207</v>
      </c>
      <c r="Y117" s="165">
        <f t="shared" si="43"/>
        <v>2.1026252983293556</v>
      </c>
      <c r="Z117" s="164">
        <f t="shared" si="50"/>
        <v>1.6576687902408518E-4</v>
      </c>
    </row>
    <row r="118" spans="1:26" x14ac:dyDescent="0.25">
      <c r="A118" s="161" t="s">
        <v>131</v>
      </c>
      <c r="B118" s="162" t="s">
        <v>131</v>
      </c>
      <c r="C118" s="163">
        <v>0</v>
      </c>
      <c r="D118" s="163">
        <v>0</v>
      </c>
      <c r="E118" s="163">
        <v>0</v>
      </c>
      <c r="F118" s="163">
        <v>0</v>
      </c>
      <c r="G118" s="163">
        <v>0</v>
      </c>
      <c r="H118" s="164" t="str">
        <f t="shared" si="51"/>
        <v>-</v>
      </c>
      <c r="I118" s="165" t="str">
        <f t="shared" si="35"/>
        <v>-</v>
      </c>
      <c r="J118" s="164">
        <f t="shared" si="52"/>
        <v>0</v>
      </c>
      <c r="K118" s="163">
        <v>1123</v>
      </c>
      <c r="L118" s="163">
        <v>0</v>
      </c>
      <c r="M118" s="163">
        <v>0</v>
      </c>
      <c r="N118" s="163">
        <v>0</v>
      </c>
      <c r="O118" s="163">
        <v>0</v>
      </c>
      <c r="P118" s="164" t="str">
        <f t="shared" si="53"/>
        <v>-</v>
      </c>
      <c r="Q118" s="165">
        <f t="shared" si="42"/>
        <v>-1</v>
      </c>
      <c r="R118" s="164">
        <f t="shared" si="54"/>
        <v>0</v>
      </c>
      <c r="S118" s="163">
        <v>1123</v>
      </c>
      <c r="T118" s="163">
        <v>549</v>
      </c>
      <c r="U118" s="163">
        <v>470</v>
      </c>
      <c r="V118" s="163">
        <v>840</v>
      </c>
      <c r="W118" s="163">
        <v>770</v>
      </c>
      <c r="X118" s="164">
        <f t="shared" si="55"/>
        <v>-8.333333333333337E-2</v>
      </c>
      <c r="Y118" s="165">
        <f t="shared" si="43"/>
        <v>-0.31433659839715045</v>
      </c>
      <c r="Z118" s="164">
        <f t="shared" si="50"/>
        <v>2.5295595175753256E-4</v>
      </c>
    </row>
    <row r="119" spans="1:26" x14ac:dyDescent="0.25">
      <c r="A119" s="167" t="s">
        <v>145</v>
      </c>
      <c r="B119" s="168" t="s">
        <v>145</v>
      </c>
      <c r="C119" s="169">
        <f>C111-SUM(C112:C118)</f>
        <v>0</v>
      </c>
      <c r="D119" s="169">
        <f>D111-SUM(D112:D118)</f>
        <v>0</v>
      </c>
      <c r="E119" s="169">
        <f>E111-SUM(E112:E118)</f>
        <v>0</v>
      </c>
      <c r="F119" s="169">
        <f>F111-SUM(F112:F118)</f>
        <v>0</v>
      </c>
      <c r="G119" s="169">
        <f>G111-SUM(G112:G118)</f>
        <v>0</v>
      </c>
      <c r="H119" s="170" t="str">
        <f t="shared" si="51"/>
        <v>-</v>
      </c>
      <c r="I119" s="171" t="str">
        <f t="shared" si="35"/>
        <v>-</v>
      </c>
      <c r="J119" s="170">
        <f t="shared" si="52"/>
        <v>0</v>
      </c>
      <c r="K119" s="169">
        <f>K111-SUM(K112:K118)</f>
        <v>9527</v>
      </c>
      <c r="L119" s="169">
        <f>L111-SUM(L112:L118)</f>
        <v>0</v>
      </c>
      <c r="M119" s="169">
        <f>M111-SUM(M112:M118)</f>
        <v>0</v>
      </c>
      <c r="N119" s="169">
        <f>N111-SUM(N112:N118)</f>
        <v>0</v>
      </c>
      <c r="O119" s="169">
        <f>O111-SUM(O112:O118)</f>
        <v>0</v>
      </c>
      <c r="P119" s="170" t="str">
        <f t="shared" si="53"/>
        <v>-</v>
      </c>
      <c r="Q119" s="171">
        <f t="shared" si="42"/>
        <v>-1</v>
      </c>
      <c r="R119" s="170">
        <f t="shared" si="54"/>
        <v>0</v>
      </c>
      <c r="S119" s="169">
        <f>S111-SUM(S112:S118)</f>
        <v>9527</v>
      </c>
      <c r="T119" s="169">
        <f>T111-SUM(T112:T118)</f>
        <v>5801</v>
      </c>
      <c r="U119" s="169">
        <f>U111-SUM(U112:U118)</f>
        <v>11698</v>
      </c>
      <c r="V119" s="169">
        <f>V111-SUM(V112:V118)</f>
        <v>24207</v>
      </c>
      <c r="W119" s="169">
        <f>W111-SUM(W112:W118)</f>
        <v>26320</v>
      </c>
      <c r="X119" s="170">
        <f t="shared" si="55"/>
        <v>8.7288800760110696E-2</v>
      </c>
      <c r="Y119" s="171">
        <f t="shared" si="43"/>
        <v>1.7626745040411462</v>
      </c>
      <c r="Z119" s="170">
        <f t="shared" si="50"/>
        <v>6.295912177999183E-3</v>
      </c>
    </row>
    <row r="120" spans="1:26" x14ac:dyDescent="0.25">
      <c r="A120" s="1"/>
      <c r="B120" s="153" t="s">
        <v>51</v>
      </c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</row>
    <row r="121" spans="1:26" x14ac:dyDescent="0.25">
      <c r="A121" s="1" t="s">
        <v>0</v>
      </c>
      <c r="B121" s="154" t="s">
        <v>68</v>
      </c>
      <c r="C121" s="176">
        <f>C122+C125</f>
        <v>109587</v>
      </c>
      <c r="D121" s="176">
        <f>D122+D125</f>
        <v>48728</v>
      </c>
      <c r="E121" s="176">
        <f>E122+E125</f>
        <v>61314</v>
      </c>
      <c r="F121" s="176">
        <f>F122+F125</f>
        <v>93434</v>
      </c>
      <c r="G121" s="176">
        <f>G122+G125</f>
        <v>93472</v>
      </c>
      <c r="H121" s="177">
        <f>IFERROR(G121/F121-1,"-")</f>
        <v>4.0670419761545951E-4</v>
      </c>
      <c r="I121" s="177">
        <f t="shared" si="35"/>
        <v>-0.14705211384562034</v>
      </c>
      <c r="J121" s="177">
        <f>G121/G$9</f>
        <v>0.12658652986711882</v>
      </c>
      <c r="K121" s="176">
        <f>K122+K125</f>
        <v>110828</v>
      </c>
      <c r="L121" s="176">
        <f>L122+L125</f>
        <v>54788</v>
      </c>
      <c r="M121" s="176">
        <f>M122+M125</f>
        <v>102944</v>
      </c>
      <c r="N121" s="176">
        <f>N122+N125</f>
        <v>135697</v>
      </c>
      <c r="O121" s="176">
        <f>O122+O125</f>
        <v>145637</v>
      </c>
      <c r="P121" s="177">
        <f>IFERROR(O121/N121-1,"-")</f>
        <v>7.3251435182796865E-2</v>
      </c>
      <c r="Q121" s="177">
        <f t="shared" si="42"/>
        <v>0.31408127909914452</v>
      </c>
      <c r="R121" s="177">
        <f>O121/O$9</f>
        <v>4.3471732941231953E-2</v>
      </c>
      <c r="S121" s="176">
        <f>S122+S125</f>
        <v>220415</v>
      </c>
      <c r="T121" s="176">
        <f>T122+T125</f>
        <v>103516</v>
      </c>
      <c r="U121" s="176">
        <f>U122+U125</f>
        <v>164258</v>
      </c>
      <c r="V121" s="176">
        <f>V122+V125</f>
        <v>229131</v>
      </c>
      <c r="W121" s="176">
        <f>W122+W125</f>
        <v>239109</v>
      </c>
      <c r="X121" s="177">
        <f>IFERROR(W121/V121-1,"-")</f>
        <v>4.3547141155059865E-2</v>
      </c>
      <c r="Y121" s="177">
        <f t="shared" si="43"/>
        <v>8.4812739604836374E-2</v>
      </c>
      <c r="Z121" s="177">
        <f t="shared" ref="Z121:Z133" si="56">U121/U$9</f>
        <v>8.8404337710188907E-2</v>
      </c>
    </row>
    <row r="122" spans="1:26" x14ac:dyDescent="0.25">
      <c r="A122" s="1" t="s">
        <v>96</v>
      </c>
      <c r="B122" s="157" t="s">
        <v>97</v>
      </c>
      <c r="C122" s="158">
        <v>50068</v>
      </c>
      <c r="D122" s="158">
        <v>23736</v>
      </c>
      <c r="E122" s="158">
        <v>32824</v>
      </c>
      <c r="F122" s="158">
        <v>51574</v>
      </c>
      <c r="G122" s="158">
        <v>60712</v>
      </c>
      <c r="H122" s="159">
        <f>IFERROR(G122/F122-1,"-")</f>
        <v>0.17718230115949907</v>
      </c>
      <c r="I122" s="160">
        <f t="shared" si="35"/>
        <v>0.21259087640808505</v>
      </c>
      <c r="J122" s="159">
        <f>G122/G$9</f>
        <v>8.2220573019647775E-2</v>
      </c>
      <c r="K122" s="158">
        <v>70074</v>
      </c>
      <c r="L122" s="158">
        <v>37835</v>
      </c>
      <c r="M122" s="158">
        <v>71733</v>
      </c>
      <c r="N122" s="158">
        <v>83312</v>
      </c>
      <c r="O122" s="158">
        <v>85718</v>
      </c>
      <c r="P122" s="159">
        <f>IFERROR(O122/N122-1,"-")</f>
        <v>2.8879393124639829E-2</v>
      </c>
      <c r="Q122" s="160">
        <f t="shared" si="42"/>
        <v>0.22324970745212203</v>
      </c>
      <c r="R122" s="159">
        <f>O122/O$9</f>
        <v>2.5586286481158776E-2</v>
      </c>
      <c r="S122" s="158">
        <v>120142</v>
      </c>
      <c r="T122" s="158">
        <v>61571</v>
      </c>
      <c r="U122" s="158">
        <v>104557</v>
      </c>
      <c r="V122" s="158">
        <v>134886</v>
      </c>
      <c r="W122" s="158">
        <v>146430</v>
      </c>
      <c r="X122" s="159">
        <f>IFERROR(W122/V122-1,"-")</f>
        <v>8.5583381522174262E-2</v>
      </c>
      <c r="Y122" s="160">
        <f t="shared" si="43"/>
        <v>0.21880774416939963</v>
      </c>
      <c r="Z122" s="159">
        <f t="shared" si="56"/>
        <v>5.6273011591302838E-2</v>
      </c>
    </row>
    <row r="123" spans="1:26" x14ac:dyDescent="0.25">
      <c r="A123" s="161" t="s">
        <v>103</v>
      </c>
      <c r="B123" s="162" t="s">
        <v>103</v>
      </c>
      <c r="C123" s="163">
        <v>24655</v>
      </c>
      <c r="D123" s="163">
        <v>11647</v>
      </c>
      <c r="E123" s="163">
        <v>15693</v>
      </c>
      <c r="F123" s="163">
        <v>29334</v>
      </c>
      <c r="G123" s="163">
        <v>29429</v>
      </c>
      <c r="H123" s="164">
        <f>IFERROR(G123/F123-1,"-")</f>
        <v>3.2385627599371691E-3</v>
      </c>
      <c r="I123" s="165">
        <f t="shared" si="35"/>
        <v>0.19363212330156165</v>
      </c>
      <c r="J123" s="164">
        <f>G123/G$9</f>
        <v>3.9854876192436661E-2</v>
      </c>
      <c r="K123" s="163">
        <v>36421</v>
      </c>
      <c r="L123" s="163">
        <v>16144</v>
      </c>
      <c r="M123" s="163">
        <v>37554</v>
      </c>
      <c r="N123" s="163">
        <v>40531</v>
      </c>
      <c r="O123" s="163">
        <v>36692</v>
      </c>
      <c r="P123" s="164">
        <f>IFERROR(O123/N123-1,"-")</f>
        <v>-9.4717623547408203E-2</v>
      </c>
      <c r="Q123" s="165">
        <f t="shared" si="42"/>
        <v>7.4407621976333438E-3</v>
      </c>
      <c r="R123" s="164">
        <f>O123/O$9</f>
        <v>1.0952332340543151E-2</v>
      </c>
      <c r="S123" s="163">
        <v>61076</v>
      </c>
      <c r="T123" s="163">
        <v>27791</v>
      </c>
      <c r="U123" s="163">
        <v>53247</v>
      </c>
      <c r="V123" s="163">
        <v>69865</v>
      </c>
      <c r="W123" s="163">
        <v>66121</v>
      </c>
      <c r="X123" s="164">
        <f>IFERROR(W123/V123-1,"-")</f>
        <v>-5.3589064624633198E-2</v>
      </c>
      <c r="Y123" s="165">
        <f t="shared" si="43"/>
        <v>8.2602004060514878E-2</v>
      </c>
      <c r="Z123" s="164">
        <f t="shared" si="56"/>
        <v>2.8657756517517737E-2</v>
      </c>
    </row>
    <row r="124" spans="1:26" x14ac:dyDescent="0.25">
      <c r="A124" s="161" t="s">
        <v>100</v>
      </c>
      <c r="B124" s="162" t="s">
        <v>100</v>
      </c>
      <c r="C124" s="163">
        <v>25413</v>
      </c>
      <c r="D124" s="163">
        <v>12089</v>
      </c>
      <c r="E124" s="163">
        <v>17131</v>
      </c>
      <c r="F124" s="163">
        <v>22240</v>
      </c>
      <c r="G124" s="163">
        <v>31283</v>
      </c>
      <c r="H124" s="164">
        <f>IFERROR(G124/F124-1,"-")</f>
        <v>0.40660971223021591</v>
      </c>
      <c r="I124" s="165">
        <f t="shared" si="35"/>
        <v>0.23098414197457995</v>
      </c>
      <c r="J124" s="164">
        <f>G124/G$9</f>
        <v>4.236569682721112E-2</v>
      </c>
      <c r="K124" s="163">
        <v>33653</v>
      </c>
      <c r="L124" s="163">
        <v>21691</v>
      </c>
      <c r="M124" s="163">
        <v>34179</v>
      </c>
      <c r="N124" s="163">
        <v>42781</v>
      </c>
      <c r="O124" s="163">
        <v>49026</v>
      </c>
      <c r="P124" s="164">
        <f>IFERROR(O124/N124-1,"-")</f>
        <v>0.14597601739089794</v>
      </c>
      <c r="Q124" s="165">
        <f t="shared" si="42"/>
        <v>0.45680919977416568</v>
      </c>
      <c r="R124" s="164">
        <f>O124/O$9</f>
        <v>1.4633954140615626E-2</v>
      </c>
      <c r="S124" s="163">
        <v>59066</v>
      </c>
      <c r="T124" s="163">
        <v>33780</v>
      </c>
      <c r="U124" s="163">
        <v>51310</v>
      </c>
      <c r="V124" s="163">
        <v>65021</v>
      </c>
      <c r="W124" s="163">
        <v>80309</v>
      </c>
      <c r="X124" s="164">
        <f>IFERROR(W124/V124-1,"-")</f>
        <v>0.23512403684963323</v>
      </c>
      <c r="Y124" s="165">
        <f t="shared" si="43"/>
        <v>0.3596485287644331</v>
      </c>
      <c r="Z124" s="164">
        <f t="shared" si="56"/>
        <v>2.7615255073785098E-2</v>
      </c>
    </row>
    <row r="125" spans="1:26" x14ac:dyDescent="0.25">
      <c r="A125" s="1" t="s">
        <v>146</v>
      </c>
      <c r="B125" s="157" t="s">
        <v>107</v>
      </c>
      <c r="C125" s="158">
        <v>59519</v>
      </c>
      <c r="D125" s="158">
        <v>24992</v>
      </c>
      <c r="E125" s="158">
        <v>28490</v>
      </c>
      <c r="F125" s="158">
        <v>41860</v>
      </c>
      <c r="G125" s="158">
        <v>32760</v>
      </c>
      <c r="H125" s="159">
        <f>IFERROR(G125/F125-1,"-")</f>
        <v>-0.21739130434782605</v>
      </c>
      <c r="I125" s="160">
        <f t="shared" si="35"/>
        <v>-0.44958752667215507</v>
      </c>
      <c r="J125" s="159">
        <f>G125/G$9</f>
        <v>4.4365956847471029E-2</v>
      </c>
      <c r="K125" s="158">
        <v>40754</v>
      </c>
      <c r="L125" s="158">
        <v>16953</v>
      </c>
      <c r="M125" s="158">
        <v>31211</v>
      </c>
      <c r="N125" s="158">
        <v>52385</v>
      </c>
      <c r="O125" s="158">
        <v>59919</v>
      </c>
      <c r="P125" s="159">
        <f>IFERROR(O125/N125-1,"-")</f>
        <v>0.14381979574305626</v>
      </c>
      <c r="Q125" s="160">
        <f t="shared" si="42"/>
        <v>0.47026058791775038</v>
      </c>
      <c r="R125" s="159">
        <f>O125/O$9</f>
        <v>1.788544646007318E-2</v>
      </c>
      <c r="S125" s="158">
        <v>100273</v>
      </c>
      <c r="T125" s="158">
        <v>41945</v>
      </c>
      <c r="U125" s="158">
        <v>59701</v>
      </c>
      <c r="V125" s="158">
        <v>94245</v>
      </c>
      <c r="W125" s="158">
        <v>92679</v>
      </c>
      <c r="X125" s="159">
        <f>IFERROR(W125/V125-1,"-")</f>
        <v>-1.6616266114913292E-2</v>
      </c>
      <c r="Y125" s="160">
        <f t="shared" si="43"/>
        <v>-7.5733248232325745E-2</v>
      </c>
      <c r="Z125" s="159">
        <f t="shared" si="56"/>
        <v>3.2131326118886069E-2</v>
      </c>
    </row>
    <row r="126" spans="1:26" x14ac:dyDescent="0.25">
      <c r="A126" s="161" t="s">
        <v>110</v>
      </c>
      <c r="B126" s="162" t="s">
        <v>110</v>
      </c>
      <c r="C126" s="163">
        <v>3118</v>
      </c>
      <c r="D126" s="163">
        <v>1440</v>
      </c>
      <c r="E126" s="163">
        <v>653</v>
      </c>
      <c r="F126" s="163">
        <v>2495</v>
      </c>
      <c r="G126" s="163">
        <v>3067</v>
      </c>
      <c r="H126" s="164">
        <f t="shared" ref="H126:H133" si="57">IFERROR(G126/F126-1,"-")</f>
        <v>0.22925851703406819</v>
      </c>
      <c r="I126" s="165">
        <f t="shared" si="35"/>
        <v>-1.6356638871071194E-2</v>
      </c>
      <c r="J126" s="164">
        <f t="shared" ref="J126:J133" si="58">G126/G$9</f>
        <v>4.1535527976554838E-3</v>
      </c>
      <c r="K126" s="163">
        <v>7342</v>
      </c>
      <c r="L126" s="163">
        <v>2501</v>
      </c>
      <c r="M126" s="163">
        <v>2683</v>
      </c>
      <c r="N126" s="163">
        <v>7422</v>
      </c>
      <c r="O126" s="163">
        <v>8579</v>
      </c>
      <c r="P126" s="164">
        <f t="shared" ref="P126:P133" si="59">IFERROR(O126/N126-1,"-")</f>
        <v>0.15588790083535442</v>
      </c>
      <c r="Q126" s="165">
        <f t="shared" si="42"/>
        <v>0.16848270226096429</v>
      </c>
      <c r="R126" s="164">
        <f t="shared" ref="R126:R133" si="60">O126/O$9</f>
        <v>2.560777803050248E-3</v>
      </c>
      <c r="S126" s="163">
        <v>10460</v>
      </c>
      <c r="T126" s="163">
        <v>3941</v>
      </c>
      <c r="U126" s="163">
        <v>3336</v>
      </c>
      <c r="V126" s="163">
        <v>9917</v>
      </c>
      <c r="W126" s="163">
        <v>11646</v>
      </c>
      <c r="X126" s="164">
        <f t="shared" ref="X126:X133" si="61">IFERROR(W126/V126-1,"-")</f>
        <v>0.17434708077039418</v>
      </c>
      <c r="Y126" s="165">
        <f t="shared" si="43"/>
        <v>0.11338432122370934</v>
      </c>
      <c r="Z126" s="164">
        <f t="shared" si="56"/>
        <v>1.7954490533258058E-3</v>
      </c>
    </row>
    <row r="127" spans="1:26" x14ac:dyDescent="0.25">
      <c r="A127" s="161" t="s">
        <v>113</v>
      </c>
      <c r="B127" s="162" t="s">
        <v>113</v>
      </c>
      <c r="C127" s="163">
        <v>4086</v>
      </c>
      <c r="D127" s="163">
        <v>1742</v>
      </c>
      <c r="E127" s="163">
        <v>2401</v>
      </c>
      <c r="F127" s="163">
        <v>4143</v>
      </c>
      <c r="G127" s="163">
        <v>4500</v>
      </c>
      <c r="H127" s="164">
        <f t="shared" si="57"/>
        <v>8.6169442433019494E-2</v>
      </c>
      <c r="I127" s="165">
        <f t="shared" si="35"/>
        <v>0.1013215859030836</v>
      </c>
      <c r="J127" s="164">
        <f t="shared" si="58"/>
        <v>6.0942248416855811E-3</v>
      </c>
      <c r="K127" s="163">
        <v>5464</v>
      </c>
      <c r="L127" s="163">
        <v>2311</v>
      </c>
      <c r="M127" s="163">
        <v>4913</v>
      </c>
      <c r="N127" s="163">
        <v>7118</v>
      </c>
      <c r="O127" s="163">
        <v>8816</v>
      </c>
      <c r="P127" s="164">
        <f t="shared" si="59"/>
        <v>0.23855015453779149</v>
      </c>
      <c r="Q127" s="165">
        <f t="shared" si="42"/>
        <v>0.61346998535871156</v>
      </c>
      <c r="R127" s="164">
        <f t="shared" si="60"/>
        <v>2.6315208196399328E-3</v>
      </c>
      <c r="S127" s="163">
        <v>9550</v>
      </c>
      <c r="T127" s="163">
        <v>4053</v>
      </c>
      <c r="U127" s="163">
        <v>7314</v>
      </c>
      <c r="V127" s="163">
        <v>11261</v>
      </c>
      <c r="W127" s="163">
        <v>13316</v>
      </c>
      <c r="X127" s="164">
        <f t="shared" si="61"/>
        <v>0.18248823372702239</v>
      </c>
      <c r="Y127" s="165">
        <f t="shared" si="43"/>
        <v>0.39434554973822</v>
      </c>
      <c r="Z127" s="164">
        <f t="shared" si="56"/>
        <v>3.936425172669347E-3</v>
      </c>
    </row>
    <row r="128" spans="1:26" x14ac:dyDescent="0.25">
      <c r="A128" s="161" t="s">
        <v>116</v>
      </c>
      <c r="B128" s="162" t="s">
        <v>116</v>
      </c>
      <c r="C128" s="163">
        <v>3044</v>
      </c>
      <c r="D128" s="163">
        <v>1315</v>
      </c>
      <c r="E128" s="163">
        <v>2102</v>
      </c>
      <c r="F128" s="163">
        <v>2821</v>
      </c>
      <c r="G128" s="163">
        <v>3000</v>
      </c>
      <c r="H128" s="164">
        <f t="shared" si="57"/>
        <v>6.3452676355902238E-2</v>
      </c>
      <c r="I128" s="165">
        <f t="shared" si="35"/>
        <v>-1.4454664914586024E-2</v>
      </c>
      <c r="J128" s="164">
        <f t="shared" si="58"/>
        <v>4.0628165611237207E-3</v>
      </c>
      <c r="K128" s="163">
        <v>3665</v>
      </c>
      <c r="L128" s="163">
        <v>1591</v>
      </c>
      <c r="M128" s="163">
        <v>5032</v>
      </c>
      <c r="N128" s="163">
        <v>5703</v>
      </c>
      <c r="O128" s="163">
        <v>5756</v>
      </c>
      <c r="P128" s="164">
        <f t="shared" si="59"/>
        <v>9.2933543748903169E-3</v>
      </c>
      <c r="Q128" s="165">
        <f t="shared" si="42"/>
        <v>0.57053206002728518</v>
      </c>
      <c r="R128" s="164">
        <f t="shared" si="60"/>
        <v>1.718129972532606E-3</v>
      </c>
      <c r="S128" s="163">
        <v>6709</v>
      </c>
      <c r="T128" s="163">
        <v>2906</v>
      </c>
      <c r="U128" s="163">
        <v>7134</v>
      </c>
      <c r="V128" s="163">
        <v>8524</v>
      </c>
      <c r="W128" s="163">
        <v>8756</v>
      </c>
      <c r="X128" s="164">
        <f t="shared" si="61"/>
        <v>2.7217268887846036E-2</v>
      </c>
      <c r="Y128" s="165">
        <f t="shared" si="43"/>
        <v>0.30511253540020866</v>
      </c>
      <c r="Z128" s="164">
        <f t="shared" si="56"/>
        <v>3.8395484251877391E-3</v>
      </c>
    </row>
    <row r="129" spans="1:26" x14ac:dyDescent="0.25">
      <c r="A129" s="161" t="s">
        <v>123</v>
      </c>
      <c r="B129" s="162" t="s">
        <v>123</v>
      </c>
      <c r="C129" s="163">
        <v>820</v>
      </c>
      <c r="D129" s="163">
        <v>369</v>
      </c>
      <c r="E129" s="163">
        <v>359</v>
      </c>
      <c r="F129" s="163">
        <v>801</v>
      </c>
      <c r="G129" s="163">
        <v>649</v>
      </c>
      <c r="H129" s="164">
        <f t="shared" si="57"/>
        <v>-0.18976279650436956</v>
      </c>
      <c r="I129" s="165">
        <f t="shared" si="35"/>
        <v>-0.20853658536585362</v>
      </c>
      <c r="J129" s="164">
        <f t="shared" si="58"/>
        <v>8.7892264938976492E-4</v>
      </c>
      <c r="K129" s="163">
        <v>1046</v>
      </c>
      <c r="L129" s="163">
        <v>415</v>
      </c>
      <c r="M129" s="163">
        <v>974</v>
      </c>
      <c r="N129" s="163">
        <v>1772</v>
      </c>
      <c r="O129" s="163">
        <v>1988</v>
      </c>
      <c r="P129" s="164">
        <f t="shared" si="59"/>
        <v>0.12189616252821667</v>
      </c>
      <c r="Q129" s="165">
        <f t="shared" si="42"/>
        <v>0.9005736137667304</v>
      </c>
      <c r="R129" s="164">
        <f t="shared" si="60"/>
        <v>5.9340555687887784E-4</v>
      </c>
      <c r="S129" s="163">
        <v>1866</v>
      </c>
      <c r="T129" s="163">
        <v>784</v>
      </c>
      <c r="U129" s="163">
        <v>1333</v>
      </c>
      <c r="V129" s="163">
        <v>2573</v>
      </c>
      <c r="W129" s="163">
        <v>2637</v>
      </c>
      <c r="X129" s="164">
        <f t="shared" si="61"/>
        <v>2.4873688301593422E-2</v>
      </c>
      <c r="Y129" s="165">
        <f t="shared" si="43"/>
        <v>0.41318327974276525</v>
      </c>
      <c r="Z129" s="164">
        <f t="shared" si="56"/>
        <v>7.1742613551657643E-4</v>
      </c>
    </row>
    <row r="130" spans="1:26" x14ac:dyDescent="0.25">
      <c r="A130" s="161" t="s">
        <v>119</v>
      </c>
      <c r="B130" s="162" t="s">
        <v>119</v>
      </c>
      <c r="C130" s="163">
        <v>664</v>
      </c>
      <c r="D130" s="163">
        <v>323</v>
      </c>
      <c r="E130" s="163">
        <v>312</v>
      </c>
      <c r="F130" s="163">
        <v>635</v>
      </c>
      <c r="G130" s="163">
        <v>526</v>
      </c>
      <c r="H130" s="164">
        <f t="shared" si="57"/>
        <v>-0.1716535433070866</v>
      </c>
      <c r="I130" s="165">
        <f t="shared" si="35"/>
        <v>-0.20783132530120485</v>
      </c>
      <c r="J130" s="164">
        <f t="shared" si="58"/>
        <v>7.123471703836924E-4</v>
      </c>
      <c r="K130" s="163">
        <v>820</v>
      </c>
      <c r="L130" s="163">
        <v>489</v>
      </c>
      <c r="M130" s="163">
        <v>1045</v>
      </c>
      <c r="N130" s="163">
        <v>1201</v>
      </c>
      <c r="O130" s="163">
        <v>1408</v>
      </c>
      <c r="P130" s="164">
        <f t="shared" si="59"/>
        <v>0.17235636969192347</v>
      </c>
      <c r="Q130" s="165">
        <f t="shared" si="42"/>
        <v>0.71707317073170729</v>
      </c>
      <c r="R130" s="164">
        <f t="shared" si="60"/>
        <v>4.2027918716572434E-4</v>
      </c>
      <c r="S130" s="163">
        <v>1484</v>
      </c>
      <c r="T130" s="163">
        <v>812</v>
      </c>
      <c r="U130" s="163">
        <v>1357</v>
      </c>
      <c r="V130" s="163">
        <v>1836</v>
      </c>
      <c r="W130" s="163">
        <v>1934</v>
      </c>
      <c r="X130" s="164">
        <f t="shared" si="61"/>
        <v>5.3376906318082895E-2</v>
      </c>
      <c r="Y130" s="165">
        <f t="shared" si="43"/>
        <v>0.30323450134770891</v>
      </c>
      <c r="Z130" s="164">
        <f t="shared" si="56"/>
        <v>7.3034303518079084E-4</v>
      </c>
    </row>
    <row r="131" spans="1:26" x14ac:dyDescent="0.25">
      <c r="A131" s="161" t="s">
        <v>128</v>
      </c>
      <c r="B131" s="162" t="s">
        <v>128</v>
      </c>
      <c r="C131" s="163">
        <v>425</v>
      </c>
      <c r="D131" s="163">
        <v>186</v>
      </c>
      <c r="E131" s="163">
        <v>123</v>
      </c>
      <c r="F131" s="163">
        <v>250</v>
      </c>
      <c r="G131" s="163">
        <v>203</v>
      </c>
      <c r="H131" s="164">
        <f t="shared" si="57"/>
        <v>-0.18799999999999994</v>
      </c>
      <c r="I131" s="165">
        <f t="shared" si="35"/>
        <v>-0.52235294117647058</v>
      </c>
      <c r="J131" s="164">
        <f t="shared" si="58"/>
        <v>2.749172539693718E-4</v>
      </c>
      <c r="K131" s="163">
        <v>1198</v>
      </c>
      <c r="L131" s="163">
        <v>492</v>
      </c>
      <c r="M131" s="163">
        <v>432</v>
      </c>
      <c r="N131" s="163">
        <v>825</v>
      </c>
      <c r="O131" s="163">
        <v>1138</v>
      </c>
      <c r="P131" s="164">
        <f t="shared" si="59"/>
        <v>0.37939393939393939</v>
      </c>
      <c r="Q131" s="165">
        <f t="shared" si="42"/>
        <v>-5.0083472454090172E-2</v>
      </c>
      <c r="R131" s="164">
        <f t="shared" si="60"/>
        <v>3.3968587712684251E-4</v>
      </c>
      <c r="S131" s="163">
        <v>1623</v>
      </c>
      <c r="T131" s="163">
        <v>678</v>
      </c>
      <c r="U131" s="163">
        <v>555</v>
      </c>
      <c r="V131" s="163">
        <v>1075</v>
      </c>
      <c r="W131" s="163">
        <v>1341</v>
      </c>
      <c r="X131" s="164">
        <f t="shared" si="61"/>
        <v>0.24744186046511629</v>
      </c>
      <c r="Y131" s="165">
        <f t="shared" si="43"/>
        <v>-0.17375231053604434</v>
      </c>
      <c r="Z131" s="164">
        <f t="shared" si="56"/>
        <v>2.9870330473495866E-4</v>
      </c>
    </row>
    <row r="132" spans="1:26" x14ac:dyDescent="0.25">
      <c r="A132" s="161" t="s">
        <v>131</v>
      </c>
      <c r="B132" s="162" t="s">
        <v>131</v>
      </c>
      <c r="C132" s="163">
        <v>495</v>
      </c>
      <c r="D132" s="163">
        <v>210</v>
      </c>
      <c r="E132" s="163">
        <v>177</v>
      </c>
      <c r="F132" s="163">
        <v>253</v>
      </c>
      <c r="G132" s="163">
        <v>358</v>
      </c>
      <c r="H132" s="164">
        <f t="shared" si="57"/>
        <v>0.41501976284584985</v>
      </c>
      <c r="I132" s="165">
        <f t="shared" si="35"/>
        <v>-0.27676767676767677</v>
      </c>
      <c r="J132" s="164">
        <f t="shared" si="58"/>
        <v>4.8482944296076403E-4</v>
      </c>
      <c r="K132" s="163">
        <v>2186</v>
      </c>
      <c r="L132" s="163">
        <v>887</v>
      </c>
      <c r="M132" s="163">
        <v>742</v>
      </c>
      <c r="N132" s="163">
        <v>1632</v>
      </c>
      <c r="O132" s="163">
        <v>2097</v>
      </c>
      <c r="P132" s="164">
        <f t="shared" si="59"/>
        <v>0.28492647058823528</v>
      </c>
      <c r="Q132" s="165">
        <f t="shared" si="42"/>
        <v>-4.0713632204940509E-2</v>
      </c>
      <c r="R132" s="164">
        <f t="shared" si="60"/>
        <v>6.2594137463531526E-4</v>
      </c>
      <c r="S132" s="163">
        <v>2681</v>
      </c>
      <c r="T132" s="163">
        <v>1097</v>
      </c>
      <c r="U132" s="163">
        <v>919</v>
      </c>
      <c r="V132" s="163">
        <v>1885</v>
      </c>
      <c r="W132" s="163">
        <v>2455</v>
      </c>
      <c r="X132" s="164">
        <f t="shared" si="61"/>
        <v>0.3023872679045092</v>
      </c>
      <c r="Y132" s="165">
        <f t="shared" si="43"/>
        <v>-8.4296904140246154E-2</v>
      </c>
      <c r="Z132" s="164">
        <f t="shared" si="56"/>
        <v>4.9460961630887754E-4</v>
      </c>
    </row>
    <row r="133" spans="1:26" x14ac:dyDescent="0.25">
      <c r="A133" s="167" t="s">
        <v>145</v>
      </c>
      <c r="B133" s="168" t="s">
        <v>145</v>
      </c>
      <c r="C133" s="169">
        <f>C125-SUM(C126:C132)</f>
        <v>46867</v>
      </c>
      <c r="D133" s="169">
        <f>D125-SUM(D126:D132)</f>
        <v>19407</v>
      </c>
      <c r="E133" s="169">
        <f>E125-SUM(E126:E132)</f>
        <v>22363</v>
      </c>
      <c r="F133" s="169">
        <f>F125-SUM(F126:F132)</f>
        <v>30462</v>
      </c>
      <c r="G133" s="169">
        <f>G125-SUM(G126:G132)</f>
        <v>20457</v>
      </c>
      <c r="H133" s="170">
        <f t="shared" si="57"/>
        <v>-0.32844199330313173</v>
      </c>
      <c r="I133" s="171">
        <f t="shared" si="35"/>
        <v>-0.56350950562229285</v>
      </c>
      <c r="J133" s="170">
        <f t="shared" si="58"/>
        <v>2.7704346130302652E-2</v>
      </c>
      <c r="K133" s="169">
        <f>K125-SUM(K126:K132)</f>
        <v>19033</v>
      </c>
      <c r="L133" s="169">
        <f>L125-SUM(L126:L132)</f>
        <v>8267</v>
      </c>
      <c r="M133" s="169">
        <f>M125-SUM(M126:M132)</f>
        <v>15390</v>
      </c>
      <c r="N133" s="169">
        <f>N125-SUM(N126:N132)</f>
        <v>26712</v>
      </c>
      <c r="O133" s="169">
        <f>O125-SUM(O126:O132)</f>
        <v>30137</v>
      </c>
      <c r="P133" s="170">
        <f t="shared" si="59"/>
        <v>0.12821952680443238</v>
      </c>
      <c r="Q133" s="171">
        <f t="shared" si="42"/>
        <v>0.58340776545999051</v>
      </c>
      <c r="R133" s="170">
        <f t="shared" si="60"/>
        <v>8.9957058690436319E-3</v>
      </c>
      <c r="S133" s="169">
        <f>S125-SUM(S126:S132)</f>
        <v>65900</v>
      </c>
      <c r="T133" s="169">
        <f>T125-SUM(T126:T132)</f>
        <v>27674</v>
      </c>
      <c r="U133" s="169">
        <f>U125-SUM(U126:U132)</f>
        <v>37753</v>
      </c>
      <c r="V133" s="169">
        <f>V125-SUM(V126:V132)</f>
        <v>57174</v>
      </c>
      <c r="W133" s="169">
        <f>W125-SUM(W126:W132)</f>
        <v>50594</v>
      </c>
      <c r="X133" s="170">
        <f t="shared" si="61"/>
        <v>-0.11508727743379854</v>
      </c>
      <c r="Y133" s="171">
        <f t="shared" si="43"/>
        <v>-0.23226100151745066</v>
      </c>
      <c r="Z133" s="170">
        <f t="shared" si="56"/>
        <v>2.0318821375961974E-2</v>
      </c>
    </row>
    <row r="134" spans="1:26" x14ac:dyDescent="0.25">
      <c r="A134" s="1"/>
      <c r="B134" s="153" t="s">
        <v>52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</row>
    <row r="135" spans="1:26" x14ac:dyDescent="0.25">
      <c r="A135" s="1" t="s">
        <v>0</v>
      </c>
      <c r="B135" s="154" t="s">
        <v>68</v>
      </c>
      <c r="C135" s="176">
        <f>C136+C139</f>
        <v>29854</v>
      </c>
      <c r="D135" s="176">
        <f>D136+D139</f>
        <v>0</v>
      </c>
      <c r="E135" s="176">
        <f>E136+E139</f>
        <v>29237</v>
      </c>
      <c r="F135" s="176">
        <f>F136+F139</f>
        <v>47385</v>
      </c>
      <c r="G135" s="176">
        <f>G136+G139</f>
        <v>49008</v>
      </c>
      <c r="H135" s="177">
        <f>IFERROR(G135/F135-1,"-")</f>
        <v>3.4251345362456442E-2</v>
      </c>
      <c r="I135" s="177">
        <f t="shared" si="35"/>
        <v>0.64158906679171968</v>
      </c>
      <c r="J135" s="177">
        <f>G135/G$9</f>
        <v>6.6370171342517104E-2</v>
      </c>
      <c r="K135" s="176">
        <f>K136+K139</f>
        <v>149743</v>
      </c>
      <c r="L135" s="176">
        <f>L136+L139</f>
        <v>0</v>
      </c>
      <c r="M135" s="176">
        <f>M136+M139</f>
        <v>87353</v>
      </c>
      <c r="N135" s="176">
        <f>N136+N139</f>
        <v>163913</v>
      </c>
      <c r="O135" s="176">
        <f>O136+O139</f>
        <v>180038</v>
      </c>
      <c r="P135" s="177">
        <f>IFERROR(O135/N135-1,"-")</f>
        <v>9.8375357659246099E-2</v>
      </c>
      <c r="Q135" s="177">
        <f t="shared" si="42"/>
        <v>0.20231329678181953</v>
      </c>
      <c r="R135" s="177">
        <f>O135/O$9</f>
        <v>5.3740216121408148E-2</v>
      </c>
      <c r="S135" s="176">
        <f>S136+S139</f>
        <v>179597</v>
      </c>
      <c r="T135" s="176">
        <f>T136+T139</f>
        <v>77095</v>
      </c>
      <c r="U135" s="176">
        <f>U136+U139</f>
        <v>116590</v>
      </c>
      <c r="V135" s="176">
        <f>V136+V139</f>
        <v>211298</v>
      </c>
      <c r="W135" s="176">
        <f>W136+W139</f>
        <v>229046</v>
      </c>
      <c r="X135" s="177">
        <f>IFERROR(W135/V135-1,"-")</f>
        <v>8.3995115902658846E-2</v>
      </c>
      <c r="Y135" s="177">
        <f t="shared" si="43"/>
        <v>0.27533310690044943</v>
      </c>
      <c r="Z135" s="177">
        <f t="shared" ref="Z135:Z147" si="62">U135/U$9</f>
        <v>6.2749222160448342E-2</v>
      </c>
    </row>
    <row r="136" spans="1:26" x14ac:dyDescent="0.25">
      <c r="A136" s="1" t="s">
        <v>96</v>
      </c>
      <c r="B136" s="157" t="s">
        <v>97</v>
      </c>
      <c r="C136" s="158">
        <v>8311</v>
      </c>
      <c r="D136" s="158">
        <v>0</v>
      </c>
      <c r="E136" s="158">
        <v>9339</v>
      </c>
      <c r="F136" s="158">
        <v>5486</v>
      </c>
      <c r="G136" s="158">
        <v>7999</v>
      </c>
      <c r="H136" s="159">
        <f>IFERROR(G136/F136-1,"-")</f>
        <v>0.45807510025519504</v>
      </c>
      <c r="I136" s="160">
        <f t="shared" si="35"/>
        <v>-3.7540608831668876E-2</v>
      </c>
      <c r="J136" s="159">
        <f>G136/G$9</f>
        <v>1.0832823224142881E-2</v>
      </c>
      <c r="K136" s="158">
        <v>26862</v>
      </c>
      <c r="L136" s="158">
        <v>0</v>
      </c>
      <c r="M136" s="158">
        <v>28431</v>
      </c>
      <c r="N136" s="158">
        <v>15843</v>
      </c>
      <c r="O136" s="158">
        <v>15164</v>
      </c>
      <c r="P136" s="159">
        <f>IFERROR(O136/N136-1,"-")</f>
        <v>-4.2858044562267272E-2</v>
      </c>
      <c r="Q136" s="160">
        <f t="shared" si="42"/>
        <v>-0.43548507184870822</v>
      </c>
      <c r="R136" s="159">
        <f>O136/O$9</f>
        <v>4.526359086776309E-3</v>
      </c>
      <c r="S136" s="158">
        <v>35173</v>
      </c>
      <c r="T136" s="158">
        <v>22432</v>
      </c>
      <c r="U136" s="158">
        <v>37770</v>
      </c>
      <c r="V136" s="158">
        <v>21329</v>
      </c>
      <c r="W136" s="158">
        <v>23163</v>
      </c>
      <c r="X136" s="159">
        <f>IFERROR(W136/V136-1,"-")</f>
        <v>8.5986215950114797E-2</v>
      </c>
      <c r="Y136" s="160">
        <f t="shared" si="43"/>
        <v>-0.34145509339550228</v>
      </c>
      <c r="Z136" s="159">
        <f t="shared" si="62"/>
        <v>2.0327970846557457E-2</v>
      </c>
    </row>
    <row r="137" spans="1:26" x14ac:dyDescent="0.25">
      <c r="A137" s="161" t="s">
        <v>103</v>
      </c>
      <c r="B137" s="162" t="s">
        <v>103</v>
      </c>
      <c r="C137" s="163">
        <v>8311</v>
      </c>
      <c r="D137" s="163">
        <v>0</v>
      </c>
      <c r="E137" s="163">
        <v>9339</v>
      </c>
      <c r="F137" s="163">
        <v>5415</v>
      </c>
      <c r="G137" s="163">
        <v>7999</v>
      </c>
      <c r="H137" s="164">
        <f>IFERROR(G137/F137-1,"-")</f>
        <v>0.47719298245614028</v>
      </c>
      <c r="I137" s="165">
        <f t="shared" si="35"/>
        <v>-3.7540608831668876E-2</v>
      </c>
      <c r="J137" s="164">
        <f>G137/G$9</f>
        <v>1.0832823224142881E-2</v>
      </c>
      <c r="K137" s="163">
        <v>8866</v>
      </c>
      <c r="L137" s="163">
        <v>0</v>
      </c>
      <c r="M137" s="163">
        <v>20185</v>
      </c>
      <c r="N137" s="163">
        <v>9264</v>
      </c>
      <c r="O137" s="163">
        <v>6639</v>
      </c>
      <c r="P137" s="164">
        <f>IFERROR(O137/N137-1,"-")</f>
        <v>-0.28335492227979275</v>
      </c>
      <c r="Q137" s="165">
        <f t="shared" si="42"/>
        <v>-0.25118429957139632</v>
      </c>
      <c r="R137" s="164">
        <f>O137/O$9</f>
        <v>1.981699945733838E-3</v>
      </c>
      <c r="S137" s="163">
        <v>17177</v>
      </c>
      <c r="T137" s="163">
        <v>16366</v>
      </c>
      <c r="U137" s="163">
        <v>29524</v>
      </c>
      <c r="V137" s="163">
        <v>14679</v>
      </c>
      <c r="W137" s="163">
        <v>14638</v>
      </c>
      <c r="X137" s="164">
        <f>IFERROR(W137/V137-1,"-")</f>
        <v>-2.7931057973976658E-3</v>
      </c>
      <c r="Y137" s="165">
        <f t="shared" si="43"/>
        <v>-0.14781393724166036</v>
      </c>
      <c r="Z137" s="164">
        <f t="shared" si="62"/>
        <v>1.5889939403594452E-2</v>
      </c>
    </row>
    <row r="138" spans="1:26" x14ac:dyDescent="0.25">
      <c r="A138" s="161" t="s">
        <v>100</v>
      </c>
      <c r="B138" s="162" t="s">
        <v>100</v>
      </c>
      <c r="C138" s="163">
        <v>0</v>
      </c>
      <c r="D138" s="163">
        <v>0</v>
      </c>
      <c r="E138" s="163">
        <v>0</v>
      </c>
      <c r="F138" s="163">
        <v>71</v>
      </c>
      <c r="G138" s="163">
        <v>0</v>
      </c>
      <c r="H138" s="164">
        <f>IFERROR(G138/F138-1,"-")</f>
        <v>-1</v>
      </c>
      <c r="I138" s="165" t="str">
        <f t="shared" ref="I138:I161" si="63">IFERROR(G138/C138-1,"-")</f>
        <v>-</v>
      </c>
      <c r="J138" s="164">
        <f>G138/G$9</f>
        <v>0</v>
      </c>
      <c r="K138" s="163">
        <v>17996</v>
      </c>
      <c r="L138" s="163">
        <v>0</v>
      </c>
      <c r="M138" s="163">
        <v>8246</v>
      </c>
      <c r="N138" s="163">
        <v>6579</v>
      </c>
      <c r="O138" s="163">
        <v>8525</v>
      </c>
      <c r="P138" s="164">
        <f>IFERROR(O138/N138-1,"-")</f>
        <v>0.29578963368293043</v>
      </c>
      <c r="Q138" s="165">
        <f t="shared" si="42"/>
        <v>-0.52628361858190709</v>
      </c>
      <c r="R138" s="164">
        <f>O138/O$9</f>
        <v>2.5446591410424714E-3</v>
      </c>
      <c r="S138" s="163">
        <v>17996</v>
      </c>
      <c r="T138" s="163">
        <v>6066</v>
      </c>
      <c r="U138" s="163">
        <v>8246</v>
      </c>
      <c r="V138" s="163">
        <v>6650</v>
      </c>
      <c r="W138" s="163">
        <v>8525</v>
      </c>
      <c r="X138" s="164">
        <f>IFERROR(W138/V138-1,"-")</f>
        <v>0.28195488721804507</v>
      </c>
      <c r="Y138" s="165">
        <f t="shared" si="43"/>
        <v>-0.52628361858190709</v>
      </c>
      <c r="Z138" s="164">
        <f t="shared" si="62"/>
        <v>4.4380314429630077E-3</v>
      </c>
    </row>
    <row r="139" spans="1:26" x14ac:dyDescent="0.25">
      <c r="A139" s="1" t="s">
        <v>146</v>
      </c>
      <c r="B139" s="157" t="s">
        <v>107</v>
      </c>
      <c r="C139" s="158">
        <v>21543</v>
      </c>
      <c r="D139" s="158">
        <v>0</v>
      </c>
      <c r="E139" s="158">
        <v>19898</v>
      </c>
      <c r="F139" s="158">
        <v>41899</v>
      </c>
      <c r="G139" s="158">
        <v>41009</v>
      </c>
      <c r="H139" s="159">
        <f>IFERROR(G139/F139-1,"-")</f>
        <v>-2.1241557077734563E-2</v>
      </c>
      <c r="I139" s="160">
        <f t="shared" si="63"/>
        <v>0.90358817249222478</v>
      </c>
      <c r="J139" s="159">
        <f>G139/G$9</f>
        <v>5.553734811837422E-2</v>
      </c>
      <c r="K139" s="158">
        <v>122881</v>
      </c>
      <c r="L139" s="158">
        <v>0</v>
      </c>
      <c r="M139" s="158">
        <v>58922</v>
      </c>
      <c r="N139" s="158">
        <v>148070</v>
      </c>
      <c r="O139" s="158">
        <v>164874</v>
      </c>
      <c r="P139" s="159">
        <f>IFERROR(O139/N139-1,"-")</f>
        <v>0.11348686432092925</v>
      </c>
      <c r="Q139" s="160">
        <f t="shared" si="42"/>
        <v>0.34173712779030119</v>
      </c>
      <c r="R139" s="159">
        <f>O139/O$9</f>
        <v>4.9213857034631839E-2</v>
      </c>
      <c r="S139" s="158">
        <v>144424</v>
      </c>
      <c r="T139" s="158">
        <v>54663</v>
      </c>
      <c r="U139" s="158">
        <v>78820</v>
      </c>
      <c r="V139" s="158">
        <v>189969</v>
      </c>
      <c r="W139" s="158">
        <v>205883</v>
      </c>
      <c r="X139" s="159">
        <f>IFERROR(W139/V139-1,"-")</f>
        <v>8.3771562728655713E-2</v>
      </c>
      <c r="Y139" s="160">
        <f t="shared" si="43"/>
        <v>0.42554561568714333</v>
      </c>
      <c r="Z139" s="159">
        <f t="shared" si="62"/>
        <v>4.2421251313890886E-2</v>
      </c>
    </row>
    <row r="140" spans="1:26" x14ac:dyDescent="0.25">
      <c r="A140" s="161" t="s">
        <v>110</v>
      </c>
      <c r="B140" s="162" t="s">
        <v>110</v>
      </c>
      <c r="C140" s="163">
        <v>12618</v>
      </c>
      <c r="D140" s="163">
        <v>0</v>
      </c>
      <c r="E140" s="163">
        <v>8616</v>
      </c>
      <c r="F140" s="163">
        <v>22074</v>
      </c>
      <c r="G140" s="163">
        <v>20929</v>
      </c>
      <c r="H140" s="164">
        <f t="shared" ref="H140:H147" si="64">IFERROR(G140/F140-1,"-")</f>
        <v>-5.1870979432816933E-2</v>
      </c>
      <c r="I140" s="165">
        <f t="shared" si="63"/>
        <v>0.65866222856237111</v>
      </c>
      <c r="J140" s="164">
        <f t="shared" ref="J140:J147" si="65">G140/G$9</f>
        <v>2.8343562602586119E-2</v>
      </c>
      <c r="K140" s="163">
        <v>57689</v>
      </c>
      <c r="L140" s="163">
        <v>0</v>
      </c>
      <c r="M140" s="163">
        <v>13586</v>
      </c>
      <c r="N140" s="163">
        <v>60071</v>
      </c>
      <c r="O140" s="163">
        <v>68669</v>
      </c>
      <c r="P140" s="164">
        <f t="shared" ref="P140:P147" si="66">IFERROR(O140/N140-1,"-")</f>
        <v>0.14313062875597216</v>
      </c>
      <c r="Q140" s="165">
        <f t="shared" si="42"/>
        <v>0.19033091230563892</v>
      </c>
      <c r="R140" s="164">
        <f t="shared" ref="R140:R147" si="67">O140/O$9</f>
        <v>2.0497266692814719E-2</v>
      </c>
      <c r="S140" s="163">
        <v>70307</v>
      </c>
      <c r="T140" s="163">
        <v>18862</v>
      </c>
      <c r="U140" s="163">
        <v>22202</v>
      </c>
      <c r="V140" s="163">
        <v>82145</v>
      </c>
      <c r="W140" s="163">
        <v>89598</v>
      </c>
      <c r="X140" s="164">
        <f t="shared" ref="X140:X147" si="68">IFERROR(W140/V140-1,"-")</f>
        <v>9.0729807048511857E-2</v>
      </c>
      <c r="Y140" s="165">
        <f t="shared" si="43"/>
        <v>0.27438235168617631</v>
      </c>
      <c r="Z140" s="164">
        <f t="shared" si="62"/>
        <v>1.1949208597703698E-2</v>
      </c>
    </row>
    <row r="141" spans="1:26" x14ac:dyDescent="0.25">
      <c r="A141" s="161" t="s">
        <v>113</v>
      </c>
      <c r="B141" s="162" t="s">
        <v>113</v>
      </c>
      <c r="C141" s="163">
        <v>2167</v>
      </c>
      <c r="D141" s="163">
        <v>0</v>
      </c>
      <c r="E141" s="163">
        <v>1411</v>
      </c>
      <c r="F141" s="163">
        <v>1553</v>
      </c>
      <c r="G141" s="163">
        <v>1880</v>
      </c>
      <c r="H141" s="164">
        <f t="shared" si="64"/>
        <v>0.21056020605280112</v>
      </c>
      <c r="I141" s="165">
        <f t="shared" si="63"/>
        <v>-0.13244116289801566</v>
      </c>
      <c r="J141" s="164">
        <f t="shared" si="65"/>
        <v>2.5460317116375317E-3</v>
      </c>
      <c r="K141" s="163">
        <v>10331</v>
      </c>
      <c r="L141" s="163">
        <v>0</v>
      </c>
      <c r="M141" s="163">
        <v>6291</v>
      </c>
      <c r="N141" s="163">
        <v>11965</v>
      </c>
      <c r="O141" s="163">
        <v>16181</v>
      </c>
      <c r="P141" s="164">
        <f t="shared" si="66"/>
        <v>0.35236105307145849</v>
      </c>
      <c r="Q141" s="165">
        <f t="shared" si="42"/>
        <v>0.5662568967186139</v>
      </c>
      <c r="R141" s="164">
        <f t="shared" si="67"/>
        <v>4.8299272212560971E-3</v>
      </c>
      <c r="S141" s="163">
        <v>12498</v>
      </c>
      <c r="T141" s="163">
        <v>5188</v>
      </c>
      <c r="U141" s="163">
        <v>7702</v>
      </c>
      <c r="V141" s="163">
        <v>13518</v>
      </c>
      <c r="W141" s="163">
        <v>18061</v>
      </c>
      <c r="X141" s="164">
        <f t="shared" si="68"/>
        <v>0.33607042461902648</v>
      </c>
      <c r="Y141" s="165">
        <f t="shared" si="43"/>
        <v>0.44511121779484708</v>
      </c>
      <c r="Z141" s="164">
        <f t="shared" si="62"/>
        <v>4.1452483839074803E-3</v>
      </c>
    </row>
    <row r="142" spans="1:26" x14ac:dyDescent="0.25">
      <c r="A142" s="161" t="s">
        <v>116</v>
      </c>
      <c r="B142" s="162" t="s">
        <v>116</v>
      </c>
      <c r="C142" s="163">
        <v>822</v>
      </c>
      <c r="D142" s="163">
        <v>0</v>
      </c>
      <c r="E142" s="163">
        <v>2188</v>
      </c>
      <c r="F142" s="163">
        <v>5813</v>
      </c>
      <c r="G142" s="163">
        <v>5043</v>
      </c>
      <c r="H142" s="164">
        <f t="shared" si="64"/>
        <v>-0.13246172372269049</v>
      </c>
      <c r="I142" s="165">
        <f t="shared" si="63"/>
        <v>5.1350364963503647</v>
      </c>
      <c r="J142" s="164">
        <f t="shared" si="65"/>
        <v>6.8295946392489745E-3</v>
      </c>
      <c r="K142" s="163">
        <v>15318</v>
      </c>
      <c r="L142" s="163">
        <v>0</v>
      </c>
      <c r="M142" s="163">
        <v>10850</v>
      </c>
      <c r="N142" s="163">
        <v>17158</v>
      </c>
      <c r="O142" s="163">
        <v>15976</v>
      </c>
      <c r="P142" s="164">
        <f t="shared" si="66"/>
        <v>-6.8889147919337868E-2</v>
      </c>
      <c r="Q142" s="165">
        <f t="shared" si="42"/>
        <v>4.2955999477738649E-2</v>
      </c>
      <c r="R142" s="164">
        <f t="shared" si="67"/>
        <v>4.7687360043747245E-3</v>
      </c>
      <c r="S142" s="163">
        <v>16140</v>
      </c>
      <c r="T142" s="163">
        <v>5864</v>
      </c>
      <c r="U142" s="163">
        <v>13038</v>
      </c>
      <c r="V142" s="163">
        <v>22971</v>
      </c>
      <c r="W142" s="163">
        <v>21019</v>
      </c>
      <c r="X142" s="164">
        <f t="shared" si="68"/>
        <v>-8.4976709764485681E-2</v>
      </c>
      <c r="Y142" s="165">
        <f t="shared" si="43"/>
        <v>0.30229244114002474</v>
      </c>
      <c r="Z142" s="164">
        <f t="shared" si="62"/>
        <v>7.0171057425844887E-3</v>
      </c>
    </row>
    <row r="143" spans="1:26" x14ac:dyDescent="0.25">
      <c r="A143" s="161" t="s">
        <v>123</v>
      </c>
      <c r="B143" s="162" t="s">
        <v>123</v>
      </c>
      <c r="C143" s="163">
        <v>514</v>
      </c>
      <c r="D143" s="163">
        <v>0</v>
      </c>
      <c r="E143" s="163">
        <v>2549</v>
      </c>
      <c r="F143" s="163">
        <v>4370</v>
      </c>
      <c r="G143" s="163">
        <v>3569</v>
      </c>
      <c r="H143" s="164">
        <f t="shared" si="64"/>
        <v>-0.18329519450800913</v>
      </c>
      <c r="I143" s="165">
        <f t="shared" si="63"/>
        <v>5.9435797665369652</v>
      </c>
      <c r="J143" s="164">
        <f t="shared" si="65"/>
        <v>4.8333974355501868E-3</v>
      </c>
      <c r="K143" s="163">
        <v>1966</v>
      </c>
      <c r="L143" s="163">
        <v>0</v>
      </c>
      <c r="M143" s="163">
        <v>1210</v>
      </c>
      <c r="N143" s="163">
        <v>3896</v>
      </c>
      <c r="O143" s="163">
        <v>3738</v>
      </c>
      <c r="P143" s="164">
        <f t="shared" si="66"/>
        <v>-4.0554414784394255E-2</v>
      </c>
      <c r="Q143" s="165">
        <f t="shared" si="42"/>
        <v>0.90132248219735511</v>
      </c>
      <c r="R143" s="164">
        <f t="shared" si="67"/>
        <v>1.1157696034271858E-3</v>
      </c>
      <c r="S143" s="163">
        <v>2480</v>
      </c>
      <c r="T143" s="163">
        <v>782</v>
      </c>
      <c r="U143" s="163">
        <v>3759</v>
      </c>
      <c r="V143" s="163">
        <v>8266</v>
      </c>
      <c r="W143" s="163">
        <v>7307</v>
      </c>
      <c r="X143" s="164">
        <f t="shared" si="68"/>
        <v>-0.11601742075973864</v>
      </c>
      <c r="Y143" s="165">
        <f t="shared" si="43"/>
        <v>1.9463709677419354</v>
      </c>
      <c r="Z143" s="164">
        <f t="shared" si="62"/>
        <v>2.0231094099075848E-3</v>
      </c>
    </row>
    <row r="144" spans="1:26" x14ac:dyDescent="0.25">
      <c r="A144" s="161" t="s">
        <v>119</v>
      </c>
      <c r="B144" s="162" t="s">
        <v>119</v>
      </c>
      <c r="C144" s="163">
        <v>228</v>
      </c>
      <c r="D144" s="163">
        <v>0</v>
      </c>
      <c r="E144" s="163">
        <v>902</v>
      </c>
      <c r="F144" s="163">
        <v>435</v>
      </c>
      <c r="G144" s="163">
        <v>1205</v>
      </c>
      <c r="H144" s="164">
        <f t="shared" si="64"/>
        <v>1.7701149425287355</v>
      </c>
      <c r="I144" s="165">
        <f t="shared" si="63"/>
        <v>4.2850877192982457</v>
      </c>
      <c r="J144" s="164">
        <f t="shared" si="65"/>
        <v>1.6318979853846946E-3</v>
      </c>
      <c r="K144" s="163">
        <v>3291</v>
      </c>
      <c r="L144" s="163">
        <v>0</v>
      </c>
      <c r="M144" s="163">
        <v>1918</v>
      </c>
      <c r="N144" s="163">
        <v>3253</v>
      </c>
      <c r="O144" s="163">
        <v>3495</v>
      </c>
      <c r="P144" s="164">
        <f t="shared" si="66"/>
        <v>7.4392868121733846E-2</v>
      </c>
      <c r="Q144" s="165">
        <f t="shared" si="42"/>
        <v>6.1987237921604432E-2</v>
      </c>
      <c r="R144" s="164">
        <f t="shared" si="67"/>
        <v>1.043235624392192E-3</v>
      </c>
      <c r="S144" s="163">
        <v>3519</v>
      </c>
      <c r="T144" s="163">
        <v>1676</v>
      </c>
      <c r="U144" s="163">
        <v>2820</v>
      </c>
      <c r="V144" s="163">
        <v>3688</v>
      </c>
      <c r="W144" s="163">
        <v>4700</v>
      </c>
      <c r="X144" s="164">
        <f t="shared" si="68"/>
        <v>0.27440347071583515</v>
      </c>
      <c r="Y144" s="165">
        <f t="shared" si="43"/>
        <v>0.33560670645069623</v>
      </c>
      <c r="Z144" s="164">
        <f t="shared" si="62"/>
        <v>1.5177357105451955E-3</v>
      </c>
    </row>
    <row r="145" spans="1:26" x14ac:dyDescent="0.25">
      <c r="A145" s="161" t="s">
        <v>128</v>
      </c>
      <c r="B145" s="162" t="s">
        <v>128</v>
      </c>
      <c r="C145" s="163">
        <v>356</v>
      </c>
      <c r="D145" s="163">
        <v>0</v>
      </c>
      <c r="E145" s="163">
        <v>93</v>
      </c>
      <c r="F145" s="163">
        <v>79</v>
      </c>
      <c r="G145" s="163">
        <v>139</v>
      </c>
      <c r="H145" s="164">
        <f t="shared" si="64"/>
        <v>0.759493670886076</v>
      </c>
      <c r="I145" s="165">
        <f t="shared" si="63"/>
        <v>-0.6095505617977528</v>
      </c>
      <c r="J145" s="164">
        <f t="shared" si="65"/>
        <v>1.882438339987324E-4</v>
      </c>
      <c r="K145" s="163">
        <v>1180</v>
      </c>
      <c r="L145" s="163">
        <v>0</v>
      </c>
      <c r="M145" s="163">
        <v>1104</v>
      </c>
      <c r="N145" s="163">
        <v>2826</v>
      </c>
      <c r="O145" s="163">
        <v>3106</v>
      </c>
      <c r="P145" s="164">
        <f t="shared" si="66"/>
        <v>9.9079971691436564E-2</v>
      </c>
      <c r="Q145" s="165">
        <f t="shared" si="42"/>
        <v>1.6322033898305084</v>
      </c>
      <c r="R145" s="164">
        <f t="shared" si="67"/>
        <v>9.2712155918802535E-4</v>
      </c>
      <c r="S145" s="163">
        <v>1536</v>
      </c>
      <c r="T145" s="163">
        <v>1597</v>
      </c>
      <c r="U145" s="163">
        <v>1197</v>
      </c>
      <c r="V145" s="163">
        <v>2905</v>
      </c>
      <c r="W145" s="163">
        <v>3245</v>
      </c>
      <c r="X145" s="164">
        <f t="shared" si="68"/>
        <v>0.11703958691910499</v>
      </c>
      <c r="Y145" s="165">
        <f t="shared" si="43"/>
        <v>1.1126302083333335</v>
      </c>
      <c r="Z145" s="164">
        <f t="shared" si="62"/>
        <v>6.4423037075269469E-4</v>
      </c>
    </row>
    <row r="146" spans="1:26" x14ac:dyDescent="0.25">
      <c r="A146" s="161" t="s">
        <v>131</v>
      </c>
      <c r="B146" s="162" t="s">
        <v>131</v>
      </c>
      <c r="C146" s="163">
        <v>532</v>
      </c>
      <c r="D146" s="163">
        <v>0</v>
      </c>
      <c r="E146" s="163">
        <v>75</v>
      </c>
      <c r="F146" s="163">
        <v>49</v>
      </c>
      <c r="G146" s="163">
        <v>93</v>
      </c>
      <c r="H146" s="164">
        <f t="shared" si="64"/>
        <v>0.8979591836734695</v>
      </c>
      <c r="I146" s="165">
        <f t="shared" si="63"/>
        <v>-0.82518796992481203</v>
      </c>
      <c r="J146" s="164">
        <f t="shared" si="65"/>
        <v>1.2594731339483534E-4</v>
      </c>
      <c r="K146" s="163">
        <v>3806</v>
      </c>
      <c r="L146" s="163">
        <v>0</v>
      </c>
      <c r="M146" s="163">
        <v>715</v>
      </c>
      <c r="N146" s="163">
        <v>1637</v>
      </c>
      <c r="O146" s="163">
        <v>2212</v>
      </c>
      <c r="P146" s="164">
        <f t="shared" si="66"/>
        <v>0.35125229077580933</v>
      </c>
      <c r="Q146" s="165">
        <f t="shared" si="42"/>
        <v>-0.41881240147136101</v>
      </c>
      <c r="R146" s="164">
        <f t="shared" si="67"/>
        <v>6.6026815483706124E-4</v>
      </c>
      <c r="S146" s="163">
        <v>4338</v>
      </c>
      <c r="T146" s="163">
        <v>3384</v>
      </c>
      <c r="U146" s="163">
        <v>790</v>
      </c>
      <c r="V146" s="163">
        <v>1686</v>
      </c>
      <c r="W146" s="163">
        <v>2305</v>
      </c>
      <c r="X146" s="164">
        <f t="shared" si="68"/>
        <v>0.36714116251482798</v>
      </c>
      <c r="Y146" s="165">
        <f t="shared" si="43"/>
        <v>-0.46864914707238359</v>
      </c>
      <c r="Z146" s="164">
        <f t="shared" si="62"/>
        <v>4.2518128061372497E-4</v>
      </c>
    </row>
    <row r="147" spans="1:26" x14ac:dyDescent="0.25">
      <c r="A147" s="167" t="s">
        <v>145</v>
      </c>
      <c r="B147" s="168" t="s">
        <v>145</v>
      </c>
      <c r="C147" s="169">
        <f>C139-SUM(C140:C146)</f>
        <v>4306</v>
      </c>
      <c r="D147" s="169">
        <f>D139-SUM(D140:D146)</f>
        <v>0</v>
      </c>
      <c r="E147" s="169">
        <f>E139-SUM(E140:E146)</f>
        <v>4064</v>
      </c>
      <c r="F147" s="169">
        <f>F139-SUM(F140:F146)</f>
        <v>7526</v>
      </c>
      <c r="G147" s="169">
        <f>G139-SUM(G140:G146)</f>
        <v>8151</v>
      </c>
      <c r="H147" s="170">
        <f t="shared" si="64"/>
        <v>8.3045442466117558E-2</v>
      </c>
      <c r="I147" s="171">
        <f t="shared" si="63"/>
        <v>0.89294008360427313</v>
      </c>
      <c r="J147" s="170">
        <f t="shared" si="65"/>
        <v>1.103867259657315E-2</v>
      </c>
      <c r="K147" s="169">
        <f>K139-SUM(K140:K146)</f>
        <v>29300</v>
      </c>
      <c r="L147" s="169">
        <f>L139-SUM(L140:L146)</f>
        <v>0</v>
      </c>
      <c r="M147" s="169">
        <f>M139-SUM(M140:M146)</f>
        <v>23248</v>
      </c>
      <c r="N147" s="169">
        <f>N139-SUM(N140:N146)</f>
        <v>47264</v>
      </c>
      <c r="O147" s="169">
        <f>O139-SUM(O140:O146)</f>
        <v>51497</v>
      </c>
      <c r="P147" s="170">
        <f t="shared" si="66"/>
        <v>8.9560765064319536E-2</v>
      </c>
      <c r="Q147" s="171">
        <f t="shared" si="42"/>
        <v>0.75757679180887383</v>
      </c>
      <c r="R147" s="170">
        <f t="shared" si="67"/>
        <v>1.5371532174341836E-2</v>
      </c>
      <c r="S147" s="169">
        <f>S139-SUM(S140:S146)</f>
        <v>33606</v>
      </c>
      <c r="T147" s="169">
        <f>T139-SUM(T140:T146)</f>
        <v>17310</v>
      </c>
      <c r="U147" s="169">
        <f>U139-SUM(U140:U146)</f>
        <v>27312</v>
      </c>
      <c r="V147" s="169">
        <f>V139-SUM(V140:V146)</f>
        <v>54790</v>
      </c>
      <c r="W147" s="169">
        <f>W139-SUM(W140:W146)</f>
        <v>59648</v>
      </c>
      <c r="X147" s="170">
        <f t="shared" si="68"/>
        <v>8.866581492973169E-2</v>
      </c>
      <c r="Y147" s="171">
        <f t="shared" si="43"/>
        <v>0.77492114503362486</v>
      </c>
      <c r="Z147" s="170">
        <f t="shared" si="62"/>
        <v>1.4699431817876021E-2</v>
      </c>
    </row>
    <row r="148" spans="1:26" x14ac:dyDescent="0.25">
      <c r="A148" s="1"/>
      <c r="B148" s="153" t="s">
        <v>53</v>
      </c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</row>
    <row r="149" spans="1:26" x14ac:dyDescent="0.25">
      <c r="A149" s="1" t="s">
        <v>0</v>
      </c>
      <c r="B149" s="154" t="s">
        <v>68</v>
      </c>
      <c r="C149" s="176">
        <f>C150+C153</f>
        <v>27519</v>
      </c>
      <c r="D149" s="176">
        <f>D150+D153</f>
        <v>11846</v>
      </c>
      <c r="E149" s="176">
        <f>E150+E153</f>
        <v>15189</v>
      </c>
      <c r="F149" s="176">
        <f>F150+F153</f>
        <v>30370</v>
      </c>
      <c r="G149" s="176">
        <f>G150+G153</f>
        <v>30695</v>
      </c>
      <c r="H149" s="177">
        <f>IFERROR(G149/F149-1,"-")</f>
        <v>1.0701350016463662E-2</v>
      </c>
      <c r="I149" s="177">
        <f t="shared" si="63"/>
        <v>0.11541117046404303</v>
      </c>
      <c r="J149" s="177">
        <f>G149/G$9</f>
        <v>4.1569384781230873E-2</v>
      </c>
      <c r="K149" s="176">
        <f>K150+K153</f>
        <v>94097</v>
      </c>
      <c r="L149" s="176">
        <f>L150+L153</f>
        <v>30203</v>
      </c>
      <c r="M149" s="176">
        <f>M150+M153</f>
        <v>55599</v>
      </c>
      <c r="N149" s="176">
        <f>N150+N153</f>
        <v>77698</v>
      </c>
      <c r="O149" s="176">
        <f>O150+O153</f>
        <v>83047</v>
      </c>
      <c r="P149" s="177">
        <f>IFERROR(O149/N149-1,"-")</f>
        <v>6.8843470874411228E-2</v>
      </c>
      <c r="Q149" s="177">
        <f t="shared" si="42"/>
        <v>-0.11743201164755523</v>
      </c>
      <c r="R149" s="177">
        <f>O149/O$9</f>
        <v>2.4789009699255616E-2</v>
      </c>
      <c r="S149" s="176">
        <f>S150+S153</f>
        <v>121616</v>
      </c>
      <c r="T149" s="176">
        <f>T150+T153</f>
        <v>42049</v>
      </c>
      <c r="U149" s="176">
        <f>U150+U153</f>
        <v>70788</v>
      </c>
      <c r="V149" s="176">
        <f>V150+V153</f>
        <v>108068</v>
      </c>
      <c r="W149" s="176">
        <f>W150+W153</f>
        <v>113742</v>
      </c>
      <c r="X149" s="177">
        <f>IFERROR(W149/V149-1,"-")</f>
        <v>5.2503978976200072E-2</v>
      </c>
      <c r="Y149" s="177">
        <f t="shared" si="43"/>
        <v>-6.4744770424944087E-2</v>
      </c>
      <c r="Z149" s="177">
        <f t="shared" ref="Z149:Z161" si="69">U149/U$9</f>
        <v>3.8098395559600456E-2</v>
      </c>
    </row>
    <row r="150" spans="1:26" x14ac:dyDescent="0.25">
      <c r="A150" s="1" t="s">
        <v>96</v>
      </c>
      <c r="B150" s="157" t="s">
        <v>97</v>
      </c>
      <c r="C150" s="158">
        <v>17412</v>
      </c>
      <c r="D150" s="158">
        <v>8198</v>
      </c>
      <c r="E150" s="158">
        <v>8139</v>
      </c>
      <c r="F150" s="158">
        <v>18008</v>
      </c>
      <c r="G150" s="158">
        <v>17683</v>
      </c>
      <c r="H150" s="159">
        <f>IFERROR(G150/F150-1,"-")</f>
        <v>-1.8047534429142642E-2</v>
      </c>
      <c r="I150" s="160">
        <f t="shared" si="63"/>
        <v>1.5563978865150485E-2</v>
      </c>
      <c r="J150" s="159">
        <f>G150/G$9</f>
        <v>2.3947595083450252E-2</v>
      </c>
      <c r="K150" s="158">
        <v>36028</v>
      </c>
      <c r="L150" s="158">
        <v>13645</v>
      </c>
      <c r="M150" s="158">
        <v>31999</v>
      </c>
      <c r="N150" s="158">
        <v>38624</v>
      </c>
      <c r="O150" s="158">
        <v>38986</v>
      </c>
      <c r="P150" s="159">
        <f>IFERROR(O150/N150-1,"-")</f>
        <v>9.3724109362054442E-3</v>
      </c>
      <c r="Q150" s="160">
        <f t="shared" si="42"/>
        <v>8.2102808926390658E-2</v>
      </c>
      <c r="R150" s="159">
        <f>O150/O$9</f>
        <v>1.1637076982132762E-2</v>
      </c>
      <c r="S150" s="158">
        <v>53440</v>
      </c>
      <c r="T150" s="158">
        <v>21843</v>
      </c>
      <c r="U150" s="158">
        <v>40138</v>
      </c>
      <c r="V150" s="158">
        <v>56632</v>
      </c>
      <c r="W150" s="158">
        <v>56669</v>
      </c>
      <c r="X150" s="159">
        <f>IFERROR(W150/V150-1,"-")</f>
        <v>6.5334086735413521E-4</v>
      </c>
      <c r="Y150" s="160">
        <f t="shared" si="43"/>
        <v>6.0422904191616666E-2</v>
      </c>
      <c r="Z150" s="159">
        <f t="shared" si="69"/>
        <v>2.160243828009328E-2</v>
      </c>
    </row>
    <row r="151" spans="1:26" x14ac:dyDescent="0.25">
      <c r="A151" s="161" t="s">
        <v>103</v>
      </c>
      <c r="B151" s="162" t="s">
        <v>103</v>
      </c>
      <c r="C151" s="163">
        <v>6183</v>
      </c>
      <c r="D151" s="163">
        <v>3239</v>
      </c>
      <c r="E151" s="163">
        <v>4159</v>
      </c>
      <c r="F151" s="163">
        <v>6621</v>
      </c>
      <c r="G151" s="163">
        <v>5819</v>
      </c>
      <c r="H151" s="164">
        <f>IFERROR(G151/F151-1,"-")</f>
        <v>-0.12112973871016464</v>
      </c>
      <c r="I151" s="165">
        <f t="shared" si="63"/>
        <v>-5.8871098172408209E-2</v>
      </c>
      <c r="J151" s="164">
        <f>G151/G$9</f>
        <v>7.8805098563929765E-3</v>
      </c>
      <c r="K151" s="163">
        <v>26435</v>
      </c>
      <c r="L151" s="163">
        <v>11144</v>
      </c>
      <c r="M151" s="163">
        <v>28141</v>
      </c>
      <c r="N151" s="163">
        <v>34603</v>
      </c>
      <c r="O151" s="163">
        <v>36698</v>
      </c>
      <c r="P151" s="164">
        <f>IFERROR(O151/N151-1,"-")</f>
        <v>6.0543883478311189E-2</v>
      </c>
      <c r="Q151" s="165">
        <f t="shared" ref="Q151:Q161" si="70">IFERROR(O151/K151-1,"-")</f>
        <v>0.38823529411764701</v>
      </c>
      <c r="R151" s="164">
        <f>O151/O$9</f>
        <v>1.095412330298846E-2</v>
      </c>
      <c r="S151" s="163">
        <v>32618</v>
      </c>
      <c r="T151" s="163">
        <v>14383</v>
      </c>
      <c r="U151" s="163">
        <v>32300</v>
      </c>
      <c r="V151" s="163">
        <v>41224</v>
      </c>
      <c r="W151" s="163">
        <v>42517</v>
      </c>
      <c r="X151" s="164">
        <f>IFERROR(W151/V151-1,"-")</f>
        <v>3.1365224141276959E-2</v>
      </c>
      <c r="Y151" s="165">
        <f t="shared" ref="Y151:Y161" si="71">IFERROR(W151/S151-1,"-")</f>
        <v>0.30348273959163663</v>
      </c>
      <c r="Z151" s="164">
        <f t="shared" si="69"/>
        <v>1.7383994131421918E-2</v>
      </c>
    </row>
    <row r="152" spans="1:26" x14ac:dyDescent="0.25">
      <c r="A152" s="161" t="s">
        <v>100</v>
      </c>
      <c r="B152" s="162" t="s">
        <v>100</v>
      </c>
      <c r="C152" s="163">
        <v>11229</v>
      </c>
      <c r="D152" s="163">
        <v>4959</v>
      </c>
      <c r="E152" s="163">
        <v>3980</v>
      </c>
      <c r="F152" s="163">
        <v>11387</v>
      </c>
      <c r="G152" s="163">
        <v>11864</v>
      </c>
      <c r="H152" s="164">
        <f>IFERROR(G152/F152-1,"-")</f>
        <v>4.1889874418196138E-2</v>
      </c>
      <c r="I152" s="165">
        <f t="shared" si="63"/>
        <v>5.6550004452756264E-2</v>
      </c>
      <c r="J152" s="164">
        <f>G152/G$9</f>
        <v>1.6067085227057274E-2</v>
      </c>
      <c r="K152" s="163">
        <v>9593</v>
      </c>
      <c r="L152" s="163">
        <v>2501</v>
      </c>
      <c r="M152" s="163">
        <v>3858</v>
      </c>
      <c r="N152" s="163">
        <v>4021</v>
      </c>
      <c r="O152" s="163">
        <v>2288</v>
      </c>
      <c r="P152" s="164">
        <f>IFERROR(O152/N152-1,"-")</f>
        <v>-0.43098731658791345</v>
      </c>
      <c r="Q152" s="165">
        <f t="shared" si="70"/>
        <v>-0.76149275513395187</v>
      </c>
      <c r="R152" s="164">
        <f>O152/O$9</f>
        <v>6.8295367914430203E-4</v>
      </c>
      <c r="S152" s="163">
        <v>20822</v>
      </c>
      <c r="T152" s="163">
        <v>7460</v>
      </c>
      <c r="U152" s="163">
        <v>7838</v>
      </c>
      <c r="V152" s="163">
        <v>15408</v>
      </c>
      <c r="W152" s="163">
        <v>14152</v>
      </c>
      <c r="X152" s="164">
        <f>IFERROR(W152/V152-1,"-")</f>
        <v>-8.1516095534787114E-2</v>
      </c>
      <c r="Y152" s="165">
        <f t="shared" si="71"/>
        <v>-0.32033426183844016</v>
      </c>
      <c r="Z152" s="164">
        <f t="shared" si="69"/>
        <v>4.2184441486713626E-3</v>
      </c>
    </row>
    <row r="153" spans="1:26" x14ac:dyDescent="0.25">
      <c r="A153" s="1" t="s">
        <v>146</v>
      </c>
      <c r="B153" s="157" t="s">
        <v>107</v>
      </c>
      <c r="C153" s="158">
        <v>10107</v>
      </c>
      <c r="D153" s="158">
        <v>3648</v>
      </c>
      <c r="E153" s="158">
        <v>7050</v>
      </c>
      <c r="F153" s="158">
        <v>12362</v>
      </c>
      <c r="G153" s="158">
        <v>13012</v>
      </c>
      <c r="H153" s="159">
        <f>IFERROR(G153/F153-1,"-")</f>
        <v>5.25804885940786E-2</v>
      </c>
      <c r="I153" s="160">
        <f t="shared" si="63"/>
        <v>0.28742455723755822</v>
      </c>
      <c r="J153" s="159">
        <f>G153/G$9</f>
        <v>1.762178969778062E-2</v>
      </c>
      <c r="K153" s="158">
        <v>58069</v>
      </c>
      <c r="L153" s="158">
        <v>16558</v>
      </c>
      <c r="M153" s="158">
        <v>23600</v>
      </c>
      <c r="N153" s="158">
        <v>39074</v>
      </c>
      <c r="O153" s="158">
        <v>44061</v>
      </c>
      <c r="P153" s="159">
        <f>IFERROR(O153/N153-1,"-")</f>
        <v>0.12762962583815329</v>
      </c>
      <c r="Q153" s="160">
        <f t="shared" si="70"/>
        <v>-0.24123026055210184</v>
      </c>
      <c r="R153" s="159">
        <f>O153/O$9</f>
        <v>1.3151932717122854E-2</v>
      </c>
      <c r="S153" s="158">
        <v>68176</v>
      </c>
      <c r="T153" s="158">
        <v>20206</v>
      </c>
      <c r="U153" s="158">
        <v>30650</v>
      </c>
      <c r="V153" s="158">
        <v>51436</v>
      </c>
      <c r="W153" s="158">
        <v>57073</v>
      </c>
      <c r="X153" s="159">
        <f>IFERROR(W153/V153-1,"-")</f>
        <v>0.10959250330507819</v>
      </c>
      <c r="Y153" s="160">
        <f t="shared" si="71"/>
        <v>-0.16285789720722832</v>
      </c>
      <c r="Z153" s="159">
        <f t="shared" si="69"/>
        <v>1.6495957279507176E-2</v>
      </c>
    </row>
    <row r="154" spans="1:26" x14ac:dyDescent="0.25">
      <c r="A154" s="161" t="s">
        <v>110</v>
      </c>
      <c r="B154" s="162" t="s">
        <v>110</v>
      </c>
      <c r="C154" s="163">
        <v>1074</v>
      </c>
      <c r="D154" s="163">
        <v>434</v>
      </c>
      <c r="E154" s="163">
        <v>401</v>
      </c>
      <c r="F154" s="163">
        <v>974</v>
      </c>
      <c r="G154" s="163">
        <v>983</v>
      </c>
      <c r="H154" s="164">
        <f t="shared" ref="H154:H161" si="72">IFERROR(G154/F154-1,"-")</f>
        <v>9.2402464065708401E-3</v>
      </c>
      <c r="I154" s="165">
        <f t="shared" si="63"/>
        <v>-8.472998137802612E-2</v>
      </c>
      <c r="J154" s="164">
        <f t="shared" ref="J154:J161" si="73">G154/G$9</f>
        <v>1.3312495598615391E-3</v>
      </c>
      <c r="K154" s="163">
        <v>20546</v>
      </c>
      <c r="L154" s="163">
        <v>5335</v>
      </c>
      <c r="M154" s="163">
        <v>5197</v>
      </c>
      <c r="N154" s="163">
        <v>18197</v>
      </c>
      <c r="O154" s="163">
        <v>17767</v>
      </c>
      <c r="P154" s="164">
        <f t="shared" ref="P154:P161" si="74">IFERROR(O154/N154-1,"-")</f>
        <v>-2.3630268725614134E-2</v>
      </c>
      <c r="Q154" s="165">
        <f t="shared" si="70"/>
        <v>-0.13525747104059183</v>
      </c>
      <c r="R154" s="164">
        <f t="shared" ref="R154:R161" si="75">O154/O$9</f>
        <v>5.3033382942993066E-3</v>
      </c>
      <c r="S154" s="163">
        <v>21620</v>
      </c>
      <c r="T154" s="163">
        <v>5769</v>
      </c>
      <c r="U154" s="163">
        <v>5598</v>
      </c>
      <c r="V154" s="163">
        <v>19171</v>
      </c>
      <c r="W154" s="163">
        <v>18750</v>
      </c>
      <c r="X154" s="164">
        <f t="shared" ref="X154:X161" si="76">IFERROR(W154/V154-1,"-")</f>
        <v>-2.1960252464660157E-2</v>
      </c>
      <c r="Y154" s="165">
        <f t="shared" si="71"/>
        <v>-0.13274745605920446</v>
      </c>
      <c r="Z154" s="164">
        <f t="shared" si="69"/>
        <v>3.0128668466780158E-3</v>
      </c>
    </row>
    <row r="155" spans="1:26" x14ac:dyDescent="0.25">
      <c r="A155" s="161" t="s">
        <v>113</v>
      </c>
      <c r="B155" s="162" t="s">
        <v>113</v>
      </c>
      <c r="C155" s="163">
        <v>1972</v>
      </c>
      <c r="D155" s="163">
        <v>651</v>
      </c>
      <c r="E155" s="163">
        <v>1400</v>
      </c>
      <c r="F155" s="163">
        <v>2438</v>
      </c>
      <c r="G155" s="163">
        <v>2568</v>
      </c>
      <c r="H155" s="164">
        <f t="shared" si="72"/>
        <v>5.3322395406070644E-2</v>
      </c>
      <c r="I155" s="165">
        <f t="shared" si="63"/>
        <v>0.30223123732251511</v>
      </c>
      <c r="J155" s="164">
        <f t="shared" si="73"/>
        <v>3.4777709763219051E-3</v>
      </c>
      <c r="K155" s="163">
        <v>14400</v>
      </c>
      <c r="L155" s="163">
        <v>3972</v>
      </c>
      <c r="M155" s="163">
        <v>6636</v>
      </c>
      <c r="N155" s="163">
        <v>7498</v>
      </c>
      <c r="O155" s="163">
        <v>7764</v>
      </c>
      <c r="P155" s="164">
        <f t="shared" si="74"/>
        <v>3.5476126967191268E-2</v>
      </c>
      <c r="Q155" s="165">
        <f t="shared" si="70"/>
        <v>-0.46083333333333332</v>
      </c>
      <c r="R155" s="164">
        <f t="shared" si="75"/>
        <v>2.3175054042291789E-3</v>
      </c>
      <c r="S155" s="163">
        <v>16372</v>
      </c>
      <c r="T155" s="163">
        <v>4623</v>
      </c>
      <c r="U155" s="163">
        <v>8036</v>
      </c>
      <c r="V155" s="163">
        <v>9936</v>
      </c>
      <c r="W155" s="163">
        <v>10332</v>
      </c>
      <c r="X155" s="164">
        <f t="shared" si="76"/>
        <v>3.9855072463768071E-2</v>
      </c>
      <c r="Y155" s="165">
        <f t="shared" si="71"/>
        <v>-0.36892255069631075</v>
      </c>
      <c r="Z155" s="164">
        <f t="shared" si="69"/>
        <v>4.325008570901131E-3</v>
      </c>
    </row>
    <row r="156" spans="1:26" x14ac:dyDescent="0.25">
      <c r="A156" s="161" t="s">
        <v>116</v>
      </c>
      <c r="B156" s="162" t="s">
        <v>116</v>
      </c>
      <c r="C156" s="163">
        <v>1295</v>
      </c>
      <c r="D156" s="163">
        <v>563</v>
      </c>
      <c r="E156" s="163">
        <v>1370</v>
      </c>
      <c r="F156" s="163">
        <v>2211</v>
      </c>
      <c r="G156" s="163">
        <v>2245</v>
      </c>
      <c r="H156" s="164">
        <f t="shared" si="72"/>
        <v>1.5377657168701875E-2</v>
      </c>
      <c r="I156" s="165">
        <f t="shared" si="63"/>
        <v>0.73359073359073368</v>
      </c>
      <c r="J156" s="164">
        <f t="shared" si="73"/>
        <v>3.0403410599075843E-3</v>
      </c>
      <c r="K156" s="163">
        <v>8444</v>
      </c>
      <c r="L156" s="163">
        <v>1717</v>
      </c>
      <c r="M156" s="163">
        <v>3754</v>
      </c>
      <c r="N156" s="163">
        <v>4261</v>
      </c>
      <c r="O156" s="163">
        <v>7004</v>
      </c>
      <c r="P156" s="164">
        <f t="shared" si="74"/>
        <v>0.6437455996245014</v>
      </c>
      <c r="Q156" s="165">
        <f t="shared" si="70"/>
        <v>-0.17053529133112266</v>
      </c>
      <c r="R156" s="164">
        <f t="shared" si="75"/>
        <v>2.0906501611567705E-3</v>
      </c>
      <c r="S156" s="163">
        <v>9739</v>
      </c>
      <c r="T156" s="163">
        <v>2280</v>
      </c>
      <c r="U156" s="163">
        <v>5124</v>
      </c>
      <c r="V156" s="163">
        <v>6472</v>
      </c>
      <c r="W156" s="163">
        <v>9249</v>
      </c>
      <c r="X156" s="164">
        <f t="shared" si="76"/>
        <v>0.42907911001236099</v>
      </c>
      <c r="Y156" s="165">
        <f t="shared" si="71"/>
        <v>-5.0313173837149616E-2</v>
      </c>
      <c r="Z156" s="164">
        <f t="shared" si="69"/>
        <v>2.7577580783097804E-3</v>
      </c>
    </row>
    <row r="157" spans="1:26" x14ac:dyDescent="0.25">
      <c r="A157" s="161" t="s">
        <v>123</v>
      </c>
      <c r="B157" s="162" t="s">
        <v>123</v>
      </c>
      <c r="C157" s="163">
        <v>534</v>
      </c>
      <c r="D157" s="163">
        <v>250</v>
      </c>
      <c r="E157" s="163">
        <v>317</v>
      </c>
      <c r="F157" s="163">
        <v>761</v>
      </c>
      <c r="G157" s="163">
        <v>634</v>
      </c>
      <c r="H157" s="164">
        <f t="shared" si="72"/>
        <v>-0.16688567674113008</v>
      </c>
      <c r="I157" s="165">
        <f t="shared" si="63"/>
        <v>0.18726591760299627</v>
      </c>
      <c r="J157" s="164">
        <f t="shared" si="73"/>
        <v>8.5860856658414632E-4</v>
      </c>
      <c r="K157" s="163">
        <v>1018</v>
      </c>
      <c r="L157" s="163">
        <v>328</v>
      </c>
      <c r="M157" s="163">
        <v>589</v>
      </c>
      <c r="N157" s="163">
        <v>856</v>
      </c>
      <c r="O157" s="163">
        <v>868</v>
      </c>
      <c r="P157" s="164">
        <f t="shared" si="74"/>
        <v>1.4018691588784993E-2</v>
      </c>
      <c r="Q157" s="165">
        <f t="shared" si="70"/>
        <v>-0.1473477406679764</v>
      </c>
      <c r="R157" s="164">
        <f t="shared" si="75"/>
        <v>2.5909256708796073E-4</v>
      </c>
      <c r="S157" s="163">
        <v>1552</v>
      </c>
      <c r="T157" s="163">
        <v>578</v>
      </c>
      <c r="U157" s="163">
        <v>906</v>
      </c>
      <c r="V157" s="163">
        <v>1617</v>
      </c>
      <c r="W157" s="163">
        <v>1502</v>
      </c>
      <c r="X157" s="164">
        <f t="shared" si="76"/>
        <v>-7.1119356833642566E-2</v>
      </c>
      <c r="Y157" s="165">
        <f t="shared" si="71"/>
        <v>-3.2216494845360821E-2</v>
      </c>
      <c r="Z157" s="164">
        <f t="shared" si="69"/>
        <v>4.8761296232409471E-4</v>
      </c>
    </row>
    <row r="158" spans="1:26" x14ac:dyDescent="0.25">
      <c r="A158" s="161" t="s">
        <v>119</v>
      </c>
      <c r="B158" s="162" t="s">
        <v>119</v>
      </c>
      <c r="C158" s="163">
        <v>433</v>
      </c>
      <c r="D158" s="163">
        <v>236</v>
      </c>
      <c r="E158" s="163">
        <v>351</v>
      </c>
      <c r="F158" s="163">
        <v>597</v>
      </c>
      <c r="G158" s="163">
        <v>569</v>
      </c>
      <c r="H158" s="164">
        <f t="shared" si="72"/>
        <v>-4.6901172529313251E-2</v>
      </c>
      <c r="I158" s="165">
        <f t="shared" si="63"/>
        <v>0.31408775981524251</v>
      </c>
      <c r="J158" s="164">
        <f t="shared" si="73"/>
        <v>7.7058087442646568E-4</v>
      </c>
      <c r="K158" s="163">
        <v>2553</v>
      </c>
      <c r="L158" s="163">
        <v>1262</v>
      </c>
      <c r="M158" s="163">
        <v>1393</v>
      </c>
      <c r="N158" s="163">
        <v>2346</v>
      </c>
      <c r="O158" s="163">
        <v>2305</v>
      </c>
      <c r="P158" s="164">
        <f t="shared" si="74"/>
        <v>-1.7476555839727181E-2</v>
      </c>
      <c r="Q158" s="165">
        <f t="shared" si="70"/>
        <v>-9.7140618879749341E-2</v>
      </c>
      <c r="R158" s="164">
        <f t="shared" si="75"/>
        <v>6.8802807273934269E-4</v>
      </c>
      <c r="S158" s="163">
        <v>2986</v>
      </c>
      <c r="T158" s="163">
        <v>1498</v>
      </c>
      <c r="U158" s="163">
        <v>1744</v>
      </c>
      <c r="V158" s="163">
        <v>2943</v>
      </c>
      <c r="W158" s="163">
        <v>2874</v>
      </c>
      <c r="X158" s="164">
        <f t="shared" si="76"/>
        <v>-2.3445463812436285E-2</v>
      </c>
      <c r="Y158" s="165">
        <f t="shared" si="71"/>
        <v>-3.7508372404554624E-2</v>
      </c>
      <c r="Z158" s="164">
        <f t="shared" si="69"/>
        <v>9.386280422662485E-4</v>
      </c>
    </row>
    <row r="159" spans="1:26" x14ac:dyDescent="0.25">
      <c r="A159" s="161" t="s">
        <v>128</v>
      </c>
      <c r="B159" s="162" t="s">
        <v>128</v>
      </c>
      <c r="C159" s="163">
        <v>159</v>
      </c>
      <c r="D159" s="163">
        <v>58</v>
      </c>
      <c r="E159" s="163">
        <v>71</v>
      </c>
      <c r="F159" s="163">
        <v>195</v>
      </c>
      <c r="G159" s="163">
        <v>156</v>
      </c>
      <c r="H159" s="164">
        <f t="shared" si="72"/>
        <v>-0.19999999999999996</v>
      </c>
      <c r="I159" s="165">
        <f t="shared" si="63"/>
        <v>-1.8867924528301883E-2</v>
      </c>
      <c r="J159" s="164">
        <f t="shared" si="73"/>
        <v>2.1126646117843349E-4</v>
      </c>
      <c r="K159" s="163">
        <v>251</v>
      </c>
      <c r="L159" s="163">
        <v>174</v>
      </c>
      <c r="M159" s="163">
        <v>211</v>
      </c>
      <c r="N159" s="163">
        <v>277</v>
      </c>
      <c r="O159" s="163">
        <v>276</v>
      </c>
      <c r="P159" s="164">
        <f t="shared" si="74"/>
        <v>-3.6101083032491488E-3</v>
      </c>
      <c r="Q159" s="165">
        <f t="shared" si="70"/>
        <v>9.960159362549792E-2</v>
      </c>
      <c r="R159" s="164">
        <f t="shared" si="75"/>
        <v>8.2384272484190284E-5</v>
      </c>
      <c r="S159" s="163">
        <v>410</v>
      </c>
      <c r="T159" s="163">
        <v>232</v>
      </c>
      <c r="U159" s="163">
        <v>282</v>
      </c>
      <c r="V159" s="163">
        <v>472</v>
      </c>
      <c r="W159" s="163">
        <v>432</v>
      </c>
      <c r="X159" s="164">
        <f t="shared" si="76"/>
        <v>-8.4745762711864403E-2</v>
      </c>
      <c r="Y159" s="165">
        <f t="shared" si="71"/>
        <v>5.3658536585365901E-2</v>
      </c>
      <c r="Z159" s="164">
        <f t="shared" si="69"/>
        <v>1.5177357105451955E-4</v>
      </c>
    </row>
    <row r="160" spans="1:26" x14ac:dyDescent="0.25">
      <c r="A160" s="161" t="s">
        <v>131</v>
      </c>
      <c r="B160" s="162" t="s">
        <v>131</v>
      </c>
      <c r="C160" s="163">
        <v>218</v>
      </c>
      <c r="D160" s="163">
        <v>70</v>
      </c>
      <c r="E160" s="163">
        <v>84</v>
      </c>
      <c r="F160" s="163">
        <v>99</v>
      </c>
      <c r="G160" s="163">
        <v>155</v>
      </c>
      <c r="H160" s="164">
        <f t="shared" si="72"/>
        <v>0.56565656565656575</v>
      </c>
      <c r="I160" s="165">
        <f t="shared" si="63"/>
        <v>-0.28899082568807344</v>
      </c>
      <c r="J160" s="164">
        <f t="shared" si="73"/>
        <v>2.0991218899139226E-4</v>
      </c>
      <c r="K160" s="163">
        <v>755</v>
      </c>
      <c r="L160" s="163">
        <v>228</v>
      </c>
      <c r="M160" s="163">
        <v>362</v>
      </c>
      <c r="N160" s="163">
        <v>555</v>
      </c>
      <c r="O160" s="163">
        <v>677</v>
      </c>
      <c r="P160" s="164">
        <f t="shared" si="74"/>
        <v>0.2198198198198198</v>
      </c>
      <c r="Q160" s="165">
        <f t="shared" si="70"/>
        <v>-0.10331125827814569</v>
      </c>
      <c r="R160" s="164">
        <f t="shared" si="75"/>
        <v>2.0208026257897399E-4</v>
      </c>
      <c r="S160" s="163">
        <v>973</v>
      </c>
      <c r="T160" s="163">
        <v>298</v>
      </c>
      <c r="U160" s="163">
        <v>446</v>
      </c>
      <c r="V160" s="163">
        <v>654</v>
      </c>
      <c r="W160" s="163">
        <v>832</v>
      </c>
      <c r="X160" s="164">
        <f t="shared" si="76"/>
        <v>0.27217125382262997</v>
      </c>
      <c r="Y160" s="165">
        <f t="shared" si="71"/>
        <v>-0.14491264131551906</v>
      </c>
      <c r="Z160" s="164">
        <f t="shared" si="69"/>
        <v>2.4003905209331815E-4</v>
      </c>
    </row>
    <row r="161" spans="1:26" x14ac:dyDescent="0.25">
      <c r="A161" s="167" t="s">
        <v>145</v>
      </c>
      <c r="B161" s="168" t="s">
        <v>145</v>
      </c>
      <c r="C161" s="169">
        <f>C153-SUM(C154:C160)</f>
        <v>4422</v>
      </c>
      <c r="D161" s="169">
        <f>D153-SUM(D154:D160)</f>
        <v>1386</v>
      </c>
      <c r="E161" s="169">
        <f>E153-SUM(E154:E160)</f>
        <v>3056</v>
      </c>
      <c r="F161" s="169">
        <f>F153-SUM(F154:F160)</f>
        <v>5087</v>
      </c>
      <c r="G161" s="169">
        <f>G153-SUM(G154:G160)</f>
        <v>5702</v>
      </c>
      <c r="H161" s="170">
        <f t="shared" si="72"/>
        <v>0.12089640259484957</v>
      </c>
      <c r="I161" s="171">
        <f t="shared" si="63"/>
        <v>0.28946178199909545</v>
      </c>
      <c r="J161" s="170">
        <f t="shared" si="73"/>
        <v>7.7220600105091519E-3</v>
      </c>
      <c r="K161" s="169">
        <f>K153-SUM(K154:K160)</f>
        <v>10102</v>
      </c>
      <c r="L161" s="169">
        <f>L153-SUM(L154:L160)</f>
        <v>3542</v>
      </c>
      <c r="M161" s="169">
        <f>M153-SUM(M154:M160)</f>
        <v>5458</v>
      </c>
      <c r="N161" s="169">
        <f>N153-SUM(N154:N160)</f>
        <v>5084</v>
      </c>
      <c r="O161" s="169">
        <f>O153-SUM(O154:O160)</f>
        <v>7400</v>
      </c>
      <c r="P161" s="170">
        <f t="shared" si="74"/>
        <v>0.45554681353265147</v>
      </c>
      <c r="Q161" s="171">
        <f t="shared" si="70"/>
        <v>-0.26747178776479907</v>
      </c>
      <c r="R161" s="170">
        <f t="shared" si="75"/>
        <v>2.2088536825471306E-3</v>
      </c>
      <c r="S161" s="169">
        <f>S153-SUM(S154:S160)</f>
        <v>14524</v>
      </c>
      <c r="T161" s="169">
        <f>T153-SUM(T154:T160)</f>
        <v>4928</v>
      </c>
      <c r="U161" s="169">
        <f>U153-SUM(U154:U160)</f>
        <v>8514</v>
      </c>
      <c r="V161" s="169">
        <f>V153-SUM(V154:V160)</f>
        <v>10171</v>
      </c>
      <c r="W161" s="169">
        <f>W153-SUM(W154:W160)</f>
        <v>13102</v>
      </c>
      <c r="X161" s="170">
        <f t="shared" si="76"/>
        <v>0.28817225444892336</v>
      </c>
      <c r="Y161" s="171">
        <f t="shared" si="71"/>
        <v>-9.7906912696226978E-2</v>
      </c>
      <c r="Z161" s="170">
        <f t="shared" si="69"/>
        <v>4.5822701558800687E-3</v>
      </c>
    </row>
    <row r="162" spans="1:26" ht="6" customHeight="1" x14ac:dyDescent="0.25">
      <c r="C162" s="79"/>
      <c r="D162" s="79"/>
      <c r="E162" s="79"/>
      <c r="F162" s="79"/>
      <c r="G162" s="79"/>
      <c r="H162" s="79"/>
      <c r="K162" s="79"/>
      <c r="L162" s="79"/>
      <c r="M162" s="79"/>
      <c r="N162" s="79"/>
      <c r="O162" s="79"/>
      <c r="P162" s="79"/>
      <c r="S162" s="79"/>
      <c r="T162" s="79"/>
      <c r="U162" s="79"/>
      <c r="V162" s="79"/>
      <c r="W162" s="79"/>
      <c r="X162" s="79"/>
    </row>
    <row r="163" spans="1:26" ht="6" customHeigh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</row>
    <row r="164" spans="1:26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3BAC5-5881-4103-9AD1-2BD9349DEC21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9F921-F5D9-4A2E-8F62-C159BEF7A74D}">
  <sheetPr>
    <tabColor rgb="FFFFC000"/>
  </sheetPr>
  <dimension ref="A1:X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10" width="13.7109375" customWidth="1"/>
    <col min="12" max="20" width="0" hidden="1" customWidth="1"/>
  </cols>
  <sheetData>
    <row r="1" spans="1:20" ht="42.75" customHeight="1" x14ac:dyDescent="0.25"/>
    <row r="5" spans="1:20" ht="42" customHeight="1" thickBot="1" x14ac:dyDescent="0.3">
      <c r="B5" s="269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69"/>
      <c r="D5" s="269"/>
      <c r="E5" s="269"/>
      <c r="F5" s="269"/>
      <c r="G5" s="269"/>
      <c r="H5" s="269"/>
      <c r="I5" s="269"/>
      <c r="J5" s="269"/>
      <c r="L5" s="269" t="s">
        <v>267</v>
      </c>
      <c r="M5" s="269"/>
      <c r="N5" s="269"/>
      <c r="O5" s="269"/>
      <c r="P5" s="269"/>
      <c r="Q5" s="269"/>
      <c r="R5" s="269"/>
      <c r="S5" s="269"/>
      <c r="T5" s="269"/>
    </row>
    <row r="6" spans="1:20" ht="6" customHeight="1" x14ac:dyDescent="0.25"/>
    <row r="7" spans="1:20" ht="15.75" x14ac:dyDescent="0.25">
      <c r="B7" s="143"/>
      <c r="C7" s="301" t="s">
        <v>43</v>
      </c>
      <c r="D7" s="302"/>
      <c r="E7" s="302"/>
      <c r="F7" s="302"/>
      <c r="G7" s="302"/>
      <c r="H7" s="302"/>
      <c r="I7" s="302"/>
      <c r="J7" s="302"/>
    </row>
    <row r="8" spans="1:20" s="144" customFormat="1" ht="72" customHeight="1" x14ac:dyDescent="0.25">
      <c r="A8"/>
      <c r="B8" s="183"/>
      <c r="C8" s="172" t="s">
        <v>222</v>
      </c>
      <c r="D8" s="172" t="s">
        <v>223</v>
      </c>
      <c r="E8" s="172" t="s">
        <v>224</v>
      </c>
      <c r="F8" s="172" t="s">
        <v>225</v>
      </c>
      <c r="G8" s="172" t="s">
        <v>226</v>
      </c>
      <c r="H8" s="173" t="str">
        <f>CONCATENATE("var. ",RIGHT(G8,2),"/",RIGHT(F8,2))</f>
        <v>var. 24/23</v>
      </c>
      <c r="I8" s="173" t="str">
        <f>CONCATENATE("var. ",RIGHT(G8,2),"/",RIGHT(C8,2))</f>
        <v>var. 24/19</v>
      </c>
      <c r="J8" s="173" t="str">
        <f>CONCATENATE("Cuota s/ total lugares de residencia ",RIGHT(G8,4))</f>
        <v>Cuota s/ total lugares de residencia 2024</v>
      </c>
      <c r="L8" s="183"/>
      <c r="M8" s="172" t="s">
        <v>222</v>
      </c>
      <c r="N8" s="172" t="s">
        <v>223</v>
      </c>
      <c r="O8" s="172" t="s">
        <v>224</v>
      </c>
      <c r="P8" s="172" t="s">
        <v>225</v>
      </c>
      <c r="Q8" s="172" t="s">
        <v>226</v>
      </c>
      <c r="R8" s="173" t="str">
        <f>CONCATENATE("var. ",RIGHT(Q8,2),"/",RIGHT(P8,2))</f>
        <v>var. 24/23</v>
      </c>
      <c r="S8" s="173" t="str">
        <f>CONCATENATE("var. ",RIGHT(Q8,2),"/",RIGHT(M8,2))</f>
        <v>var. 24/19</v>
      </c>
      <c r="T8" s="173" t="str">
        <f>CONCATENATE("Cuota s/ total lugares de residencia ",RIGHT(Q8,4))</f>
        <v>Cuota s/ total lugares de residencia 2024</v>
      </c>
    </row>
    <row r="9" spans="1:20" x14ac:dyDescent="0.25">
      <c r="B9" s="150" t="s">
        <v>43</v>
      </c>
      <c r="C9" s="151"/>
      <c r="D9" s="151"/>
      <c r="E9" s="151"/>
      <c r="F9" s="151"/>
      <c r="G9" s="151"/>
      <c r="H9" s="152"/>
      <c r="I9" s="152"/>
      <c r="J9" s="152"/>
      <c r="L9" s="153" t="s">
        <v>49</v>
      </c>
      <c r="M9" s="174"/>
      <c r="N9" s="174"/>
      <c r="O9" s="174"/>
      <c r="P9" s="174"/>
      <c r="Q9" s="174"/>
      <c r="R9" s="175"/>
      <c r="S9" s="175"/>
      <c r="T9" s="175"/>
    </row>
    <row r="10" spans="1:20" x14ac:dyDescent="0.25">
      <c r="B10" s="154" t="s">
        <v>68</v>
      </c>
      <c r="C10" s="176">
        <v>468289</v>
      </c>
      <c r="D10" s="176">
        <v>370663</v>
      </c>
      <c r="E10" s="176">
        <v>494720</v>
      </c>
      <c r="F10" s="176">
        <v>510044</v>
      </c>
      <c r="G10" s="176">
        <v>517738</v>
      </c>
      <c r="H10" s="177">
        <f t="shared" ref="H10:H22" si="0">IFERROR(G10/F10-1,"-")</f>
        <v>1.5084973061147755E-2</v>
      </c>
      <c r="I10" s="177">
        <f t="shared" ref="I10:I22" si="1">IFERROR(G10/C10-1,"-")</f>
        <v>0.10559504921106422</v>
      </c>
      <c r="J10" s="177">
        <f t="shared" ref="J10:J22" si="2">G10/G$10</f>
        <v>1</v>
      </c>
      <c r="L10" s="154" t="s">
        <v>68</v>
      </c>
      <c r="M10" s="176">
        <v>5920</v>
      </c>
      <c r="N10" s="176">
        <v>4794</v>
      </c>
      <c r="O10" s="176">
        <v>5361</v>
      </c>
      <c r="P10" s="176">
        <v>4792</v>
      </c>
      <c r="Q10" s="176">
        <v>5436</v>
      </c>
      <c r="R10" s="177">
        <f t="shared" ref="R10:R22" si="3">IFERROR(Q10/P10-1,"-")</f>
        <v>0.13439065108514181</v>
      </c>
      <c r="S10" s="177">
        <f t="shared" ref="S10:S22" si="4">IFERROR(Q10/M10-1,"-")</f>
        <v>-8.1756756756756754E-2</v>
      </c>
      <c r="T10" s="177">
        <f t="shared" ref="T10:T22" si="5">Q10/Q$10</f>
        <v>1</v>
      </c>
    </row>
    <row r="11" spans="1:20" x14ac:dyDescent="0.25">
      <c r="B11" s="157" t="s">
        <v>97</v>
      </c>
      <c r="C11" s="158">
        <v>76737</v>
      </c>
      <c r="D11" s="158">
        <v>63685</v>
      </c>
      <c r="E11" s="158">
        <v>74177</v>
      </c>
      <c r="F11" s="158">
        <v>71872</v>
      </c>
      <c r="G11" s="158">
        <v>73314</v>
      </c>
      <c r="H11" s="159">
        <f t="shared" si="0"/>
        <v>2.006344612644706E-2</v>
      </c>
      <c r="I11" s="160">
        <f t="shared" si="1"/>
        <v>-4.4606904101020417E-2</v>
      </c>
      <c r="J11" s="159">
        <f t="shared" si="2"/>
        <v>0.14160444085618595</v>
      </c>
      <c r="K11" s="79"/>
      <c r="L11" s="157" t="s">
        <v>97</v>
      </c>
      <c r="M11" s="158">
        <v>4037</v>
      </c>
      <c r="N11" s="158">
        <v>3022</v>
      </c>
      <c r="O11" s="158">
        <v>3424</v>
      </c>
      <c r="P11" s="158">
        <v>2617</v>
      </c>
      <c r="Q11" s="158">
        <v>3274</v>
      </c>
      <c r="R11" s="159">
        <f t="shared" si="3"/>
        <v>0.25105082155139469</v>
      </c>
      <c r="S11" s="160">
        <f t="shared" si="4"/>
        <v>-0.18900173396086206</v>
      </c>
      <c r="T11" s="159">
        <f t="shared" si="5"/>
        <v>0.60228108903605593</v>
      </c>
    </row>
    <row r="12" spans="1:20" x14ac:dyDescent="0.25">
      <c r="B12" s="162" t="s">
        <v>103</v>
      </c>
      <c r="C12" s="163">
        <v>28670</v>
      </c>
      <c r="D12" s="163">
        <v>28042</v>
      </c>
      <c r="E12" s="163">
        <v>26909</v>
      </c>
      <c r="F12" s="163">
        <v>27496</v>
      </c>
      <c r="G12" s="163">
        <v>27000</v>
      </c>
      <c r="H12" s="164">
        <f t="shared" si="0"/>
        <v>-1.8038987489089275E-2</v>
      </c>
      <c r="I12" s="165">
        <f t="shared" si="1"/>
        <v>-5.824904080920823E-2</v>
      </c>
      <c r="J12" s="164">
        <f t="shared" si="2"/>
        <v>5.2149929114725983E-2</v>
      </c>
      <c r="K12" s="79"/>
      <c r="L12" s="162" t="s">
        <v>103</v>
      </c>
      <c r="M12" s="163">
        <v>2610</v>
      </c>
      <c r="N12" s="163">
        <v>1498</v>
      </c>
      <c r="O12" s="163">
        <v>1825</v>
      </c>
      <c r="P12" s="163">
        <v>1173</v>
      </c>
      <c r="Q12" s="163">
        <v>1487</v>
      </c>
      <c r="R12" s="164">
        <f t="shared" si="3"/>
        <v>0.26768968456948006</v>
      </c>
      <c r="S12" s="165">
        <f t="shared" si="4"/>
        <v>-0.43026819923371651</v>
      </c>
      <c r="T12" s="164">
        <f t="shared" si="5"/>
        <v>0.27354672553348053</v>
      </c>
    </row>
    <row r="13" spans="1:20" x14ac:dyDescent="0.25">
      <c r="B13" s="162" t="s">
        <v>100</v>
      </c>
      <c r="C13" s="163">
        <v>48067</v>
      </c>
      <c r="D13" s="163">
        <v>35643</v>
      </c>
      <c r="E13" s="163">
        <v>47268</v>
      </c>
      <c r="F13" s="163">
        <v>44376</v>
      </c>
      <c r="G13" s="163">
        <v>46314</v>
      </c>
      <c r="H13" s="164">
        <f t="shared" si="0"/>
        <v>4.3672255273120575E-2</v>
      </c>
      <c r="I13" s="165">
        <f t="shared" si="1"/>
        <v>-3.6469927393013912E-2</v>
      </c>
      <c r="J13" s="164">
        <f t="shared" si="2"/>
        <v>8.9454511741459963E-2</v>
      </c>
      <c r="K13" s="79"/>
      <c r="L13" s="162" t="s">
        <v>100</v>
      </c>
      <c r="M13" s="163">
        <v>1427</v>
      </c>
      <c r="N13" s="163">
        <v>1524</v>
      </c>
      <c r="O13" s="163">
        <v>1599</v>
      </c>
      <c r="P13" s="163">
        <v>1444</v>
      </c>
      <c r="Q13" s="163">
        <v>1787</v>
      </c>
      <c r="R13" s="164">
        <f t="shared" si="3"/>
        <v>0.23753462603878117</v>
      </c>
      <c r="S13" s="165">
        <f t="shared" si="4"/>
        <v>0.2522775052557813</v>
      </c>
      <c r="T13" s="164">
        <f>Q13/Q$10</f>
        <v>0.3287343635025754</v>
      </c>
    </row>
    <row r="14" spans="1:20" x14ac:dyDescent="0.25">
      <c r="B14" s="157" t="s">
        <v>107</v>
      </c>
      <c r="C14" s="158">
        <v>391552</v>
      </c>
      <c r="D14" s="158">
        <v>306978</v>
      </c>
      <c r="E14" s="158">
        <v>420543</v>
      </c>
      <c r="F14" s="158">
        <v>438172</v>
      </c>
      <c r="G14" s="158">
        <v>444424</v>
      </c>
      <c r="H14" s="159">
        <f t="shared" si="0"/>
        <v>1.4268369498735556E-2</v>
      </c>
      <c r="I14" s="160">
        <f t="shared" si="1"/>
        <v>0.13503187316116372</v>
      </c>
      <c r="J14" s="159">
        <f t="shared" si="2"/>
        <v>0.85839555914381405</v>
      </c>
      <c r="K14" s="79"/>
      <c r="L14" s="157" t="s">
        <v>107</v>
      </c>
      <c r="M14" s="158">
        <v>1883</v>
      </c>
      <c r="N14" s="158">
        <v>1772</v>
      </c>
      <c r="O14" s="158">
        <v>1937</v>
      </c>
      <c r="P14" s="158">
        <v>2175</v>
      </c>
      <c r="Q14" s="158">
        <v>2162</v>
      </c>
      <c r="R14" s="159">
        <f t="shared" si="3"/>
        <v>-5.9770114942528929E-3</v>
      </c>
      <c r="S14" s="160">
        <f t="shared" si="4"/>
        <v>0.14816781731279871</v>
      </c>
      <c r="T14" s="159">
        <f t="shared" si="5"/>
        <v>0.39771891096394407</v>
      </c>
    </row>
    <row r="15" spans="1:20" x14ac:dyDescent="0.25">
      <c r="B15" s="162" t="s">
        <v>110</v>
      </c>
      <c r="C15" s="163">
        <v>159417</v>
      </c>
      <c r="D15" s="163">
        <v>98582</v>
      </c>
      <c r="E15" s="163">
        <v>176212</v>
      </c>
      <c r="F15" s="163">
        <v>183489</v>
      </c>
      <c r="G15" s="163">
        <v>188380</v>
      </c>
      <c r="H15" s="164">
        <f t="shared" si="0"/>
        <v>2.6655548833990128E-2</v>
      </c>
      <c r="I15" s="165">
        <f t="shared" si="1"/>
        <v>0.18168074923000677</v>
      </c>
      <c r="J15" s="164">
        <f t="shared" si="2"/>
        <v>0.36385198691229925</v>
      </c>
      <c r="K15" s="79"/>
      <c r="L15" s="162" t="s">
        <v>110</v>
      </c>
      <c r="M15" s="163">
        <v>232</v>
      </c>
      <c r="N15" s="163">
        <v>197</v>
      </c>
      <c r="O15" s="163">
        <v>318</v>
      </c>
      <c r="P15" s="163">
        <v>352</v>
      </c>
      <c r="Q15" s="163">
        <v>296</v>
      </c>
      <c r="R15" s="164">
        <f t="shared" si="3"/>
        <v>-0.15909090909090906</v>
      </c>
      <c r="S15" s="165">
        <f t="shared" si="4"/>
        <v>0.27586206896551735</v>
      </c>
      <c r="T15" s="164">
        <f t="shared" si="5"/>
        <v>5.4451802796173655E-2</v>
      </c>
    </row>
    <row r="16" spans="1:20" x14ac:dyDescent="0.25">
      <c r="B16" s="162" t="s">
        <v>113</v>
      </c>
      <c r="C16" s="163">
        <v>51611</v>
      </c>
      <c r="D16" s="163">
        <v>44325</v>
      </c>
      <c r="E16" s="163">
        <v>49706</v>
      </c>
      <c r="F16" s="163">
        <v>53926</v>
      </c>
      <c r="G16" s="163">
        <v>53434</v>
      </c>
      <c r="H16" s="164">
        <f t="shared" si="0"/>
        <v>-9.1236138411897594E-3</v>
      </c>
      <c r="I16" s="165">
        <f t="shared" si="1"/>
        <v>3.5321927496076322E-2</v>
      </c>
      <c r="J16" s="164">
        <f t="shared" si="2"/>
        <v>0.10320664119689882</v>
      </c>
      <c r="K16" s="79"/>
      <c r="L16" s="162" t="s">
        <v>113</v>
      </c>
      <c r="M16" s="163">
        <v>439</v>
      </c>
      <c r="N16" s="163">
        <v>406</v>
      </c>
      <c r="O16" s="163">
        <v>412</v>
      </c>
      <c r="P16" s="163">
        <v>481</v>
      </c>
      <c r="Q16" s="163">
        <v>512</v>
      </c>
      <c r="R16" s="164">
        <f t="shared" si="3"/>
        <v>6.4449064449064508E-2</v>
      </c>
      <c r="S16" s="165">
        <f t="shared" si="4"/>
        <v>0.16628701594533024</v>
      </c>
      <c r="T16" s="164">
        <f t="shared" si="5"/>
        <v>9.4186902133922001E-2</v>
      </c>
    </row>
    <row r="17" spans="2:24" x14ac:dyDescent="0.25">
      <c r="B17" s="162" t="s">
        <v>116</v>
      </c>
      <c r="C17" s="163">
        <v>13307</v>
      </c>
      <c r="D17" s="163">
        <v>17014</v>
      </c>
      <c r="E17" s="163">
        <v>21044</v>
      </c>
      <c r="F17" s="163">
        <v>18453</v>
      </c>
      <c r="G17" s="163">
        <v>18497</v>
      </c>
      <c r="H17" s="164">
        <f t="shared" si="0"/>
        <v>2.3844361350457977E-3</v>
      </c>
      <c r="I17" s="165">
        <f t="shared" si="1"/>
        <v>0.39002029007289396</v>
      </c>
      <c r="J17" s="164">
        <f t="shared" si="2"/>
        <v>3.5726564401299496E-2</v>
      </c>
      <c r="K17" s="79"/>
      <c r="L17" s="162" t="s">
        <v>116</v>
      </c>
      <c r="M17" s="163">
        <v>339</v>
      </c>
      <c r="N17" s="163">
        <v>371</v>
      </c>
      <c r="O17" s="163">
        <v>358</v>
      </c>
      <c r="P17" s="163">
        <v>313</v>
      </c>
      <c r="Q17" s="163">
        <v>299</v>
      </c>
      <c r="R17" s="164">
        <f t="shared" si="3"/>
        <v>-4.4728434504792358E-2</v>
      </c>
      <c r="S17" s="165">
        <f t="shared" si="4"/>
        <v>-0.11799410029498525</v>
      </c>
      <c r="T17" s="164">
        <f t="shared" si="5"/>
        <v>5.5003679175864607E-2</v>
      </c>
    </row>
    <row r="18" spans="2:24" x14ac:dyDescent="0.25">
      <c r="B18" s="162" t="s">
        <v>123</v>
      </c>
      <c r="C18" s="163">
        <v>12625</v>
      </c>
      <c r="D18" s="163">
        <v>16793</v>
      </c>
      <c r="E18" s="163">
        <v>14051</v>
      </c>
      <c r="F18" s="163">
        <v>16422</v>
      </c>
      <c r="G18" s="163">
        <v>15950</v>
      </c>
      <c r="H18" s="164">
        <f t="shared" si="0"/>
        <v>-2.8741931555230749E-2</v>
      </c>
      <c r="I18" s="165">
        <f t="shared" si="1"/>
        <v>0.26336633663366338</v>
      </c>
      <c r="J18" s="164">
        <f t="shared" si="2"/>
        <v>3.0807087754810347E-2</v>
      </c>
      <c r="K18" s="79"/>
      <c r="L18" s="162" t="s">
        <v>123</v>
      </c>
      <c r="M18" s="163">
        <v>81</v>
      </c>
      <c r="N18" s="163">
        <v>111</v>
      </c>
      <c r="O18" s="163">
        <v>126</v>
      </c>
      <c r="P18" s="163">
        <v>117</v>
      </c>
      <c r="Q18" s="163">
        <v>83</v>
      </c>
      <c r="R18" s="164">
        <f t="shared" si="3"/>
        <v>-0.29059829059829057</v>
      </c>
      <c r="S18" s="165">
        <f t="shared" si="4"/>
        <v>2.4691358024691468E-2</v>
      </c>
      <c r="T18" s="164">
        <f t="shared" si="5"/>
        <v>1.5268579838116261E-2</v>
      </c>
    </row>
    <row r="19" spans="2:24" x14ac:dyDescent="0.25">
      <c r="B19" s="162" t="s">
        <v>119</v>
      </c>
      <c r="C19" s="163">
        <v>15482</v>
      </c>
      <c r="D19" s="163">
        <v>18106</v>
      </c>
      <c r="E19" s="163">
        <v>16505</v>
      </c>
      <c r="F19" s="163">
        <v>17446</v>
      </c>
      <c r="G19" s="163">
        <v>17683</v>
      </c>
      <c r="H19" s="164">
        <f t="shared" si="0"/>
        <v>1.3584775879857958E-2</v>
      </c>
      <c r="I19" s="165">
        <f t="shared" si="1"/>
        <v>0.142165094948973</v>
      </c>
      <c r="J19" s="164">
        <f t="shared" si="2"/>
        <v>3.4154340612433318E-2</v>
      </c>
      <c r="K19" s="79"/>
      <c r="L19" s="162" t="s">
        <v>119</v>
      </c>
      <c r="M19" s="163">
        <v>40</v>
      </c>
      <c r="N19" s="163">
        <v>75</v>
      </c>
      <c r="O19" s="163">
        <v>53</v>
      </c>
      <c r="P19" s="163">
        <v>82</v>
      </c>
      <c r="Q19" s="163">
        <v>143</v>
      </c>
      <c r="R19" s="164">
        <f t="shared" si="3"/>
        <v>0.74390243902439024</v>
      </c>
      <c r="S19" s="165">
        <f t="shared" si="4"/>
        <v>2.5750000000000002</v>
      </c>
      <c r="T19" s="164">
        <f t="shared" si="5"/>
        <v>2.6306107431935247E-2</v>
      </c>
    </row>
    <row r="20" spans="2:24" x14ac:dyDescent="0.25">
      <c r="B20" s="162" t="s">
        <v>128</v>
      </c>
      <c r="C20" s="163">
        <v>10370</v>
      </c>
      <c r="D20" s="163">
        <v>8711</v>
      </c>
      <c r="E20" s="163">
        <v>10052</v>
      </c>
      <c r="F20" s="163">
        <v>9909</v>
      </c>
      <c r="G20" s="163">
        <v>9178</v>
      </c>
      <c r="H20" s="164">
        <f t="shared" si="0"/>
        <v>-7.3771319002926661E-2</v>
      </c>
      <c r="I20" s="165">
        <f t="shared" si="1"/>
        <v>-0.11494696239151403</v>
      </c>
      <c r="J20" s="164">
        <f t="shared" si="2"/>
        <v>1.7727112941294632E-2</v>
      </c>
      <c r="K20" s="79"/>
      <c r="L20" s="162" t="s">
        <v>128</v>
      </c>
      <c r="M20" s="163">
        <v>20</v>
      </c>
      <c r="N20" s="163">
        <v>33</v>
      </c>
      <c r="O20" s="163">
        <v>24</v>
      </c>
      <c r="P20" s="163">
        <v>18</v>
      </c>
      <c r="Q20" s="163">
        <v>4</v>
      </c>
      <c r="R20" s="164">
        <f t="shared" si="3"/>
        <v>-0.77777777777777779</v>
      </c>
      <c r="S20" s="165">
        <f t="shared" si="4"/>
        <v>-0.8</v>
      </c>
      <c r="T20" s="164">
        <f t="shared" si="5"/>
        <v>7.3583517292126564E-4</v>
      </c>
    </row>
    <row r="21" spans="2:24" x14ac:dyDescent="0.25">
      <c r="B21" s="162" t="s">
        <v>131</v>
      </c>
      <c r="C21" s="163">
        <v>20674</v>
      </c>
      <c r="D21" s="163">
        <v>9345</v>
      </c>
      <c r="E21" s="163">
        <v>13825</v>
      </c>
      <c r="F21" s="163">
        <v>15442</v>
      </c>
      <c r="G21" s="163">
        <v>13034</v>
      </c>
      <c r="H21" s="164">
        <f t="shared" si="0"/>
        <v>-0.15593834995466904</v>
      </c>
      <c r="I21" s="165">
        <f t="shared" si="1"/>
        <v>-0.36954629002611972</v>
      </c>
      <c r="J21" s="164">
        <f t="shared" si="2"/>
        <v>2.5174895410419944E-2</v>
      </c>
      <c r="K21" s="79"/>
      <c r="L21" s="162" t="s">
        <v>131</v>
      </c>
      <c r="M21" s="163">
        <v>43</v>
      </c>
      <c r="N21" s="163">
        <v>17</v>
      </c>
      <c r="O21" s="163">
        <v>35</v>
      </c>
      <c r="P21" s="163">
        <v>36</v>
      </c>
      <c r="Q21" s="163">
        <v>42</v>
      </c>
      <c r="R21" s="164">
        <f t="shared" si="3"/>
        <v>0.16666666666666674</v>
      </c>
      <c r="S21" s="165">
        <f t="shared" si="4"/>
        <v>-2.3255813953488413E-2</v>
      </c>
      <c r="T21" s="164">
        <f t="shared" si="5"/>
        <v>7.7262693156732896E-3</v>
      </c>
    </row>
    <row r="22" spans="2:24" x14ac:dyDescent="0.25">
      <c r="B22" s="168" t="s">
        <v>145</v>
      </c>
      <c r="C22" s="169">
        <f>C14-SUM(C15:C21)</f>
        <v>108066</v>
      </c>
      <c r="D22" s="169">
        <f>D14-SUM(D15:D21)</f>
        <v>94102</v>
      </c>
      <c r="E22" s="169">
        <f>E14-SUM(E15:E21)</f>
        <v>119148</v>
      </c>
      <c r="F22" s="169">
        <f>F14-SUM(F15:F21)</f>
        <v>123085</v>
      </c>
      <c r="G22" s="169">
        <f>G14-SUM(G15:G21)</f>
        <v>128268</v>
      </c>
      <c r="H22" s="170">
        <f t="shared" si="0"/>
        <v>4.2109111589551995E-2</v>
      </c>
      <c r="I22" s="171">
        <f t="shared" si="1"/>
        <v>0.18694131364166333</v>
      </c>
      <c r="J22" s="170">
        <f t="shared" si="2"/>
        <v>0.24774692991435823</v>
      </c>
      <c r="K22" s="79"/>
      <c r="L22" s="168" t="s">
        <v>145</v>
      </c>
      <c r="M22" s="169">
        <f>M14-SUM(M15:M21)</f>
        <v>689</v>
      </c>
      <c r="N22" s="169">
        <f>N14-SUM(N15:N21)</f>
        <v>562</v>
      </c>
      <c r="O22" s="169">
        <f>O14-SUM(O15:O21)</f>
        <v>611</v>
      </c>
      <c r="P22" s="169">
        <f>P14-SUM(P15:P21)</f>
        <v>776</v>
      </c>
      <c r="Q22" s="169">
        <f>Q14-SUM(Q15:Q21)</f>
        <v>783</v>
      </c>
      <c r="R22" s="170">
        <f t="shared" si="3"/>
        <v>9.0206185567009989E-3</v>
      </c>
      <c r="S22" s="171">
        <f t="shared" si="4"/>
        <v>0.13642960812772142</v>
      </c>
      <c r="T22" s="170">
        <f t="shared" si="5"/>
        <v>0.14403973509933773</v>
      </c>
    </row>
    <row r="23" spans="2:24" x14ac:dyDescent="0.25">
      <c r="B23" s="153" t="s">
        <v>44</v>
      </c>
      <c r="C23" s="174"/>
      <c r="D23" s="174"/>
      <c r="E23" s="174"/>
      <c r="F23" s="174"/>
      <c r="G23" s="174"/>
      <c r="H23" s="175"/>
      <c r="I23" s="175"/>
      <c r="J23" s="175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spans="2:24" x14ac:dyDescent="0.25">
      <c r="B24" s="154" t="s">
        <v>68</v>
      </c>
      <c r="C24" s="176">
        <v>168680</v>
      </c>
      <c r="D24" s="176">
        <v>138324</v>
      </c>
      <c r="E24" s="176">
        <v>183582</v>
      </c>
      <c r="F24" s="176">
        <v>191226</v>
      </c>
      <c r="G24" s="176">
        <v>188893</v>
      </c>
      <c r="H24" s="177">
        <f t="shared" ref="H24:H36" si="6">IFERROR(G24/F24-1,"-")</f>
        <v>-1.2200223818936706E-2</v>
      </c>
      <c r="I24" s="177">
        <f t="shared" ref="I24:I36" si="7">IFERROR(G24/C24-1,"-")</f>
        <v>0.11983044818591426</v>
      </c>
      <c r="J24" s="177">
        <f t="shared" ref="J24:J36" si="8">G24/G$10</f>
        <v>0.36484283556547908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spans="2:24" x14ac:dyDescent="0.25">
      <c r="B25" s="157" t="s">
        <v>97</v>
      </c>
      <c r="C25" s="158">
        <v>13494</v>
      </c>
      <c r="D25" s="158">
        <v>14724</v>
      </c>
      <c r="E25" s="158">
        <v>13898</v>
      </c>
      <c r="F25" s="158">
        <v>12676</v>
      </c>
      <c r="G25" s="158">
        <v>11833</v>
      </c>
      <c r="H25" s="159">
        <f t="shared" si="6"/>
        <v>-6.6503628905017376E-2</v>
      </c>
      <c r="I25" s="160">
        <f t="shared" si="7"/>
        <v>-0.12309174447902771</v>
      </c>
      <c r="J25" s="159">
        <f t="shared" si="8"/>
        <v>2.2855189304242688E-2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spans="2:24" x14ac:dyDescent="0.25">
      <c r="B26" s="162" t="s">
        <v>103</v>
      </c>
      <c r="C26" s="163">
        <v>6129</v>
      </c>
      <c r="D26" s="163">
        <v>5642</v>
      </c>
      <c r="E26" s="163">
        <v>4802</v>
      </c>
      <c r="F26" s="163">
        <v>4381</v>
      </c>
      <c r="G26" s="163">
        <v>3470</v>
      </c>
      <c r="H26" s="164">
        <f t="shared" si="6"/>
        <v>-0.20794339191965305</v>
      </c>
      <c r="I26" s="165">
        <f t="shared" si="7"/>
        <v>-0.43383912546908143</v>
      </c>
      <c r="J26" s="164">
        <f t="shared" si="8"/>
        <v>6.7022316306703392E-3</v>
      </c>
    </row>
    <row r="27" spans="2:24" x14ac:dyDescent="0.25">
      <c r="B27" s="162" t="s">
        <v>100</v>
      </c>
      <c r="C27" s="163">
        <v>7365</v>
      </c>
      <c r="D27" s="163">
        <v>9082</v>
      </c>
      <c r="E27" s="163">
        <v>9096</v>
      </c>
      <c r="F27" s="163">
        <v>8295</v>
      </c>
      <c r="G27" s="163">
        <v>8363</v>
      </c>
      <c r="H27" s="164">
        <f t="shared" si="6"/>
        <v>8.1977094635321546E-3</v>
      </c>
      <c r="I27" s="165">
        <f t="shared" si="7"/>
        <v>0.13550577053632051</v>
      </c>
      <c r="J27" s="164">
        <f t="shared" si="8"/>
        <v>1.6152957673572346E-2</v>
      </c>
    </row>
    <row r="28" spans="2:24" x14ac:dyDescent="0.25">
      <c r="B28" s="157" t="s">
        <v>107</v>
      </c>
      <c r="C28" s="158">
        <v>155186</v>
      </c>
      <c r="D28" s="158">
        <v>123600</v>
      </c>
      <c r="E28" s="158">
        <v>169684</v>
      </c>
      <c r="F28" s="158">
        <v>178550</v>
      </c>
      <c r="G28" s="158">
        <v>177060</v>
      </c>
      <c r="H28" s="159">
        <f t="shared" si="6"/>
        <v>-8.3450014001680284E-3</v>
      </c>
      <c r="I28" s="160">
        <f t="shared" si="7"/>
        <v>0.14095343652133563</v>
      </c>
      <c r="J28" s="159">
        <f t="shared" si="8"/>
        <v>0.3419876462612364</v>
      </c>
    </row>
    <row r="29" spans="2:24" x14ac:dyDescent="0.25">
      <c r="B29" s="162" t="s">
        <v>110</v>
      </c>
      <c r="C29" s="163">
        <v>68914</v>
      </c>
      <c r="D29" s="163">
        <v>46456</v>
      </c>
      <c r="E29" s="163">
        <v>81345</v>
      </c>
      <c r="F29" s="163">
        <v>84217</v>
      </c>
      <c r="G29" s="163">
        <v>87505</v>
      </c>
      <c r="H29" s="164">
        <f t="shared" si="6"/>
        <v>3.9041998646354159E-2</v>
      </c>
      <c r="I29" s="165">
        <f t="shared" si="7"/>
        <v>0.2697710189511564</v>
      </c>
      <c r="J29" s="164">
        <f t="shared" si="8"/>
        <v>0.1690140573031147</v>
      </c>
    </row>
    <row r="30" spans="2:24" x14ac:dyDescent="0.25">
      <c r="B30" s="162" t="s">
        <v>113</v>
      </c>
      <c r="C30" s="163">
        <v>19696</v>
      </c>
      <c r="D30" s="163">
        <v>17963</v>
      </c>
      <c r="E30" s="163">
        <v>19026</v>
      </c>
      <c r="F30" s="163">
        <v>20673</v>
      </c>
      <c r="G30" s="163">
        <v>19549</v>
      </c>
      <c r="H30" s="164">
        <f t="shared" si="6"/>
        <v>-5.4370434866734429E-2</v>
      </c>
      <c r="I30" s="165">
        <f t="shared" si="7"/>
        <v>-7.4634443541835571E-3</v>
      </c>
      <c r="J30" s="164">
        <f t="shared" si="8"/>
        <v>3.7758480157917711E-2</v>
      </c>
    </row>
    <row r="31" spans="2:24" x14ac:dyDescent="0.25">
      <c r="B31" s="162" t="s">
        <v>116</v>
      </c>
      <c r="C31" s="163">
        <v>4667</v>
      </c>
      <c r="D31" s="163">
        <v>6058</v>
      </c>
      <c r="E31" s="163">
        <v>6680</v>
      </c>
      <c r="F31" s="163">
        <v>5621</v>
      </c>
      <c r="G31" s="163">
        <v>4990</v>
      </c>
      <c r="H31" s="164">
        <f t="shared" si="6"/>
        <v>-0.11225760540829033</v>
      </c>
      <c r="I31" s="165">
        <f t="shared" si="7"/>
        <v>6.9209342189843648E-2</v>
      </c>
      <c r="J31" s="164">
        <f t="shared" si="8"/>
        <v>9.6380794919438025E-3</v>
      </c>
    </row>
    <row r="32" spans="2:24" x14ac:dyDescent="0.25">
      <c r="B32" s="162" t="s">
        <v>123</v>
      </c>
      <c r="C32" s="163">
        <v>5693</v>
      </c>
      <c r="D32" s="163">
        <v>6762</v>
      </c>
      <c r="E32" s="163">
        <v>5674</v>
      </c>
      <c r="F32" s="163">
        <v>6281</v>
      </c>
      <c r="G32" s="163">
        <v>6190</v>
      </c>
      <c r="H32" s="164">
        <f t="shared" si="6"/>
        <v>-1.4488138831396324E-2</v>
      </c>
      <c r="I32" s="165">
        <f t="shared" si="7"/>
        <v>8.7300193219743472E-2</v>
      </c>
      <c r="J32" s="164">
        <f t="shared" si="8"/>
        <v>1.1955854119264956E-2</v>
      </c>
    </row>
    <row r="33" spans="2:10" x14ac:dyDescent="0.25">
      <c r="B33" s="162" t="s">
        <v>119</v>
      </c>
      <c r="C33" s="163">
        <v>7912</v>
      </c>
      <c r="D33" s="163">
        <v>10255</v>
      </c>
      <c r="E33" s="163">
        <v>8814</v>
      </c>
      <c r="F33" s="163">
        <v>9304</v>
      </c>
      <c r="G33" s="163">
        <v>9184</v>
      </c>
      <c r="H33" s="164">
        <f t="shared" si="6"/>
        <v>-1.2897678417884806E-2</v>
      </c>
      <c r="I33" s="165">
        <f t="shared" si="7"/>
        <v>0.16076845298281084</v>
      </c>
      <c r="J33" s="164">
        <f t="shared" si="8"/>
        <v>1.7738701814431237E-2</v>
      </c>
    </row>
    <row r="34" spans="2:10" x14ac:dyDescent="0.25">
      <c r="B34" s="162" t="s">
        <v>128</v>
      </c>
      <c r="C34" s="163">
        <v>3841</v>
      </c>
      <c r="D34" s="163">
        <v>2682</v>
      </c>
      <c r="E34" s="163">
        <v>3144</v>
      </c>
      <c r="F34" s="163">
        <v>3168</v>
      </c>
      <c r="G34" s="163">
        <v>2938</v>
      </c>
      <c r="H34" s="164">
        <f t="shared" si="6"/>
        <v>-7.2601010101010055E-2</v>
      </c>
      <c r="I34" s="165">
        <f t="shared" si="7"/>
        <v>-0.23509502733663112</v>
      </c>
      <c r="J34" s="164">
        <f t="shared" si="8"/>
        <v>5.6746848792246273E-3</v>
      </c>
    </row>
    <row r="35" spans="2:10" x14ac:dyDescent="0.25">
      <c r="B35" s="162" t="s">
        <v>131</v>
      </c>
      <c r="C35" s="163">
        <v>7100</v>
      </c>
      <c r="D35" s="163">
        <v>2364</v>
      </c>
      <c r="E35" s="163">
        <v>4911</v>
      </c>
      <c r="F35" s="163">
        <v>5778</v>
      </c>
      <c r="G35" s="163">
        <v>4099</v>
      </c>
      <c r="H35" s="164">
        <f t="shared" si="6"/>
        <v>-0.29058497750086532</v>
      </c>
      <c r="I35" s="165">
        <f t="shared" si="7"/>
        <v>-0.42267605633802818</v>
      </c>
      <c r="J35" s="164">
        <f t="shared" si="8"/>
        <v>7.9171318311578448E-3</v>
      </c>
    </row>
    <row r="36" spans="2:10" x14ac:dyDescent="0.25">
      <c r="B36" s="168" t="s">
        <v>145</v>
      </c>
      <c r="C36" s="169">
        <f>C28-SUM(C29:C35)</f>
        <v>37363</v>
      </c>
      <c r="D36" s="169">
        <f>D28-SUM(D29:D35)</f>
        <v>31060</v>
      </c>
      <c r="E36" s="169">
        <f>E28-SUM(E29:E35)</f>
        <v>40090</v>
      </c>
      <c r="F36" s="169">
        <f>F28-SUM(F29:F35)</f>
        <v>43508</v>
      </c>
      <c r="G36" s="169">
        <f>G28-SUM(G29:G35)</f>
        <v>42605</v>
      </c>
      <c r="H36" s="170">
        <f t="shared" si="6"/>
        <v>-2.0754803714259418E-2</v>
      </c>
      <c r="I36" s="171">
        <f t="shared" si="7"/>
        <v>0.14029922650750737</v>
      </c>
      <c r="J36" s="170">
        <f t="shared" si="8"/>
        <v>8.2290656664181491E-2</v>
      </c>
    </row>
    <row r="37" spans="2:10" x14ac:dyDescent="0.25">
      <c r="B37" s="153" t="s">
        <v>45</v>
      </c>
      <c r="C37" s="174"/>
      <c r="D37" s="174"/>
      <c r="E37" s="174"/>
      <c r="F37" s="174"/>
      <c r="G37" s="174"/>
      <c r="H37" s="175"/>
      <c r="I37" s="175"/>
      <c r="J37" s="175"/>
    </row>
    <row r="38" spans="2:10" x14ac:dyDescent="0.25">
      <c r="B38" s="154" t="s">
        <v>68</v>
      </c>
      <c r="C38" s="176">
        <v>130095</v>
      </c>
      <c r="D38" s="176">
        <v>95019</v>
      </c>
      <c r="E38" s="176">
        <v>129320</v>
      </c>
      <c r="F38" s="176">
        <v>133580</v>
      </c>
      <c r="G38" s="176">
        <v>136620</v>
      </c>
      <c r="H38" s="177">
        <f t="shared" ref="H38:H50" si="9">IFERROR(G38/F38-1,"-")</f>
        <v>2.2757897888905587E-2</v>
      </c>
      <c r="I38" s="177">
        <f t="shared" ref="I38:I50" si="10">IFERROR(G38/C38-1,"-")</f>
        <v>5.015565548253198E-2</v>
      </c>
      <c r="J38" s="177">
        <f t="shared" ref="J38:J50" si="11">G38/G$10</f>
        <v>0.26387864132051347</v>
      </c>
    </row>
    <row r="39" spans="2:10" x14ac:dyDescent="0.25">
      <c r="B39" s="157" t="s">
        <v>97</v>
      </c>
      <c r="C39" s="158">
        <v>9228</v>
      </c>
      <c r="D39" s="158">
        <v>8040</v>
      </c>
      <c r="E39" s="158">
        <v>8569</v>
      </c>
      <c r="F39" s="158">
        <v>8464</v>
      </c>
      <c r="G39" s="158">
        <v>8382</v>
      </c>
      <c r="H39" s="159">
        <f t="shared" si="9"/>
        <v>-9.6880907372400848E-3</v>
      </c>
      <c r="I39" s="160">
        <f t="shared" si="10"/>
        <v>-9.1677503250975345E-2</v>
      </c>
      <c r="J39" s="159">
        <f t="shared" si="11"/>
        <v>1.6189655771838264E-2</v>
      </c>
    </row>
    <row r="40" spans="2:10" x14ac:dyDescent="0.25">
      <c r="B40" s="162" t="s">
        <v>103</v>
      </c>
      <c r="C40" s="163">
        <v>3242</v>
      </c>
      <c r="D40" s="163">
        <v>2767</v>
      </c>
      <c r="E40" s="163">
        <v>2051</v>
      </c>
      <c r="F40" s="163">
        <v>3093</v>
      </c>
      <c r="G40" s="163">
        <v>3103</v>
      </c>
      <c r="H40" s="164">
        <f t="shared" si="9"/>
        <v>3.2331070158422293E-3</v>
      </c>
      <c r="I40" s="165">
        <f t="shared" si="10"/>
        <v>-4.2874768661320117E-2</v>
      </c>
      <c r="J40" s="164">
        <f t="shared" si="11"/>
        <v>5.9933788904812857E-3</v>
      </c>
    </row>
    <row r="41" spans="2:10" x14ac:dyDescent="0.25">
      <c r="B41" s="162" t="s">
        <v>100</v>
      </c>
      <c r="C41" s="163">
        <v>5986</v>
      </c>
      <c r="D41" s="163">
        <v>5273</v>
      </c>
      <c r="E41" s="163">
        <v>6518</v>
      </c>
      <c r="F41" s="163">
        <v>5371</v>
      </c>
      <c r="G41" s="163">
        <v>5279</v>
      </c>
      <c r="H41" s="164">
        <f t="shared" si="9"/>
        <v>-1.7129026252094559E-2</v>
      </c>
      <c r="I41" s="165">
        <f t="shared" si="10"/>
        <v>-0.1181089208152355</v>
      </c>
      <c r="J41" s="164">
        <f t="shared" si="11"/>
        <v>1.0196276881356979E-2</v>
      </c>
    </row>
    <row r="42" spans="2:10" x14ac:dyDescent="0.25">
      <c r="B42" s="157" t="s">
        <v>107</v>
      </c>
      <c r="C42" s="158">
        <v>120867</v>
      </c>
      <c r="D42" s="158">
        <v>86979</v>
      </c>
      <c r="E42" s="158">
        <v>120751</v>
      </c>
      <c r="F42" s="158">
        <v>125116</v>
      </c>
      <c r="G42" s="158">
        <v>128238</v>
      </c>
      <c r="H42" s="159">
        <f t="shared" si="9"/>
        <v>2.4952843760989829E-2</v>
      </c>
      <c r="I42" s="160">
        <f t="shared" si="10"/>
        <v>6.0984387798158401E-2</v>
      </c>
      <c r="J42" s="159">
        <f t="shared" si="11"/>
        <v>0.24768898554867519</v>
      </c>
    </row>
    <row r="43" spans="2:10" x14ac:dyDescent="0.25">
      <c r="B43" s="162" t="s">
        <v>110</v>
      </c>
      <c r="C43" s="163">
        <v>56612</v>
      </c>
      <c r="D43" s="163">
        <v>30640</v>
      </c>
      <c r="E43" s="163">
        <v>56865</v>
      </c>
      <c r="F43" s="163">
        <v>58084</v>
      </c>
      <c r="G43" s="163">
        <v>59353</v>
      </c>
      <c r="H43" s="164">
        <f t="shared" si="9"/>
        <v>2.1847668893326899E-2</v>
      </c>
      <c r="I43" s="165">
        <f t="shared" si="10"/>
        <v>4.8417296686214861E-2</v>
      </c>
      <c r="J43" s="164">
        <f t="shared" si="11"/>
        <v>0.11463906454616041</v>
      </c>
    </row>
    <row r="44" spans="2:10" x14ac:dyDescent="0.25">
      <c r="B44" s="162" t="s">
        <v>113</v>
      </c>
      <c r="C44" s="163">
        <v>5327</v>
      </c>
      <c r="D44" s="163">
        <v>4886</v>
      </c>
      <c r="E44" s="163">
        <v>5775</v>
      </c>
      <c r="F44" s="163">
        <v>6051</v>
      </c>
      <c r="G44" s="163">
        <v>6345</v>
      </c>
      <c r="H44" s="164">
        <f t="shared" si="9"/>
        <v>4.8587010411502263E-2</v>
      </c>
      <c r="I44" s="165">
        <f t="shared" si="10"/>
        <v>0.19110193354608596</v>
      </c>
      <c r="J44" s="164">
        <f t="shared" si="11"/>
        <v>1.2255233341960605E-2</v>
      </c>
    </row>
    <row r="45" spans="2:10" x14ac:dyDescent="0.25">
      <c r="B45" s="162" t="s">
        <v>116</v>
      </c>
      <c r="C45" s="163">
        <v>2072</v>
      </c>
      <c r="D45" s="163">
        <v>2691</v>
      </c>
      <c r="E45" s="163">
        <v>3147</v>
      </c>
      <c r="F45" s="163">
        <v>2579</v>
      </c>
      <c r="G45" s="163">
        <v>2748</v>
      </c>
      <c r="H45" s="164">
        <f t="shared" si="9"/>
        <v>6.5529274912756952E-2</v>
      </c>
      <c r="I45" s="165">
        <f t="shared" si="10"/>
        <v>0.32625482625482616</v>
      </c>
      <c r="J45" s="164">
        <f t="shared" si="11"/>
        <v>5.3077038965654447E-3</v>
      </c>
    </row>
    <row r="46" spans="2:10" x14ac:dyDescent="0.25">
      <c r="B46" s="162" t="s">
        <v>123</v>
      </c>
      <c r="C46" s="163">
        <v>4677</v>
      </c>
      <c r="D46" s="163">
        <v>5438</v>
      </c>
      <c r="E46" s="163">
        <v>4711</v>
      </c>
      <c r="F46" s="163">
        <v>5766</v>
      </c>
      <c r="G46" s="163">
        <v>5340</v>
      </c>
      <c r="H46" s="164">
        <f t="shared" si="9"/>
        <v>-7.3881373569198772E-2</v>
      </c>
      <c r="I46" s="165">
        <f t="shared" si="10"/>
        <v>0.14175753688261716</v>
      </c>
      <c r="J46" s="164">
        <f t="shared" si="11"/>
        <v>1.0314097091579138E-2</v>
      </c>
    </row>
    <row r="47" spans="2:10" x14ac:dyDescent="0.25">
      <c r="B47" s="162" t="s">
        <v>119</v>
      </c>
      <c r="C47" s="163">
        <v>5244</v>
      </c>
      <c r="D47" s="163">
        <v>4793</v>
      </c>
      <c r="E47" s="163">
        <v>5091</v>
      </c>
      <c r="F47" s="163">
        <v>5487</v>
      </c>
      <c r="G47" s="163">
        <v>5338</v>
      </c>
      <c r="H47" s="164">
        <f t="shared" si="9"/>
        <v>-2.7155093858210355E-2</v>
      </c>
      <c r="I47" s="165">
        <f t="shared" si="10"/>
        <v>1.7925247902364605E-2</v>
      </c>
      <c r="J47" s="164">
        <f t="shared" si="11"/>
        <v>1.0310234133866936E-2</v>
      </c>
    </row>
    <row r="48" spans="2:10" x14ac:dyDescent="0.25">
      <c r="B48" s="162" t="s">
        <v>128</v>
      </c>
      <c r="C48" s="163">
        <v>4142</v>
      </c>
      <c r="D48" s="163">
        <v>3427</v>
      </c>
      <c r="E48" s="163">
        <v>3447</v>
      </c>
      <c r="F48" s="163">
        <v>3646</v>
      </c>
      <c r="G48" s="163">
        <v>3640</v>
      </c>
      <c r="H48" s="164">
        <f t="shared" si="9"/>
        <v>-1.645639056500281E-3</v>
      </c>
      <c r="I48" s="165">
        <f t="shared" si="10"/>
        <v>-0.12119748913568329</v>
      </c>
      <c r="J48" s="164">
        <f t="shared" si="11"/>
        <v>7.0305830362075022E-3</v>
      </c>
    </row>
    <row r="49" spans="2:10" x14ac:dyDescent="0.25">
      <c r="B49" s="162" t="s">
        <v>131</v>
      </c>
      <c r="C49" s="163">
        <v>8370</v>
      </c>
      <c r="D49" s="163">
        <v>4433</v>
      </c>
      <c r="E49" s="163">
        <v>5080</v>
      </c>
      <c r="F49" s="163">
        <v>5831</v>
      </c>
      <c r="G49" s="163">
        <v>4809</v>
      </c>
      <c r="H49" s="164">
        <f t="shared" si="9"/>
        <v>-0.1752701080432173</v>
      </c>
      <c r="I49" s="165">
        <f t="shared" si="10"/>
        <v>-0.42544802867383513</v>
      </c>
      <c r="J49" s="164">
        <f t="shared" si="11"/>
        <v>9.2884818189895267E-3</v>
      </c>
    </row>
    <row r="50" spans="2:10" x14ac:dyDescent="0.25">
      <c r="B50" s="168" t="s">
        <v>145</v>
      </c>
      <c r="C50" s="169">
        <f>C42-SUM(C43:C49)</f>
        <v>34423</v>
      </c>
      <c r="D50" s="169">
        <f>D42-SUM(D43:D49)</f>
        <v>30671</v>
      </c>
      <c r="E50" s="169">
        <f>E42-SUM(E43:E49)</f>
        <v>36635</v>
      </c>
      <c r="F50" s="169">
        <f>F42-SUM(F43:F49)</f>
        <v>37672</v>
      </c>
      <c r="G50" s="169">
        <f>G42-SUM(G43:G49)</f>
        <v>40665</v>
      </c>
      <c r="H50" s="170">
        <f t="shared" si="9"/>
        <v>7.9448927585474616E-2</v>
      </c>
      <c r="I50" s="171">
        <f t="shared" si="10"/>
        <v>0.18133224878714804</v>
      </c>
      <c r="J50" s="170">
        <f t="shared" si="11"/>
        <v>7.8543587683345628E-2</v>
      </c>
    </row>
    <row r="51" spans="2:10" x14ac:dyDescent="0.25">
      <c r="B51" s="153" t="s">
        <v>46</v>
      </c>
      <c r="C51" s="174"/>
      <c r="D51" s="174"/>
      <c r="E51" s="174"/>
      <c r="F51" s="174"/>
      <c r="G51" s="174"/>
      <c r="H51" s="175"/>
      <c r="I51" s="175"/>
      <c r="J51" s="175"/>
    </row>
    <row r="52" spans="2:10" x14ac:dyDescent="0.25">
      <c r="B52" s="154" t="s">
        <v>68</v>
      </c>
      <c r="C52" s="176">
        <v>4174</v>
      </c>
      <c r="D52" s="176">
        <v>2907</v>
      </c>
      <c r="E52" s="176">
        <v>5119</v>
      </c>
      <c r="F52" s="176">
        <v>5933</v>
      </c>
      <c r="G52" s="176">
        <v>4890</v>
      </c>
      <c r="H52" s="177">
        <f t="shared" ref="H52:H64" si="12">IFERROR(G52/F52-1,"-")</f>
        <v>-0.17579639305578965</v>
      </c>
      <c r="I52" s="177">
        <f t="shared" ref="I52:I64" si="13">IFERROR(G52/C52-1,"-")</f>
        <v>0.17153809295639677</v>
      </c>
      <c r="J52" s="177">
        <f t="shared" ref="J52:J64" si="14">G52/G$10</f>
        <v>9.4449316063337056E-3</v>
      </c>
    </row>
    <row r="53" spans="2:10" x14ac:dyDescent="0.25">
      <c r="B53" s="157" t="s">
        <v>97</v>
      </c>
      <c r="C53" s="158">
        <v>512</v>
      </c>
      <c r="D53" s="158">
        <v>224</v>
      </c>
      <c r="E53" s="158">
        <v>1277</v>
      </c>
      <c r="F53" s="158">
        <v>2069</v>
      </c>
      <c r="G53" s="158">
        <v>1022</v>
      </c>
      <c r="H53" s="159">
        <f t="shared" si="12"/>
        <v>-0.50604156597390038</v>
      </c>
      <c r="I53" s="160">
        <f t="shared" si="13"/>
        <v>0.99609375</v>
      </c>
      <c r="J53" s="159">
        <f t="shared" si="14"/>
        <v>1.9739713909351832E-3</v>
      </c>
    </row>
    <row r="54" spans="2:10" x14ac:dyDescent="0.25">
      <c r="B54" s="162" t="s">
        <v>103</v>
      </c>
      <c r="C54" s="163">
        <v>298</v>
      </c>
      <c r="D54" s="163">
        <v>67</v>
      </c>
      <c r="E54" s="163">
        <v>779</v>
      </c>
      <c r="F54" s="163">
        <v>1543</v>
      </c>
      <c r="G54" s="163">
        <v>559</v>
      </c>
      <c r="H54" s="164">
        <f t="shared" si="12"/>
        <v>-0.63771872974724564</v>
      </c>
      <c r="I54" s="165">
        <f t="shared" si="13"/>
        <v>0.87583892617449655</v>
      </c>
      <c r="J54" s="164">
        <f t="shared" si="14"/>
        <v>1.0796966805604379E-3</v>
      </c>
    </row>
    <row r="55" spans="2:10" x14ac:dyDescent="0.25">
      <c r="B55" s="162" t="s">
        <v>100</v>
      </c>
      <c r="C55" s="163">
        <v>214</v>
      </c>
      <c r="D55" s="163">
        <v>157</v>
      </c>
      <c r="E55" s="163">
        <v>498</v>
      </c>
      <c r="F55" s="163">
        <v>526</v>
      </c>
      <c r="G55" s="163">
        <v>463</v>
      </c>
      <c r="H55" s="164">
        <f t="shared" si="12"/>
        <v>-0.11977186311787069</v>
      </c>
      <c r="I55" s="165">
        <f t="shared" si="13"/>
        <v>1.1635514018691588</v>
      </c>
      <c r="J55" s="164">
        <f t="shared" si="14"/>
        <v>8.9427471037474549E-4</v>
      </c>
    </row>
    <row r="56" spans="2:10" x14ac:dyDescent="0.25">
      <c r="B56" s="157" t="s">
        <v>107</v>
      </c>
      <c r="C56" s="158">
        <v>3662</v>
      </c>
      <c r="D56" s="158">
        <v>2683</v>
      </c>
      <c r="E56" s="158">
        <v>3842</v>
      </c>
      <c r="F56" s="158">
        <v>3864</v>
      </c>
      <c r="G56" s="158">
        <v>3868</v>
      </c>
      <c r="H56" s="159">
        <f t="shared" si="12"/>
        <v>1.0351966873705098E-3</v>
      </c>
      <c r="I56" s="160">
        <f t="shared" si="13"/>
        <v>5.625341343528123E-2</v>
      </c>
      <c r="J56" s="159">
        <f t="shared" si="14"/>
        <v>7.4709602153985224E-3</v>
      </c>
    </row>
    <row r="57" spans="2:10" x14ac:dyDescent="0.25">
      <c r="B57" s="162" t="s">
        <v>110</v>
      </c>
      <c r="C57" s="163">
        <v>927</v>
      </c>
      <c r="D57" s="163">
        <v>607</v>
      </c>
      <c r="E57" s="163">
        <v>1055</v>
      </c>
      <c r="F57" s="163">
        <v>993</v>
      </c>
      <c r="G57" s="163">
        <v>1063</v>
      </c>
      <c r="H57" s="164">
        <f t="shared" si="12"/>
        <v>7.0493454179254789E-2</v>
      </c>
      <c r="I57" s="165">
        <f t="shared" si="13"/>
        <v>0.14670981661272919</v>
      </c>
      <c r="J57" s="164">
        <f t="shared" si="14"/>
        <v>2.0531620240353231E-3</v>
      </c>
    </row>
    <row r="58" spans="2:10" x14ac:dyDescent="0.25">
      <c r="B58" s="162" t="s">
        <v>113</v>
      </c>
      <c r="C58" s="163">
        <v>1370</v>
      </c>
      <c r="D58" s="163">
        <v>1096</v>
      </c>
      <c r="E58" s="163">
        <v>910</v>
      </c>
      <c r="F58" s="163">
        <v>1013</v>
      </c>
      <c r="G58" s="163">
        <v>884</v>
      </c>
      <c r="H58" s="164">
        <f t="shared" si="12"/>
        <v>-0.1273445212240869</v>
      </c>
      <c r="I58" s="165">
        <f t="shared" si="13"/>
        <v>-0.35474452554744529</v>
      </c>
      <c r="J58" s="164">
        <f t="shared" si="14"/>
        <v>1.7074273087932506E-3</v>
      </c>
    </row>
    <row r="59" spans="2:10" x14ac:dyDescent="0.25">
      <c r="B59" s="162" t="s">
        <v>116</v>
      </c>
      <c r="C59" s="163">
        <v>141</v>
      </c>
      <c r="D59" s="163">
        <v>110</v>
      </c>
      <c r="E59" s="163">
        <v>374</v>
      </c>
      <c r="F59" s="163">
        <v>313</v>
      </c>
      <c r="G59" s="163">
        <v>170</v>
      </c>
      <c r="H59" s="164">
        <f t="shared" si="12"/>
        <v>-0.45686900958466459</v>
      </c>
      <c r="I59" s="165">
        <f t="shared" si="13"/>
        <v>0.20567375886524819</v>
      </c>
      <c r="J59" s="164">
        <f t="shared" si="14"/>
        <v>3.2835140553716358E-4</v>
      </c>
    </row>
    <row r="60" spans="2:10" x14ac:dyDescent="0.25">
      <c r="B60" s="162" t="s">
        <v>123</v>
      </c>
      <c r="C60" s="163">
        <v>51</v>
      </c>
      <c r="D60" s="163">
        <v>73</v>
      </c>
      <c r="E60" s="163">
        <v>69</v>
      </c>
      <c r="F60" s="163">
        <v>95</v>
      </c>
      <c r="G60" s="163">
        <v>123</v>
      </c>
      <c r="H60" s="164">
        <f t="shared" si="12"/>
        <v>0.29473684210526319</v>
      </c>
      <c r="I60" s="165">
        <f t="shared" si="13"/>
        <v>1.4117647058823528</v>
      </c>
      <c r="J60" s="164">
        <f t="shared" si="14"/>
        <v>2.3757189930041835E-4</v>
      </c>
    </row>
    <row r="61" spans="2:10" x14ac:dyDescent="0.25">
      <c r="B61" s="162" t="s">
        <v>119</v>
      </c>
      <c r="C61" s="163">
        <v>35</v>
      </c>
      <c r="D61" s="163">
        <v>62</v>
      </c>
      <c r="E61" s="163">
        <v>75</v>
      </c>
      <c r="F61" s="163">
        <v>92</v>
      </c>
      <c r="G61" s="163">
        <v>127</v>
      </c>
      <c r="H61" s="164">
        <f t="shared" si="12"/>
        <v>0.38043478260869557</v>
      </c>
      <c r="I61" s="165">
        <f t="shared" si="13"/>
        <v>2.6285714285714286</v>
      </c>
      <c r="J61" s="164">
        <f t="shared" si="14"/>
        <v>2.4529781472482223E-4</v>
      </c>
    </row>
    <row r="62" spans="2:10" x14ac:dyDescent="0.25">
      <c r="B62" s="162" t="s">
        <v>128</v>
      </c>
      <c r="C62" s="163">
        <v>43</v>
      </c>
      <c r="D62" s="163">
        <v>23</v>
      </c>
      <c r="E62" s="163">
        <v>47</v>
      </c>
      <c r="F62" s="163">
        <v>46</v>
      </c>
      <c r="G62" s="163">
        <v>36</v>
      </c>
      <c r="H62" s="164">
        <f t="shared" si="12"/>
        <v>-0.21739130434782605</v>
      </c>
      <c r="I62" s="165">
        <f t="shared" si="13"/>
        <v>-0.16279069767441856</v>
      </c>
      <c r="J62" s="164">
        <f t="shared" si="14"/>
        <v>6.9533238819634641E-5</v>
      </c>
    </row>
    <row r="63" spans="2:10" x14ac:dyDescent="0.25">
      <c r="B63" s="162" t="s">
        <v>131</v>
      </c>
      <c r="C63" s="163">
        <v>179</v>
      </c>
      <c r="D63" s="163">
        <v>28</v>
      </c>
      <c r="E63" s="163">
        <v>43</v>
      </c>
      <c r="F63" s="163">
        <v>28</v>
      </c>
      <c r="G63" s="163">
        <v>45</v>
      </c>
      <c r="H63" s="164">
        <f t="shared" si="12"/>
        <v>0.60714285714285721</v>
      </c>
      <c r="I63" s="165">
        <f t="shared" si="13"/>
        <v>-0.74860335195530725</v>
      </c>
      <c r="J63" s="164">
        <f t="shared" si="14"/>
        <v>8.6916548524543298E-5</v>
      </c>
    </row>
    <row r="64" spans="2:10" x14ac:dyDescent="0.25">
      <c r="B64" s="168" t="s">
        <v>145</v>
      </c>
      <c r="C64" s="169">
        <f>C56-SUM(C57:C63)</f>
        <v>916</v>
      </c>
      <c r="D64" s="169">
        <f>D56-SUM(D57:D63)</f>
        <v>684</v>
      </c>
      <c r="E64" s="169">
        <f>E56-SUM(E57:E63)</f>
        <v>1269</v>
      </c>
      <c r="F64" s="169">
        <f>F56-SUM(F57:F63)</f>
        <v>1284</v>
      </c>
      <c r="G64" s="169">
        <f>G56-SUM(G57:G63)</f>
        <v>1420</v>
      </c>
      <c r="H64" s="170">
        <f t="shared" si="12"/>
        <v>0.10591900311526481</v>
      </c>
      <c r="I64" s="171">
        <f t="shared" si="13"/>
        <v>0.55021834061135366</v>
      </c>
      <c r="J64" s="170">
        <f t="shared" si="14"/>
        <v>2.7426999756633664E-3</v>
      </c>
    </row>
    <row r="65" spans="2:10" x14ac:dyDescent="0.25">
      <c r="B65" s="153" t="s">
        <v>47</v>
      </c>
      <c r="C65" s="174"/>
      <c r="D65" s="174"/>
      <c r="E65" s="174"/>
      <c r="F65" s="174"/>
      <c r="G65" s="174"/>
      <c r="H65" s="175"/>
      <c r="I65" s="175"/>
      <c r="J65" s="175"/>
    </row>
    <row r="66" spans="2:10" x14ac:dyDescent="0.25">
      <c r="B66" s="154" t="s">
        <v>68</v>
      </c>
      <c r="C66" s="176">
        <v>12078</v>
      </c>
      <c r="D66" s="176">
        <v>10801</v>
      </c>
      <c r="E66" s="176">
        <v>15987</v>
      </c>
      <c r="F66" s="176">
        <v>14525</v>
      </c>
      <c r="G66" s="176">
        <v>17482</v>
      </c>
      <c r="H66" s="177">
        <f t="shared" ref="H66:H78" si="15">IFERROR(G66/F66-1,"-")</f>
        <v>0.203580034423408</v>
      </c>
      <c r="I66" s="177">
        <f t="shared" ref="I66:I78" si="16">IFERROR(G66/C66-1,"-")</f>
        <v>0.44742507037588997</v>
      </c>
      <c r="J66" s="177">
        <f t="shared" ref="J66:J78" si="17">G66/G$10</f>
        <v>3.376611336235702E-2</v>
      </c>
    </row>
    <row r="67" spans="2:10" x14ac:dyDescent="0.25">
      <c r="B67" s="157" t="s">
        <v>97</v>
      </c>
      <c r="C67" s="158">
        <v>2542</v>
      </c>
      <c r="D67" s="158">
        <v>901</v>
      </c>
      <c r="E67" s="158">
        <v>913</v>
      </c>
      <c r="F67" s="158">
        <v>3913</v>
      </c>
      <c r="G67" s="158">
        <v>4285</v>
      </c>
      <c r="H67" s="159">
        <f t="shared" si="15"/>
        <v>9.5067722974699675E-2</v>
      </c>
      <c r="I67" s="160">
        <f t="shared" si="16"/>
        <v>0.68568056648308429</v>
      </c>
      <c r="J67" s="159">
        <f t="shared" si="17"/>
        <v>8.2763868983926226E-3</v>
      </c>
    </row>
    <row r="68" spans="2:10" x14ac:dyDescent="0.25">
      <c r="B68" s="162" t="s">
        <v>103</v>
      </c>
      <c r="C68" s="163">
        <v>941</v>
      </c>
      <c r="D68" s="163">
        <v>186</v>
      </c>
      <c r="E68" s="163">
        <v>154</v>
      </c>
      <c r="F68" s="163">
        <v>1878</v>
      </c>
      <c r="G68" s="163">
        <v>1587</v>
      </c>
      <c r="H68" s="164">
        <f t="shared" si="15"/>
        <v>-0.15495207667731625</v>
      </c>
      <c r="I68" s="165">
        <f t="shared" si="16"/>
        <v>0.68650371944739641</v>
      </c>
      <c r="J68" s="164">
        <f t="shared" si="17"/>
        <v>3.0652569446322272E-3</v>
      </c>
    </row>
    <row r="69" spans="2:10" x14ac:dyDescent="0.25">
      <c r="B69" s="162" t="s">
        <v>100</v>
      </c>
      <c r="C69" s="163">
        <v>1601</v>
      </c>
      <c r="D69" s="163">
        <v>715</v>
      </c>
      <c r="E69" s="163">
        <v>759</v>
      </c>
      <c r="F69" s="163">
        <v>2035</v>
      </c>
      <c r="G69" s="163">
        <v>2698</v>
      </c>
      <c r="H69" s="164">
        <f t="shared" si="15"/>
        <v>0.32579852579852586</v>
      </c>
      <c r="I69" s="165">
        <f t="shared" si="16"/>
        <v>0.68519675202998132</v>
      </c>
      <c r="J69" s="164">
        <f t="shared" si="17"/>
        <v>5.2111299537603963E-3</v>
      </c>
    </row>
    <row r="70" spans="2:10" x14ac:dyDescent="0.25">
      <c r="B70" s="157" t="s">
        <v>107</v>
      </c>
      <c r="C70" s="158">
        <v>9536</v>
      </c>
      <c r="D70" s="158">
        <v>9900</v>
      </c>
      <c r="E70" s="158">
        <v>15074</v>
      </c>
      <c r="F70" s="158">
        <v>10612</v>
      </c>
      <c r="G70" s="158">
        <v>13197</v>
      </c>
      <c r="H70" s="159">
        <f t="shared" si="15"/>
        <v>0.24359215981907267</v>
      </c>
      <c r="I70" s="160">
        <f t="shared" si="16"/>
        <v>0.38391359060402674</v>
      </c>
      <c r="J70" s="159">
        <f t="shared" si="17"/>
        <v>2.5489726463964399E-2</v>
      </c>
    </row>
    <row r="71" spans="2:10" x14ac:dyDescent="0.25">
      <c r="B71" s="162" t="s">
        <v>110</v>
      </c>
      <c r="C71" s="163">
        <v>4228</v>
      </c>
      <c r="D71" s="163">
        <v>2011</v>
      </c>
      <c r="E71" s="163">
        <v>5041</v>
      </c>
      <c r="F71" s="163">
        <v>4805</v>
      </c>
      <c r="G71" s="163">
        <v>5370</v>
      </c>
      <c r="H71" s="164">
        <f t="shared" si="15"/>
        <v>0.11758584807492189</v>
      </c>
      <c r="I71" s="165">
        <f t="shared" si="16"/>
        <v>0.27010406811731325</v>
      </c>
      <c r="J71" s="164">
        <f t="shared" si="17"/>
        <v>1.0372041457262168E-2</v>
      </c>
    </row>
    <row r="72" spans="2:10" x14ac:dyDescent="0.25">
      <c r="B72" s="162" t="s">
        <v>113</v>
      </c>
      <c r="C72" s="163">
        <v>1006</v>
      </c>
      <c r="D72" s="163">
        <v>466</v>
      </c>
      <c r="E72" s="163">
        <v>667</v>
      </c>
      <c r="F72" s="163">
        <v>1561</v>
      </c>
      <c r="G72" s="163">
        <v>1331</v>
      </c>
      <c r="H72" s="164">
        <f t="shared" si="15"/>
        <v>-0.14734144778987823</v>
      </c>
      <c r="I72" s="165">
        <f t="shared" si="16"/>
        <v>0.32306163021868795</v>
      </c>
      <c r="J72" s="164">
        <f t="shared" si="17"/>
        <v>2.5707983574703806E-3</v>
      </c>
    </row>
    <row r="73" spans="2:10" x14ac:dyDescent="0.25">
      <c r="B73" s="162" t="s">
        <v>116</v>
      </c>
      <c r="C73" s="163">
        <v>857</v>
      </c>
      <c r="D73" s="163">
        <v>1207</v>
      </c>
      <c r="E73" s="163">
        <v>2185</v>
      </c>
      <c r="F73" s="163">
        <v>582</v>
      </c>
      <c r="G73" s="163">
        <v>764</v>
      </c>
      <c r="H73" s="164">
        <f t="shared" si="15"/>
        <v>0.3127147766323024</v>
      </c>
      <c r="I73" s="165">
        <f t="shared" si="16"/>
        <v>-0.10851808634772464</v>
      </c>
      <c r="J73" s="164">
        <f t="shared" si="17"/>
        <v>1.4756498460611351E-3</v>
      </c>
    </row>
    <row r="74" spans="2:10" x14ac:dyDescent="0.25">
      <c r="B74" s="162" t="s">
        <v>123</v>
      </c>
      <c r="C74" s="163">
        <v>212</v>
      </c>
      <c r="D74" s="163">
        <v>1120</v>
      </c>
      <c r="E74" s="163">
        <v>379</v>
      </c>
      <c r="F74" s="163">
        <v>391</v>
      </c>
      <c r="G74" s="163">
        <v>532</v>
      </c>
      <c r="H74" s="164">
        <f t="shared" si="15"/>
        <v>0.36061381074168808</v>
      </c>
      <c r="I74" s="165">
        <f t="shared" si="16"/>
        <v>1.5094339622641511</v>
      </c>
      <c r="J74" s="164">
        <f t="shared" si="17"/>
        <v>1.0275467514457119E-3</v>
      </c>
    </row>
    <row r="75" spans="2:10" x14ac:dyDescent="0.25">
      <c r="B75" s="162" t="s">
        <v>119</v>
      </c>
      <c r="C75" s="163">
        <v>400</v>
      </c>
      <c r="D75" s="163">
        <v>350</v>
      </c>
      <c r="E75" s="163">
        <v>267</v>
      </c>
      <c r="F75" s="163">
        <v>122</v>
      </c>
      <c r="G75" s="163">
        <v>318</v>
      </c>
      <c r="H75" s="164">
        <f t="shared" si="15"/>
        <v>1.6065573770491803</v>
      </c>
      <c r="I75" s="165">
        <f t="shared" si="16"/>
        <v>-0.20499999999999996</v>
      </c>
      <c r="J75" s="164">
        <f t="shared" si="17"/>
        <v>6.14210276240106E-4</v>
      </c>
    </row>
    <row r="76" spans="2:10" x14ac:dyDescent="0.25">
      <c r="B76" s="162" t="s">
        <v>128</v>
      </c>
      <c r="C76" s="163">
        <v>350</v>
      </c>
      <c r="D76" s="163">
        <v>714</v>
      </c>
      <c r="E76" s="163">
        <v>896</v>
      </c>
      <c r="F76" s="163">
        <v>180</v>
      </c>
      <c r="G76" s="163">
        <v>384</v>
      </c>
      <c r="H76" s="164">
        <f t="shared" si="15"/>
        <v>1.1333333333333333</v>
      </c>
      <c r="I76" s="165">
        <f t="shared" si="16"/>
        <v>9.7142857142857197E-2</v>
      </c>
      <c r="J76" s="164">
        <f t="shared" si="17"/>
        <v>7.416878807427695E-4</v>
      </c>
    </row>
    <row r="77" spans="2:10" x14ac:dyDescent="0.25">
      <c r="B77" s="162" t="s">
        <v>131</v>
      </c>
      <c r="C77" s="163">
        <v>383</v>
      </c>
      <c r="D77" s="163">
        <v>175</v>
      </c>
      <c r="E77" s="163">
        <v>367</v>
      </c>
      <c r="F77" s="163">
        <v>50</v>
      </c>
      <c r="G77" s="163">
        <v>869</v>
      </c>
      <c r="H77" s="164">
        <f t="shared" si="15"/>
        <v>16.38</v>
      </c>
      <c r="I77" s="165">
        <f t="shared" si="16"/>
        <v>1.268929503916449</v>
      </c>
      <c r="J77" s="164">
        <f t="shared" si="17"/>
        <v>1.6784551259517362E-3</v>
      </c>
    </row>
    <row r="78" spans="2:10" x14ac:dyDescent="0.25">
      <c r="B78" s="168" t="s">
        <v>145</v>
      </c>
      <c r="C78" s="169">
        <f>C70-SUM(C71:C77)</f>
        <v>2100</v>
      </c>
      <c r="D78" s="169">
        <f>D70-SUM(D71:D77)</f>
        <v>3857</v>
      </c>
      <c r="E78" s="169">
        <f>E70-SUM(E71:E77)</f>
        <v>5272</v>
      </c>
      <c r="F78" s="169">
        <f>F70-SUM(F71:F77)</f>
        <v>2921</v>
      </c>
      <c r="G78" s="169">
        <f>G70-SUM(G71:G77)</f>
        <v>3629</v>
      </c>
      <c r="H78" s="170">
        <f t="shared" si="15"/>
        <v>0.24238274563505646</v>
      </c>
      <c r="I78" s="171">
        <f t="shared" si="16"/>
        <v>0.72809523809523813</v>
      </c>
      <c r="J78" s="170">
        <f t="shared" si="17"/>
        <v>7.0093367687903921E-3</v>
      </c>
    </row>
    <row r="79" spans="2:10" x14ac:dyDescent="0.25">
      <c r="B79" s="153" t="s">
        <v>48</v>
      </c>
      <c r="C79" s="174"/>
      <c r="D79" s="174"/>
      <c r="E79" s="174"/>
      <c r="F79" s="174"/>
      <c r="G79" s="174"/>
      <c r="H79" s="175"/>
      <c r="I79" s="175"/>
      <c r="J79" s="175"/>
    </row>
    <row r="80" spans="2:10" x14ac:dyDescent="0.25">
      <c r="B80" s="154" t="s">
        <v>68</v>
      </c>
      <c r="C80" s="176">
        <v>74343</v>
      </c>
      <c r="D80" s="176">
        <v>51089</v>
      </c>
      <c r="E80" s="176">
        <v>71326</v>
      </c>
      <c r="F80" s="176">
        <v>74452</v>
      </c>
      <c r="G80" s="176">
        <v>79840</v>
      </c>
      <c r="H80" s="177">
        <f t="shared" ref="H80:H92" si="18">IFERROR(G80/F80-1,"-")</f>
        <v>7.2368774512437506E-2</v>
      </c>
      <c r="I80" s="177">
        <f t="shared" ref="I80:I92" si="19">IFERROR(G80/C80-1,"-")</f>
        <v>7.3941056992588461E-2</v>
      </c>
      <c r="J80" s="177">
        <f t="shared" ref="J80:J92" si="20">G80/G$10</f>
        <v>0.15420927187110084</v>
      </c>
    </row>
    <row r="81" spans="2:10" x14ac:dyDescent="0.25">
      <c r="B81" s="157" t="s">
        <v>97</v>
      </c>
      <c r="C81" s="158">
        <v>26033</v>
      </c>
      <c r="D81" s="158">
        <v>17161</v>
      </c>
      <c r="E81" s="158">
        <v>24742</v>
      </c>
      <c r="F81" s="158">
        <v>20881</v>
      </c>
      <c r="G81" s="158">
        <v>22516</v>
      </c>
      <c r="H81" s="159">
        <f t="shared" si="18"/>
        <v>7.8300847660552675E-2</v>
      </c>
      <c r="I81" s="160">
        <f t="shared" si="19"/>
        <v>-0.1350977605347059</v>
      </c>
      <c r="J81" s="159">
        <f t="shared" si="20"/>
        <v>4.3489177923969266E-2</v>
      </c>
    </row>
    <row r="82" spans="2:10" x14ac:dyDescent="0.25">
      <c r="B82" s="162" t="s">
        <v>103</v>
      </c>
      <c r="C82" s="163">
        <v>4393</v>
      </c>
      <c r="D82" s="163">
        <v>6495</v>
      </c>
      <c r="E82" s="163">
        <v>5994</v>
      </c>
      <c r="F82" s="163">
        <v>5109</v>
      </c>
      <c r="G82" s="163">
        <v>5683</v>
      </c>
      <c r="H82" s="164">
        <f t="shared" si="18"/>
        <v>0.11235075357212754</v>
      </c>
      <c r="I82" s="165">
        <f t="shared" si="19"/>
        <v>0.29364898702481224</v>
      </c>
      <c r="J82" s="164">
        <f t="shared" si="20"/>
        <v>1.0976594339221768E-2</v>
      </c>
    </row>
    <row r="83" spans="2:10" x14ac:dyDescent="0.25">
      <c r="B83" s="162" t="s">
        <v>100</v>
      </c>
      <c r="C83" s="163">
        <v>21640</v>
      </c>
      <c r="D83" s="163">
        <v>10666</v>
      </c>
      <c r="E83" s="163">
        <v>18748</v>
      </c>
      <c r="F83" s="163">
        <v>15772</v>
      </c>
      <c r="G83" s="163">
        <v>16833</v>
      </c>
      <c r="H83" s="164">
        <f t="shared" si="18"/>
        <v>6.7271113365457769E-2</v>
      </c>
      <c r="I83" s="165">
        <f t="shared" si="19"/>
        <v>-0.22213493530499073</v>
      </c>
      <c r="J83" s="164">
        <f t="shared" si="20"/>
        <v>3.2512583584747498E-2</v>
      </c>
    </row>
    <row r="84" spans="2:10" x14ac:dyDescent="0.25">
      <c r="B84" s="157" t="s">
        <v>107</v>
      </c>
      <c r="C84" s="158">
        <v>48310</v>
      </c>
      <c r="D84" s="158">
        <v>33928</v>
      </c>
      <c r="E84" s="158">
        <v>46584</v>
      </c>
      <c r="F84" s="158">
        <v>53571</v>
      </c>
      <c r="G84" s="158">
        <v>57324</v>
      </c>
      <c r="H84" s="159">
        <f t="shared" si="18"/>
        <v>7.0056560452483652E-2</v>
      </c>
      <c r="I84" s="160">
        <f t="shared" si="19"/>
        <v>0.18658662802732362</v>
      </c>
      <c r="J84" s="159">
        <f t="shared" si="20"/>
        <v>0.11072009394713156</v>
      </c>
    </row>
    <row r="85" spans="2:10" x14ac:dyDescent="0.25">
      <c r="B85" s="162" t="s">
        <v>110</v>
      </c>
      <c r="C85" s="163">
        <v>8152</v>
      </c>
      <c r="D85" s="163">
        <v>3274</v>
      </c>
      <c r="E85" s="163">
        <v>7693</v>
      </c>
      <c r="F85" s="163">
        <v>10029</v>
      </c>
      <c r="G85" s="163">
        <v>10687</v>
      </c>
      <c r="H85" s="164">
        <f t="shared" si="18"/>
        <v>6.5609731777844349E-2</v>
      </c>
      <c r="I85" s="165">
        <f t="shared" si="19"/>
        <v>0.3109666339548578</v>
      </c>
      <c r="J85" s="164">
        <f t="shared" si="20"/>
        <v>2.0641714535150985E-2</v>
      </c>
    </row>
    <row r="86" spans="2:10" x14ac:dyDescent="0.25">
      <c r="B86" s="162" t="s">
        <v>113</v>
      </c>
      <c r="C86" s="163">
        <v>17728</v>
      </c>
      <c r="D86" s="163">
        <v>13019</v>
      </c>
      <c r="E86" s="163">
        <v>16107</v>
      </c>
      <c r="F86" s="163">
        <v>16817</v>
      </c>
      <c r="G86" s="163">
        <v>18023</v>
      </c>
      <c r="H86" s="164">
        <f t="shared" si="18"/>
        <v>7.1713147410358502E-2</v>
      </c>
      <c r="I86" s="165">
        <f t="shared" si="19"/>
        <v>1.6640342960288823E-2</v>
      </c>
      <c r="J86" s="164">
        <f t="shared" si="20"/>
        <v>3.4811043423507645E-2</v>
      </c>
    </row>
    <row r="87" spans="2:10" x14ac:dyDescent="0.25">
      <c r="B87" s="162" t="s">
        <v>116</v>
      </c>
      <c r="C87" s="163">
        <v>2012</v>
      </c>
      <c r="D87" s="163">
        <v>2303</v>
      </c>
      <c r="E87" s="163">
        <v>3074</v>
      </c>
      <c r="F87" s="163">
        <v>4120</v>
      </c>
      <c r="G87" s="163">
        <v>4353</v>
      </c>
      <c r="H87" s="164">
        <f t="shared" si="18"/>
        <v>5.6553398058252435E-2</v>
      </c>
      <c r="I87" s="165">
        <f t="shared" si="19"/>
        <v>1.1635188866799204</v>
      </c>
      <c r="J87" s="164">
        <f t="shared" si="20"/>
        <v>8.4077274606074882E-3</v>
      </c>
    </row>
    <row r="88" spans="2:10" x14ac:dyDescent="0.25">
      <c r="B88" s="162" t="s">
        <v>123</v>
      </c>
      <c r="C88" s="163">
        <v>696</v>
      </c>
      <c r="D88" s="163">
        <v>1264</v>
      </c>
      <c r="E88" s="163">
        <v>1183</v>
      </c>
      <c r="F88" s="163">
        <v>1526</v>
      </c>
      <c r="G88" s="163">
        <v>2010</v>
      </c>
      <c r="H88" s="164">
        <f t="shared" si="18"/>
        <v>0.31716906946264745</v>
      </c>
      <c r="I88" s="165">
        <f t="shared" si="19"/>
        <v>1.8879310344827585</v>
      </c>
      <c r="J88" s="164">
        <f t="shared" si="20"/>
        <v>3.8822725007629341E-3</v>
      </c>
    </row>
    <row r="89" spans="2:10" x14ac:dyDescent="0.25">
      <c r="B89" s="162" t="s">
        <v>119</v>
      </c>
      <c r="C89" s="163">
        <v>503</v>
      </c>
      <c r="D89" s="163">
        <v>754</v>
      </c>
      <c r="E89" s="163">
        <v>761</v>
      </c>
      <c r="F89" s="163">
        <v>700</v>
      </c>
      <c r="G89" s="163">
        <v>943</v>
      </c>
      <c r="H89" s="164">
        <f t="shared" si="18"/>
        <v>0.3471428571428572</v>
      </c>
      <c r="I89" s="165">
        <f t="shared" si="19"/>
        <v>0.874751491053678</v>
      </c>
      <c r="J89" s="164">
        <f t="shared" si="20"/>
        <v>1.8213845613032074E-3</v>
      </c>
    </row>
    <row r="90" spans="2:10" x14ac:dyDescent="0.25">
      <c r="B90" s="162" t="s">
        <v>128</v>
      </c>
      <c r="C90" s="163">
        <v>1231</v>
      </c>
      <c r="D90" s="163">
        <v>839</v>
      </c>
      <c r="E90" s="163">
        <v>1387</v>
      </c>
      <c r="F90" s="163">
        <v>1516</v>
      </c>
      <c r="G90" s="163">
        <v>1023</v>
      </c>
      <c r="H90" s="164">
        <f t="shared" si="18"/>
        <v>-0.32519788918205805</v>
      </c>
      <c r="I90" s="165">
        <f t="shared" si="19"/>
        <v>-0.16896831844029248</v>
      </c>
      <c r="J90" s="164">
        <f t="shared" si="20"/>
        <v>1.9759028697912844E-3</v>
      </c>
    </row>
    <row r="91" spans="2:10" x14ac:dyDescent="0.25">
      <c r="B91" s="162" t="s">
        <v>131</v>
      </c>
      <c r="C91" s="163">
        <v>2686</v>
      </c>
      <c r="D91" s="163">
        <v>1182</v>
      </c>
      <c r="E91" s="163">
        <v>2067</v>
      </c>
      <c r="F91" s="163">
        <v>2178</v>
      </c>
      <c r="G91" s="163">
        <v>1721</v>
      </c>
      <c r="H91" s="164">
        <f t="shared" si="18"/>
        <v>-0.20982552800734622</v>
      </c>
      <c r="I91" s="165">
        <f t="shared" si="19"/>
        <v>-0.35927029039463887</v>
      </c>
      <c r="J91" s="164">
        <f t="shared" si="20"/>
        <v>3.3240751113497559E-3</v>
      </c>
    </row>
    <row r="92" spans="2:10" x14ac:dyDescent="0.25">
      <c r="B92" s="168" t="s">
        <v>145</v>
      </c>
      <c r="C92" s="169">
        <f>C84-SUM(C85:C91)</f>
        <v>15302</v>
      </c>
      <c r="D92" s="169">
        <f>D84-SUM(D85:D91)</f>
        <v>11293</v>
      </c>
      <c r="E92" s="169">
        <f>E84-SUM(E85:E91)</f>
        <v>14312</v>
      </c>
      <c r="F92" s="169">
        <f>F84-SUM(F85:F91)</f>
        <v>16685</v>
      </c>
      <c r="G92" s="169">
        <f>G84-SUM(G85:G91)</f>
        <v>18564</v>
      </c>
      <c r="H92" s="170">
        <f t="shared" si="18"/>
        <v>0.11261612226550799</v>
      </c>
      <c r="I92" s="171">
        <f t="shared" si="19"/>
        <v>0.21317474839890216</v>
      </c>
      <c r="J92" s="170">
        <f t="shared" si="20"/>
        <v>3.5855973484658264E-2</v>
      </c>
    </row>
    <row r="93" spans="2:10" x14ac:dyDescent="0.25">
      <c r="B93" s="153" t="s">
        <v>49</v>
      </c>
      <c r="C93" s="174"/>
      <c r="D93" s="174"/>
      <c r="E93" s="174"/>
      <c r="F93" s="174"/>
      <c r="G93" s="174"/>
      <c r="H93" s="175"/>
      <c r="I93" s="175"/>
      <c r="J93" s="175"/>
    </row>
    <row r="94" spans="2:10" x14ac:dyDescent="0.25">
      <c r="B94" s="154" t="s">
        <v>68</v>
      </c>
      <c r="C94" s="176">
        <v>5920</v>
      </c>
      <c r="D94" s="176">
        <v>4794</v>
      </c>
      <c r="E94" s="176">
        <v>5361</v>
      </c>
      <c r="F94" s="176">
        <v>4792</v>
      </c>
      <c r="G94" s="176">
        <v>5436</v>
      </c>
      <c r="H94" s="177">
        <f t="shared" ref="H94:H106" si="21">IFERROR(G94/F94-1,"-")</f>
        <v>0.13439065108514181</v>
      </c>
      <c r="I94" s="177">
        <f t="shared" ref="I94:I106" si="22">IFERROR(G94/C94-1,"-")</f>
        <v>-8.1756756756756754E-2</v>
      </c>
      <c r="J94" s="177">
        <f t="shared" ref="J94:J106" si="23">G94/G$10</f>
        <v>1.0499519061764832E-2</v>
      </c>
    </row>
    <row r="95" spans="2:10" x14ac:dyDescent="0.25">
      <c r="B95" s="157" t="s">
        <v>97</v>
      </c>
      <c r="C95" s="158">
        <v>4037</v>
      </c>
      <c r="D95" s="158">
        <v>3022</v>
      </c>
      <c r="E95" s="158">
        <v>3424</v>
      </c>
      <c r="F95" s="158">
        <v>2617</v>
      </c>
      <c r="G95" s="158">
        <v>3274</v>
      </c>
      <c r="H95" s="159">
        <f t="shared" si="21"/>
        <v>0.25105082155139469</v>
      </c>
      <c r="I95" s="160">
        <f t="shared" si="22"/>
        <v>-0.18900173396086206</v>
      </c>
      <c r="J95" s="159">
        <f t="shared" si="23"/>
        <v>6.3236617748745503E-3</v>
      </c>
    </row>
    <row r="96" spans="2:10" x14ac:dyDescent="0.25">
      <c r="B96" s="162" t="s">
        <v>103</v>
      </c>
      <c r="C96" s="163">
        <v>2610</v>
      </c>
      <c r="D96" s="163">
        <v>1498</v>
      </c>
      <c r="E96" s="163">
        <v>1825</v>
      </c>
      <c r="F96" s="163">
        <v>1173</v>
      </c>
      <c r="G96" s="163">
        <v>1487</v>
      </c>
      <c r="H96" s="164">
        <f t="shared" si="21"/>
        <v>0.26768968456948006</v>
      </c>
      <c r="I96" s="165">
        <f t="shared" si="22"/>
        <v>-0.43026819923371651</v>
      </c>
      <c r="J96" s="164">
        <f t="shared" si="23"/>
        <v>2.8721090590221308E-3</v>
      </c>
    </row>
    <row r="97" spans="2:10" x14ac:dyDescent="0.25">
      <c r="B97" s="162" t="s">
        <v>100</v>
      </c>
      <c r="C97" s="163">
        <v>1427</v>
      </c>
      <c r="D97" s="163">
        <v>1524</v>
      </c>
      <c r="E97" s="163">
        <v>1599</v>
      </c>
      <c r="F97" s="163">
        <v>1444</v>
      </c>
      <c r="G97" s="163">
        <v>1787</v>
      </c>
      <c r="H97" s="164">
        <f t="shared" si="21"/>
        <v>0.23753462603878117</v>
      </c>
      <c r="I97" s="165">
        <f t="shared" si="22"/>
        <v>0.2522775052557813</v>
      </c>
      <c r="J97" s="164">
        <f t="shared" si="23"/>
        <v>3.4515527158524195E-3</v>
      </c>
    </row>
    <row r="98" spans="2:10" x14ac:dyDescent="0.25">
      <c r="B98" s="157" t="s">
        <v>107</v>
      </c>
      <c r="C98" s="158">
        <v>1883</v>
      </c>
      <c r="D98" s="158">
        <v>1772</v>
      </c>
      <c r="E98" s="158">
        <v>1937</v>
      </c>
      <c r="F98" s="158">
        <v>2175</v>
      </c>
      <c r="G98" s="158">
        <v>2162</v>
      </c>
      <c r="H98" s="159">
        <f t="shared" si="21"/>
        <v>-5.9770114942528929E-3</v>
      </c>
      <c r="I98" s="160">
        <f t="shared" si="22"/>
        <v>0.14816781731279871</v>
      </c>
      <c r="J98" s="159">
        <f t="shared" si="23"/>
        <v>4.1758572868902805E-3</v>
      </c>
    </row>
    <row r="99" spans="2:10" x14ac:dyDescent="0.25">
      <c r="B99" s="162" t="s">
        <v>110</v>
      </c>
      <c r="C99" s="163">
        <v>232</v>
      </c>
      <c r="D99" s="163">
        <v>197</v>
      </c>
      <c r="E99" s="163">
        <v>318</v>
      </c>
      <c r="F99" s="163">
        <v>352</v>
      </c>
      <c r="G99" s="163">
        <v>296</v>
      </c>
      <c r="H99" s="164">
        <f t="shared" si="21"/>
        <v>-0.15909090909090906</v>
      </c>
      <c r="I99" s="165">
        <f t="shared" si="22"/>
        <v>0.27586206896551735</v>
      </c>
      <c r="J99" s="164">
        <f t="shared" si="23"/>
        <v>5.7171774140588483E-4</v>
      </c>
    </row>
    <row r="100" spans="2:10" x14ac:dyDescent="0.25">
      <c r="B100" s="162" t="s">
        <v>113</v>
      </c>
      <c r="C100" s="163">
        <v>439</v>
      </c>
      <c r="D100" s="163">
        <v>406</v>
      </c>
      <c r="E100" s="163">
        <v>412</v>
      </c>
      <c r="F100" s="163">
        <v>481</v>
      </c>
      <c r="G100" s="163">
        <v>512</v>
      </c>
      <c r="H100" s="164">
        <f t="shared" si="21"/>
        <v>6.4449064449064508E-2</v>
      </c>
      <c r="I100" s="165">
        <f t="shared" si="22"/>
        <v>0.16628701594533024</v>
      </c>
      <c r="J100" s="164">
        <f t="shared" si="23"/>
        <v>9.889171743236926E-4</v>
      </c>
    </row>
    <row r="101" spans="2:10" x14ac:dyDescent="0.25">
      <c r="B101" s="162" t="s">
        <v>116</v>
      </c>
      <c r="C101" s="163">
        <v>339</v>
      </c>
      <c r="D101" s="163">
        <v>371</v>
      </c>
      <c r="E101" s="163">
        <v>358</v>
      </c>
      <c r="F101" s="163">
        <v>313</v>
      </c>
      <c r="G101" s="163">
        <v>299</v>
      </c>
      <c r="H101" s="164">
        <f t="shared" si="21"/>
        <v>-4.4728434504792358E-2</v>
      </c>
      <c r="I101" s="165">
        <f t="shared" si="22"/>
        <v>-0.11799410029498525</v>
      </c>
      <c r="J101" s="164">
        <f t="shared" si="23"/>
        <v>5.7751217797418776E-4</v>
      </c>
    </row>
    <row r="102" spans="2:10" x14ac:dyDescent="0.25">
      <c r="B102" s="162" t="s">
        <v>123</v>
      </c>
      <c r="C102" s="163">
        <v>81</v>
      </c>
      <c r="D102" s="163">
        <v>111</v>
      </c>
      <c r="E102" s="163">
        <v>126</v>
      </c>
      <c r="F102" s="163">
        <v>117</v>
      </c>
      <c r="G102" s="163">
        <v>83</v>
      </c>
      <c r="H102" s="164">
        <f t="shared" si="21"/>
        <v>-0.29059829059829057</v>
      </c>
      <c r="I102" s="165">
        <f t="shared" si="22"/>
        <v>2.4691358024691468E-2</v>
      </c>
      <c r="J102" s="164">
        <f t="shared" si="23"/>
        <v>1.6031274505637987E-4</v>
      </c>
    </row>
    <row r="103" spans="2:10" x14ac:dyDescent="0.25">
      <c r="B103" s="162" t="s">
        <v>119</v>
      </c>
      <c r="C103" s="163">
        <v>40</v>
      </c>
      <c r="D103" s="163">
        <v>75</v>
      </c>
      <c r="E103" s="163">
        <v>53</v>
      </c>
      <c r="F103" s="163">
        <v>82</v>
      </c>
      <c r="G103" s="163">
        <v>143</v>
      </c>
      <c r="H103" s="164">
        <f t="shared" si="21"/>
        <v>0.74390243902439024</v>
      </c>
      <c r="I103" s="165">
        <f t="shared" si="22"/>
        <v>2.5750000000000002</v>
      </c>
      <c r="J103" s="164">
        <f t="shared" si="23"/>
        <v>2.7620147642243759E-4</v>
      </c>
    </row>
    <row r="104" spans="2:10" x14ac:dyDescent="0.25">
      <c r="B104" s="162" t="s">
        <v>128</v>
      </c>
      <c r="C104" s="163">
        <v>20</v>
      </c>
      <c r="D104" s="163">
        <v>33</v>
      </c>
      <c r="E104" s="163">
        <v>24</v>
      </c>
      <c r="F104" s="163">
        <v>18</v>
      </c>
      <c r="G104" s="163">
        <v>4</v>
      </c>
      <c r="H104" s="164">
        <f t="shared" si="21"/>
        <v>-0.77777777777777779</v>
      </c>
      <c r="I104" s="165">
        <f t="shared" si="22"/>
        <v>-0.8</v>
      </c>
      <c r="J104" s="164">
        <f t="shared" si="23"/>
        <v>7.7259154244038484E-6</v>
      </c>
    </row>
    <row r="105" spans="2:10" x14ac:dyDescent="0.25">
      <c r="B105" s="162" t="s">
        <v>131</v>
      </c>
      <c r="C105" s="163">
        <v>43</v>
      </c>
      <c r="D105" s="163">
        <v>17</v>
      </c>
      <c r="E105" s="163">
        <v>35</v>
      </c>
      <c r="F105" s="163">
        <v>36</v>
      </c>
      <c r="G105" s="163">
        <v>42</v>
      </c>
      <c r="H105" s="164">
        <f t="shared" si="21"/>
        <v>0.16666666666666674</v>
      </c>
      <c r="I105" s="165">
        <f t="shared" si="22"/>
        <v>-2.3255813953488413E-2</v>
      </c>
      <c r="J105" s="164">
        <f t="shared" si="23"/>
        <v>8.1122111956240421E-5</v>
      </c>
    </row>
    <row r="106" spans="2:10" x14ac:dyDescent="0.25">
      <c r="B106" s="168" t="s">
        <v>145</v>
      </c>
      <c r="C106" s="169">
        <f>C98-SUM(C99:C105)</f>
        <v>689</v>
      </c>
      <c r="D106" s="169">
        <f>D98-SUM(D99:D105)</f>
        <v>562</v>
      </c>
      <c r="E106" s="169">
        <f>E98-SUM(E99:E105)</f>
        <v>611</v>
      </c>
      <c r="F106" s="169">
        <f>F98-SUM(F99:F105)</f>
        <v>776</v>
      </c>
      <c r="G106" s="169">
        <f>G98-SUM(G99:G105)</f>
        <v>783</v>
      </c>
      <c r="H106" s="170">
        <f t="shared" si="21"/>
        <v>9.0206185567009989E-3</v>
      </c>
      <c r="I106" s="171">
        <f t="shared" si="22"/>
        <v>0.13642960812772142</v>
      </c>
      <c r="J106" s="170">
        <f t="shared" si="23"/>
        <v>1.5123479443270534E-3</v>
      </c>
    </row>
    <row r="107" spans="2:10" x14ac:dyDescent="0.25">
      <c r="B107" s="153" t="s">
        <v>50</v>
      </c>
      <c r="C107" s="174"/>
      <c r="D107" s="174"/>
      <c r="E107" s="174"/>
      <c r="F107" s="174"/>
      <c r="G107" s="174"/>
      <c r="H107" s="175"/>
      <c r="I107" s="175"/>
      <c r="J107" s="175"/>
    </row>
    <row r="108" spans="2:10" x14ac:dyDescent="0.25">
      <c r="B108" s="154" t="s">
        <v>68</v>
      </c>
      <c r="C108" s="176">
        <v>14016</v>
      </c>
      <c r="D108" s="176">
        <v>15768</v>
      </c>
      <c r="E108" s="176">
        <v>20517</v>
      </c>
      <c r="F108" s="176">
        <v>23002</v>
      </c>
      <c r="G108" s="176">
        <v>20336</v>
      </c>
      <c r="H108" s="177">
        <f t="shared" ref="H108:H120" si="24">IFERROR(G108/F108-1,"-")</f>
        <v>-0.11590296495956875</v>
      </c>
      <c r="I108" s="177">
        <f t="shared" ref="I108:I120" si="25">IFERROR(G108/C108-1,"-")</f>
        <v>0.45091324200913241</v>
      </c>
      <c r="J108" s="177">
        <f t="shared" ref="J108:J120" si="26">G108/G$10</f>
        <v>3.9278554017669172E-2</v>
      </c>
    </row>
    <row r="109" spans="2:10" x14ac:dyDescent="0.25">
      <c r="B109" s="157" t="s">
        <v>97</v>
      </c>
      <c r="C109" s="158">
        <v>2578</v>
      </c>
      <c r="D109" s="158">
        <v>3394</v>
      </c>
      <c r="E109" s="158">
        <v>3573</v>
      </c>
      <c r="F109" s="158">
        <v>3901</v>
      </c>
      <c r="G109" s="158">
        <v>3242</v>
      </c>
      <c r="H109" s="159">
        <f t="shared" si="24"/>
        <v>-0.16893104332222508</v>
      </c>
      <c r="I109" s="160">
        <f t="shared" si="25"/>
        <v>0.25756400310318073</v>
      </c>
      <c r="J109" s="159">
        <f t="shared" si="26"/>
        <v>6.2618544514793199E-3</v>
      </c>
    </row>
    <row r="110" spans="2:10" x14ac:dyDescent="0.25">
      <c r="B110" s="162" t="s">
        <v>103</v>
      </c>
      <c r="C110" s="163">
        <v>667</v>
      </c>
      <c r="D110" s="163">
        <v>1391</v>
      </c>
      <c r="E110" s="163">
        <v>1018</v>
      </c>
      <c r="F110" s="163">
        <v>680</v>
      </c>
      <c r="G110" s="163">
        <v>747</v>
      </c>
      <c r="H110" s="164">
        <f t="shared" si="24"/>
        <v>9.8529411764705976E-2</v>
      </c>
      <c r="I110" s="165">
        <f t="shared" si="25"/>
        <v>0.11994002998500752</v>
      </c>
      <c r="J110" s="164">
        <f t="shared" si="26"/>
        <v>1.4428147055074187E-3</v>
      </c>
    </row>
    <row r="111" spans="2:10" x14ac:dyDescent="0.25">
      <c r="B111" s="162" t="s">
        <v>100</v>
      </c>
      <c r="C111" s="163">
        <v>1911</v>
      </c>
      <c r="D111" s="163">
        <v>2003</v>
      </c>
      <c r="E111" s="163">
        <v>2555</v>
      </c>
      <c r="F111" s="163">
        <v>3221</v>
      </c>
      <c r="G111" s="163">
        <v>2495</v>
      </c>
      <c r="H111" s="164">
        <f t="shared" si="24"/>
        <v>-0.22539583980130395</v>
      </c>
      <c r="I111" s="165">
        <f t="shared" si="25"/>
        <v>0.30559916274201981</v>
      </c>
      <c r="J111" s="164">
        <f t="shared" si="26"/>
        <v>4.8190397459719012E-3</v>
      </c>
    </row>
    <row r="112" spans="2:10" x14ac:dyDescent="0.25">
      <c r="B112" s="157" t="s">
        <v>107</v>
      </c>
      <c r="C112" s="158">
        <v>11438</v>
      </c>
      <c r="D112" s="158">
        <v>12374</v>
      </c>
      <c r="E112" s="158">
        <v>16944</v>
      </c>
      <c r="F112" s="158">
        <v>19101</v>
      </c>
      <c r="G112" s="158">
        <v>17094</v>
      </c>
      <c r="H112" s="159">
        <f t="shared" si="24"/>
        <v>-0.10507303282550651</v>
      </c>
      <c r="I112" s="160">
        <f t="shared" si="25"/>
        <v>0.49449204406364755</v>
      </c>
      <c r="J112" s="159">
        <f t="shared" si="26"/>
        <v>3.3016699566189849E-2</v>
      </c>
    </row>
    <row r="113" spans="2:10" x14ac:dyDescent="0.25">
      <c r="B113" s="162" t="s">
        <v>110</v>
      </c>
      <c r="C113" s="163">
        <v>6007</v>
      </c>
      <c r="D113" s="163">
        <v>6174</v>
      </c>
      <c r="E113" s="163">
        <v>10334</v>
      </c>
      <c r="F113" s="163">
        <v>11424</v>
      </c>
      <c r="G113" s="163">
        <v>10129</v>
      </c>
      <c r="H113" s="164">
        <f t="shared" si="24"/>
        <v>-0.11335784313725494</v>
      </c>
      <c r="I113" s="165">
        <f t="shared" si="25"/>
        <v>0.68619943399367411</v>
      </c>
      <c r="J113" s="164">
        <f t="shared" si="26"/>
        <v>1.9563949333446646E-2</v>
      </c>
    </row>
    <row r="114" spans="2:10" x14ac:dyDescent="0.25">
      <c r="B114" s="162" t="s">
        <v>113</v>
      </c>
      <c r="C114" s="163">
        <v>1113</v>
      </c>
      <c r="D114" s="163">
        <v>895</v>
      </c>
      <c r="E114" s="163">
        <v>940</v>
      </c>
      <c r="F114" s="163">
        <v>1248</v>
      </c>
      <c r="G114" s="163">
        <v>928</v>
      </c>
      <c r="H114" s="164">
        <f t="shared" si="24"/>
        <v>-0.25641025641025639</v>
      </c>
      <c r="I114" s="165">
        <f t="shared" si="25"/>
        <v>-0.16621743036837378</v>
      </c>
      <c r="J114" s="164">
        <f t="shared" si="26"/>
        <v>1.7924123784616929E-3</v>
      </c>
    </row>
    <row r="115" spans="2:10" x14ac:dyDescent="0.25">
      <c r="B115" s="162" t="s">
        <v>116</v>
      </c>
      <c r="C115" s="163">
        <v>454</v>
      </c>
      <c r="D115" s="163">
        <v>790</v>
      </c>
      <c r="E115" s="163">
        <v>1062</v>
      </c>
      <c r="F115" s="163">
        <v>920</v>
      </c>
      <c r="G115" s="163">
        <v>1168</v>
      </c>
      <c r="H115" s="164">
        <f t="shared" si="24"/>
        <v>0.26956521739130435</v>
      </c>
      <c r="I115" s="165">
        <f t="shared" si="25"/>
        <v>1.5726872246696035</v>
      </c>
      <c r="J115" s="164">
        <f t="shared" si="26"/>
        <v>2.2559673039259241E-3</v>
      </c>
    </row>
    <row r="116" spans="2:10" x14ac:dyDescent="0.25">
      <c r="B116" s="162" t="s">
        <v>123</v>
      </c>
      <c r="C116" s="163">
        <v>235</v>
      </c>
      <c r="D116" s="163">
        <v>631</v>
      </c>
      <c r="E116" s="163">
        <v>648</v>
      </c>
      <c r="F116" s="163">
        <v>769</v>
      </c>
      <c r="G116" s="163">
        <v>565</v>
      </c>
      <c r="H116" s="164">
        <f t="shared" si="24"/>
        <v>-0.26527958387516259</v>
      </c>
      <c r="I116" s="165">
        <f t="shared" si="25"/>
        <v>1.4042553191489362</v>
      </c>
      <c r="J116" s="164">
        <f t="shared" si="26"/>
        <v>1.0912855536970437E-3</v>
      </c>
    </row>
    <row r="117" spans="2:10" x14ac:dyDescent="0.25">
      <c r="B117" s="162" t="s">
        <v>119</v>
      </c>
      <c r="C117" s="163">
        <v>334</v>
      </c>
      <c r="D117" s="163">
        <v>679</v>
      </c>
      <c r="E117" s="163">
        <v>400</v>
      </c>
      <c r="F117" s="163">
        <v>553</v>
      </c>
      <c r="G117" s="163">
        <v>436</v>
      </c>
      <c r="H117" s="164">
        <f t="shared" si="24"/>
        <v>-0.21157323688969254</v>
      </c>
      <c r="I117" s="165">
        <f t="shared" si="25"/>
        <v>0.3053892215568863</v>
      </c>
      <c r="J117" s="164">
        <f t="shared" si="26"/>
        <v>8.4212478126001954E-4</v>
      </c>
    </row>
    <row r="118" spans="2:10" x14ac:dyDescent="0.25">
      <c r="B118" s="162" t="s">
        <v>128</v>
      </c>
      <c r="C118" s="163">
        <v>106</v>
      </c>
      <c r="D118" s="163">
        <v>134</v>
      </c>
      <c r="E118" s="163">
        <v>164</v>
      </c>
      <c r="F118" s="163">
        <v>249</v>
      </c>
      <c r="G118" s="163">
        <v>155</v>
      </c>
      <c r="H118" s="164">
        <f t="shared" si="24"/>
        <v>-0.3775100401606426</v>
      </c>
      <c r="I118" s="165">
        <f t="shared" si="25"/>
        <v>0.46226415094339623</v>
      </c>
      <c r="J118" s="164">
        <f t="shared" si="26"/>
        <v>2.9937922269564915E-4</v>
      </c>
    </row>
    <row r="119" spans="2:10" x14ac:dyDescent="0.25">
      <c r="B119" s="162" t="s">
        <v>131</v>
      </c>
      <c r="C119" s="163">
        <v>358</v>
      </c>
      <c r="D119" s="163">
        <v>223</v>
      </c>
      <c r="E119" s="163">
        <v>149</v>
      </c>
      <c r="F119" s="163">
        <v>250</v>
      </c>
      <c r="G119" s="163">
        <v>220</v>
      </c>
      <c r="H119" s="164">
        <f t="shared" si="24"/>
        <v>-0.12</v>
      </c>
      <c r="I119" s="165">
        <f t="shared" si="25"/>
        <v>-0.38547486033519551</v>
      </c>
      <c r="J119" s="164">
        <f t="shared" si="26"/>
        <v>4.2492534834221167E-4</v>
      </c>
    </row>
    <row r="120" spans="2:10" x14ac:dyDescent="0.25">
      <c r="B120" s="168" t="s">
        <v>145</v>
      </c>
      <c r="C120" s="169">
        <f>C112-SUM(C113:C119)</f>
        <v>2831</v>
      </c>
      <c r="D120" s="169">
        <f>D112-SUM(D113:D119)</f>
        <v>2848</v>
      </c>
      <c r="E120" s="169">
        <f>E112-SUM(E113:E119)</f>
        <v>3247</v>
      </c>
      <c r="F120" s="169">
        <f>F112-SUM(F113:F119)</f>
        <v>3688</v>
      </c>
      <c r="G120" s="169">
        <f>G112-SUM(G113:G119)</f>
        <v>3493</v>
      </c>
      <c r="H120" s="170">
        <f t="shared" si="24"/>
        <v>-5.2874186550976088E-2</v>
      </c>
      <c r="I120" s="171">
        <f t="shared" si="25"/>
        <v>0.2338396326386436</v>
      </c>
      <c r="J120" s="170">
        <f t="shared" si="26"/>
        <v>6.746655644360661E-3</v>
      </c>
    </row>
    <row r="121" spans="2:10" x14ac:dyDescent="0.25">
      <c r="B121" s="153" t="s">
        <v>51</v>
      </c>
      <c r="C121" s="174"/>
      <c r="D121" s="174"/>
      <c r="E121" s="174"/>
      <c r="F121" s="174"/>
      <c r="G121" s="174"/>
      <c r="H121" s="175"/>
      <c r="I121" s="175"/>
      <c r="J121" s="175"/>
    </row>
    <row r="122" spans="2:10" x14ac:dyDescent="0.25">
      <c r="B122" s="154" t="s">
        <v>68</v>
      </c>
      <c r="C122" s="176">
        <v>21585</v>
      </c>
      <c r="D122" s="176">
        <v>19039</v>
      </c>
      <c r="E122" s="176">
        <v>24713</v>
      </c>
      <c r="F122" s="176">
        <v>21639</v>
      </c>
      <c r="G122" s="176">
        <v>25345</v>
      </c>
      <c r="H122" s="177">
        <f t="shared" ref="H122:H134" si="27">IFERROR(G122/F122-1,"-")</f>
        <v>0.17126484588012381</v>
      </c>
      <c r="I122" s="177">
        <f t="shared" ref="I122:I134" si="28">IFERROR(G122/C122-1,"-")</f>
        <v>0.17419504285383369</v>
      </c>
      <c r="J122" s="177">
        <f t="shared" ref="J122:J134" si="29">G122/G$10</f>
        <v>4.8953331607878889E-2</v>
      </c>
    </row>
    <row r="123" spans="2:10" x14ac:dyDescent="0.25">
      <c r="B123" s="157" t="s">
        <v>97</v>
      </c>
      <c r="C123" s="158">
        <v>10546</v>
      </c>
      <c r="D123" s="158">
        <v>10127</v>
      </c>
      <c r="E123" s="158">
        <v>11037</v>
      </c>
      <c r="F123" s="158">
        <v>10903</v>
      </c>
      <c r="G123" s="158">
        <v>13443</v>
      </c>
      <c r="H123" s="159">
        <f t="shared" si="27"/>
        <v>0.23296340456755016</v>
      </c>
      <c r="I123" s="160">
        <f t="shared" si="28"/>
        <v>0.2747013085530059</v>
      </c>
      <c r="J123" s="159">
        <f t="shared" si="29"/>
        <v>2.5964870262565234E-2</v>
      </c>
    </row>
    <row r="124" spans="2:10" x14ac:dyDescent="0.25">
      <c r="B124" s="162" t="s">
        <v>103</v>
      </c>
      <c r="C124" s="163">
        <v>6071</v>
      </c>
      <c r="D124" s="163">
        <v>5476</v>
      </c>
      <c r="E124" s="163">
        <v>5871</v>
      </c>
      <c r="F124" s="163">
        <v>5317</v>
      </c>
      <c r="G124" s="163">
        <v>7289</v>
      </c>
      <c r="H124" s="164">
        <f t="shared" si="27"/>
        <v>0.37088583787850293</v>
      </c>
      <c r="I124" s="165">
        <f t="shared" si="28"/>
        <v>0.20062592653599087</v>
      </c>
      <c r="J124" s="164">
        <f t="shared" si="29"/>
        <v>1.4078549382119913E-2</v>
      </c>
    </row>
    <row r="125" spans="2:10" x14ac:dyDescent="0.25">
      <c r="B125" s="162" t="s">
        <v>100</v>
      </c>
      <c r="C125" s="163">
        <v>4475</v>
      </c>
      <c r="D125" s="163">
        <v>4651</v>
      </c>
      <c r="E125" s="163">
        <v>5166</v>
      </c>
      <c r="F125" s="163">
        <v>5586</v>
      </c>
      <c r="G125" s="163">
        <v>6154</v>
      </c>
      <c r="H125" s="164">
        <f t="shared" si="27"/>
        <v>0.10168277837450779</v>
      </c>
      <c r="I125" s="165">
        <f t="shared" si="28"/>
        <v>0.37519553072625689</v>
      </c>
      <c r="J125" s="164">
        <f t="shared" si="29"/>
        <v>1.1886320880445321E-2</v>
      </c>
    </row>
    <row r="126" spans="2:10" x14ac:dyDescent="0.25">
      <c r="B126" s="157" t="s">
        <v>107</v>
      </c>
      <c r="C126" s="158">
        <v>11039</v>
      </c>
      <c r="D126" s="158">
        <v>8912</v>
      </c>
      <c r="E126" s="158">
        <v>13676</v>
      </c>
      <c r="F126" s="158">
        <v>10736</v>
      </c>
      <c r="G126" s="158">
        <v>11902</v>
      </c>
      <c r="H126" s="159">
        <f t="shared" si="27"/>
        <v>0.10860655737704916</v>
      </c>
      <c r="I126" s="160">
        <f t="shared" si="28"/>
        <v>7.8177371138690166E-2</v>
      </c>
      <c r="J126" s="159">
        <f t="shared" si="29"/>
        <v>2.2988461345313654E-2</v>
      </c>
    </row>
    <row r="127" spans="2:10" x14ac:dyDescent="0.25">
      <c r="B127" s="162" t="s">
        <v>110</v>
      </c>
      <c r="C127" s="163">
        <v>1180</v>
      </c>
      <c r="D127" s="163">
        <v>736</v>
      </c>
      <c r="E127" s="163">
        <v>1377</v>
      </c>
      <c r="F127" s="163">
        <v>1218</v>
      </c>
      <c r="G127" s="163">
        <v>1253</v>
      </c>
      <c r="H127" s="164">
        <f t="shared" si="27"/>
        <v>2.8735632183908066E-2</v>
      </c>
      <c r="I127" s="165">
        <f t="shared" si="28"/>
        <v>6.1864406779660985E-2</v>
      </c>
      <c r="J127" s="164">
        <f t="shared" si="29"/>
        <v>2.4201430066945057E-3</v>
      </c>
    </row>
    <row r="128" spans="2:10" x14ac:dyDescent="0.25">
      <c r="B128" s="162" t="s">
        <v>113</v>
      </c>
      <c r="C128" s="163">
        <v>1274</v>
      </c>
      <c r="D128" s="163">
        <v>1499</v>
      </c>
      <c r="E128" s="163">
        <v>2104</v>
      </c>
      <c r="F128" s="163">
        <v>1962</v>
      </c>
      <c r="G128" s="163">
        <v>1950</v>
      </c>
      <c r="H128" s="164">
        <f t="shared" si="27"/>
        <v>-6.1162079510703737E-3</v>
      </c>
      <c r="I128" s="165">
        <f t="shared" si="28"/>
        <v>0.53061224489795911</v>
      </c>
      <c r="J128" s="164">
        <f t="shared" si="29"/>
        <v>3.7663837693968764E-3</v>
      </c>
    </row>
    <row r="129" spans="2:10" x14ac:dyDescent="0.25">
      <c r="B129" s="162" t="s">
        <v>116</v>
      </c>
      <c r="C129" s="163">
        <v>640</v>
      </c>
      <c r="D129" s="163">
        <v>772</v>
      </c>
      <c r="E129" s="163">
        <v>1043</v>
      </c>
      <c r="F129" s="163">
        <v>765</v>
      </c>
      <c r="G129" s="163">
        <v>903</v>
      </c>
      <c r="H129" s="164">
        <f t="shared" si="27"/>
        <v>0.18039215686274512</v>
      </c>
      <c r="I129" s="165">
        <f t="shared" si="28"/>
        <v>0.41093749999999996</v>
      </c>
      <c r="J129" s="164">
        <f t="shared" si="29"/>
        <v>1.7441254070591689E-3</v>
      </c>
    </row>
    <row r="130" spans="2:10" x14ac:dyDescent="0.25">
      <c r="B130" s="162" t="s">
        <v>123</v>
      </c>
      <c r="C130" s="163">
        <v>398</v>
      </c>
      <c r="D130" s="163">
        <v>270</v>
      </c>
      <c r="E130" s="163">
        <v>311</v>
      </c>
      <c r="F130" s="163">
        <v>320</v>
      </c>
      <c r="G130" s="163">
        <v>252</v>
      </c>
      <c r="H130" s="164">
        <f t="shared" si="27"/>
        <v>-0.21250000000000002</v>
      </c>
      <c r="I130" s="165">
        <f t="shared" si="28"/>
        <v>-0.36683417085427139</v>
      </c>
      <c r="J130" s="164">
        <f t="shared" si="29"/>
        <v>4.867326717374425E-4</v>
      </c>
    </row>
    <row r="131" spans="2:10" x14ac:dyDescent="0.25">
      <c r="B131" s="162" t="s">
        <v>119</v>
      </c>
      <c r="C131" s="163">
        <v>173</v>
      </c>
      <c r="D131" s="163">
        <v>206</v>
      </c>
      <c r="E131" s="163">
        <v>295</v>
      </c>
      <c r="F131" s="163">
        <v>245</v>
      </c>
      <c r="G131" s="163">
        <v>320</v>
      </c>
      <c r="H131" s="164">
        <f t="shared" si="27"/>
        <v>0.30612244897959173</v>
      </c>
      <c r="I131" s="165">
        <f t="shared" si="28"/>
        <v>0.8497109826589595</v>
      </c>
      <c r="J131" s="164">
        <f t="shared" si="29"/>
        <v>6.1807323395230796E-4</v>
      </c>
    </row>
    <row r="132" spans="2:10" x14ac:dyDescent="0.25">
      <c r="B132" s="162" t="s">
        <v>128</v>
      </c>
      <c r="C132" s="163">
        <v>208</v>
      </c>
      <c r="D132" s="163">
        <v>185</v>
      </c>
      <c r="E132" s="163">
        <v>174</v>
      </c>
      <c r="F132" s="163">
        <v>200</v>
      </c>
      <c r="G132" s="163">
        <v>161</v>
      </c>
      <c r="H132" s="164">
        <f t="shared" si="27"/>
        <v>-0.19499999999999995</v>
      </c>
      <c r="I132" s="165">
        <f t="shared" si="28"/>
        <v>-0.22596153846153844</v>
      </c>
      <c r="J132" s="164">
        <f t="shared" si="29"/>
        <v>3.109680958322549E-4</v>
      </c>
    </row>
    <row r="133" spans="2:10" x14ac:dyDescent="0.25">
      <c r="B133" s="162" t="s">
        <v>131</v>
      </c>
      <c r="C133" s="163">
        <v>394</v>
      </c>
      <c r="D133" s="163">
        <v>330</v>
      </c>
      <c r="E133" s="163">
        <v>359</v>
      </c>
      <c r="F133" s="163">
        <v>370</v>
      </c>
      <c r="G133" s="163">
        <v>471</v>
      </c>
      <c r="H133" s="164">
        <f t="shared" si="27"/>
        <v>0.27297297297297307</v>
      </c>
      <c r="I133" s="165">
        <f t="shared" si="28"/>
        <v>0.19543147208121825</v>
      </c>
      <c r="J133" s="164">
        <f t="shared" si="29"/>
        <v>9.0972654122355319E-4</v>
      </c>
    </row>
    <row r="134" spans="2:10" x14ac:dyDescent="0.25">
      <c r="B134" s="168" t="s">
        <v>145</v>
      </c>
      <c r="C134" s="169">
        <f>C126-SUM(C127:C133)</f>
        <v>6772</v>
      </c>
      <c r="D134" s="169">
        <f>D126-SUM(D127:D133)</f>
        <v>4914</v>
      </c>
      <c r="E134" s="169">
        <f>E126-SUM(E127:E133)</f>
        <v>8013</v>
      </c>
      <c r="F134" s="169">
        <f>F126-SUM(F127:F133)</f>
        <v>5656</v>
      </c>
      <c r="G134" s="169">
        <f>G126-SUM(G127:G133)</f>
        <v>6592</v>
      </c>
      <c r="H134" s="170">
        <f t="shared" si="27"/>
        <v>0.16548797736916554</v>
      </c>
      <c r="I134" s="171">
        <f t="shared" si="28"/>
        <v>-2.6580035440047278E-2</v>
      </c>
      <c r="J134" s="170">
        <f t="shared" si="29"/>
        <v>1.2732308619417543E-2</v>
      </c>
    </row>
    <row r="135" spans="2:10" x14ac:dyDescent="0.25">
      <c r="B135" s="153" t="s">
        <v>52</v>
      </c>
      <c r="C135" s="174"/>
      <c r="D135" s="174"/>
      <c r="E135" s="174"/>
      <c r="F135" s="174"/>
      <c r="G135" s="174"/>
      <c r="H135" s="175"/>
      <c r="I135" s="175"/>
      <c r="J135" s="175"/>
    </row>
    <row r="136" spans="2:10" x14ac:dyDescent="0.25">
      <c r="B136" s="154" t="s">
        <v>68</v>
      </c>
      <c r="C136" s="176">
        <v>24722</v>
      </c>
      <c r="D136" s="176">
        <v>22793</v>
      </c>
      <c r="E136" s="176">
        <v>26785</v>
      </c>
      <c r="F136" s="176">
        <v>28220</v>
      </c>
      <c r="G136" s="176">
        <v>27164</v>
      </c>
      <c r="H136" s="177">
        <f t="shared" ref="H136:H148" si="30">IFERROR(G136/F136-1,"-")</f>
        <v>-3.7420269312544274E-2</v>
      </c>
      <c r="I136" s="177">
        <f t="shared" ref="I136:I148" si="31">IFERROR(G136/C136-1,"-")</f>
        <v>9.8778415985761647E-2</v>
      </c>
      <c r="J136" s="177">
        <f t="shared" ref="J136:J148" si="32">G136/G$10</f>
        <v>5.2466691647126536E-2</v>
      </c>
    </row>
    <row r="137" spans="2:10" x14ac:dyDescent="0.25">
      <c r="B137" s="157" t="s">
        <v>97</v>
      </c>
      <c r="C137" s="158">
        <v>2426</v>
      </c>
      <c r="D137" s="158">
        <v>2108</v>
      </c>
      <c r="E137" s="158">
        <v>1913</v>
      </c>
      <c r="F137" s="158">
        <v>2012</v>
      </c>
      <c r="G137" s="158">
        <v>1535</v>
      </c>
      <c r="H137" s="159">
        <f t="shared" si="30"/>
        <v>-0.23707753479125249</v>
      </c>
      <c r="I137" s="160">
        <f t="shared" si="31"/>
        <v>-0.36727122835943937</v>
      </c>
      <c r="J137" s="159">
        <f t="shared" si="32"/>
        <v>2.9648200441149773E-3</v>
      </c>
    </row>
    <row r="138" spans="2:10" x14ac:dyDescent="0.25">
      <c r="B138" s="162" t="s">
        <v>103</v>
      </c>
      <c r="C138" s="163">
        <v>994</v>
      </c>
      <c r="D138" s="163">
        <v>1361</v>
      </c>
      <c r="E138" s="163">
        <v>1032</v>
      </c>
      <c r="F138" s="163">
        <v>957</v>
      </c>
      <c r="G138" s="163">
        <v>458</v>
      </c>
      <c r="H138" s="164">
        <f t="shared" si="30"/>
        <v>-0.5214211076280042</v>
      </c>
      <c r="I138" s="165">
        <f t="shared" si="31"/>
        <v>-0.53923541247484907</v>
      </c>
      <c r="J138" s="164">
        <f t="shared" si="32"/>
        <v>8.8461731609424071E-4</v>
      </c>
    </row>
    <row r="139" spans="2:10" x14ac:dyDescent="0.25">
      <c r="B139" s="162" t="s">
        <v>100</v>
      </c>
      <c r="C139" s="163">
        <v>1432</v>
      </c>
      <c r="D139" s="163">
        <v>747</v>
      </c>
      <c r="E139" s="163">
        <v>881</v>
      </c>
      <c r="F139" s="163">
        <v>1055</v>
      </c>
      <c r="G139" s="163">
        <v>1077</v>
      </c>
      <c r="H139" s="164">
        <f t="shared" si="30"/>
        <v>2.0853080568720372E-2</v>
      </c>
      <c r="I139" s="165">
        <f t="shared" si="31"/>
        <v>-0.24790502793296088</v>
      </c>
      <c r="J139" s="164">
        <f t="shared" si="32"/>
        <v>2.0802027280207363E-3</v>
      </c>
    </row>
    <row r="140" spans="2:10" x14ac:dyDescent="0.25">
      <c r="B140" s="157" t="s">
        <v>107</v>
      </c>
      <c r="C140" s="158">
        <v>22296</v>
      </c>
      <c r="D140" s="158">
        <v>20685</v>
      </c>
      <c r="E140" s="158">
        <v>24872</v>
      </c>
      <c r="F140" s="158">
        <v>26208</v>
      </c>
      <c r="G140" s="158">
        <v>25629</v>
      </c>
      <c r="H140" s="159">
        <f t="shared" si="30"/>
        <v>-2.2092490842490875E-2</v>
      </c>
      <c r="I140" s="160">
        <f t="shared" si="31"/>
        <v>0.14948869752421956</v>
      </c>
      <c r="J140" s="159">
        <f t="shared" si="32"/>
        <v>4.950187160301156E-2</v>
      </c>
    </row>
    <row r="141" spans="2:10" x14ac:dyDescent="0.25">
      <c r="B141" s="162" t="s">
        <v>110</v>
      </c>
      <c r="C141" s="163">
        <v>10827</v>
      </c>
      <c r="D141" s="163">
        <v>6882</v>
      </c>
      <c r="E141" s="163">
        <v>9569</v>
      </c>
      <c r="F141" s="163">
        <v>9971</v>
      </c>
      <c r="G141" s="163">
        <v>10775</v>
      </c>
      <c r="H141" s="164">
        <f t="shared" si="30"/>
        <v>8.0633838130578672E-2</v>
      </c>
      <c r="I141" s="165">
        <f t="shared" si="31"/>
        <v>-4.8028077953264914E-3</v>
      </c>
      <c r="J141" s="164">
        <f t="shared" si="32"/>
        <v>2.0811684674487869E-2</v>
      </c>
    </row>
    <row r="142" spans="2:10" x14ac:dyDescent="0.25">
      <c r="B142" s="162" t="s">
        <v>113</v>
      </c>
      <c r="C142" s="163">
        <v>1676</v>
      </c>
      <c r="D142" s="163">
        <v>1985</v>
      </c>
      <c r="E142" s="163">
        <v>2131</v>
      </c>
      <c r="F142" s="163">
        <v>2342</v>
      </c>
      <c r="G142" s="163">
        <v>2175</v>
      </c>
      <c r="H142" s="164">
        <f t="shared" si="30"/>
        <v>-7.1306575576430387E-2</v>
      </c>
      <c r="I142" s="165">
        <f t="shared" si="31"/>
        <v>0.2977326968973748</v>
      </c>
      <c r="J142" s="164">
        <f t="shared" si="32"/>
        <v>4.2009665120195929E-3</v>
      </c>
    </row>
    <row r="143" spans="2:10" x14ac:dyDescent="0.25">
      <c r="B143" s="162" t="s">
        <v>116</v>
      </c>
      <c r="C143" s="163">
        <v>1472</v>
      </c>
      <c r="D143" s="163">
        <v>2156</v>
      </c>
      <c r="E143" s="163">
        <v>2160</v>
      </c>
      <c r="F143" s="163">
        <v>2089</v>
      </c>
      <c r="G143" s="163">
        <v>1603</v>
      </c>
      <c r="H143" s="164">
        <f t="shared" si="30"/>
        <v>-0.23264719961704161</v>
      </c>
      <c r="I143" s="165">
        <f t="shared" si="31"/>
        <v>8.8994565217391353E-2</v>
      </c>
      <c r="J143" s="164">
        <f t="shared" si="32"/>
        <v>3.0961606063298424E-3</v>
      </c>
    </row>
    <row r="144" spans="2:10" x14ac:dyDescent="0.25">
      <c r="B144" s="162" t="s">
        <v>123</v>
      </c>
      <c r="C144" s="163">
        <v>390</v>
      </c>
      <c r="D144" s="163">
        <v>972</v>
      </c>
      <c r="E144" s="163">
        <v>719</v>
      </c>
      <c r="F144" s="163">
        <v>855</v>
      </c>
      <c r="G144" s="163">
        <v>591</v>
      </c>
      <c r="H144" s="164">
        <f t="shared" si="30"/>
        <v>-0.30877192982456136</v>
      </c>
      <c r="I144" s="165">
        <f t="shared" si="31"/>
        <v>0.51538461538461533</v>
      </c>
      <c r="J144" s="164">
        <f t="shared" si="32"/>
        <v>1.1415040039556687E-3</v>
      </c>
    </row>
    <row r="145" spans="2:10" x14ac:dyDescent="0.25">
      <c r="B145" s="162" t="s">
        <v>119</v>
      </c>
      <c r="C145" s="163">
        <v>515</v>
      </c>
      <c r="D145" s="163">
        <v>624</v>
      </c>
      <c r="E145" s="163">
        <v>523</v>
      </c>
      <c r="F145" s="163">
        <v>595</v>
      </c>
      <c r="G145" s="163">
        <v>571</v>
      </c>
      <c r="H145" s="164">
        <f t="shared" si="30"/>
        <v>-4.033613445378148E-2</v>
      </c>
      <c r="I145" s="165">
        <f t="shared" si="31"/>
        <v>0.10873786407766994</v>
      </c>
      <c r="J145" s="164">
        <f t="shared" si="32"/>
        <v>1.1028744268336494E-3</v>
      </c>
    </row>
    <row r="146" spans="2:10" x14ac:dyDescent="0.25">
      <c r="B146" s="162" t="s">
        <v>128</v>
      </c>
      <c r="C146" s="163">
        <v>370</v>
      </c>
      <c r="D146" s="163">
        <v>611</v>
      </c>
      <c r="E146" s="163">
        <v>685</v>
      </c>
      <c r="F146" s="163">
        <v>741</v>
      </c>
      <c r="G146" s="163">
        <v>728</v>
      </c>
      <c r="H146" s="164">
        <f t="shared" si="30"/>
        <v>-1.7543859649122862E-2</v>
      </c>
      <c r="I146" s="165">
        <f t="shared" si="31"/>
        <v>0.96756756756756768</v>
      </c>
      <c r="J146" s="164">
        <f t="shared" si="32"/>
        <v>1.4061166072415006E-3</v>
      </c>
    </row>
    <row r="147" spans="2:10" x14ac:dyDescent="0.25">
      <c r="B147" s="162" t="s">
        <v>131</v>
      </c>
      <c r="C147" s="163">
        <v>964</v>
      </c>
      <c r="D147" s="163">
        <v>434</v>
      </c>
      <c r="E147" s="163">
        <v>704</v>
      </c>
      <c r="F147" s="163">
        <v>710</v>
      </c>
      <c r="G147" s="163">
        <v>580</v>
      </c>
      <c r="H147" s="164">
        <f t="shared" si="30"/>
        <v>-0.18309859154929575</v>
      </c>
      <c r="I147" s="165">
        <f t="shared" si="31"/>
        <v>-0.39834024896265563</v>
      </c>
      <c r="J147" s="164">
        <f t="shared" si="32"/>
        <v>1.1202577365385582E-3</v>
      </c>
    </row>
    <row r="148" spans="2:10" x14ac:dyDescent="0.25">
      <c r="B148" s="168" t="s">
        <v>145</v>
      </c>
      <c r="C148" s="169">
        <f>C140-SUM(C141:C147)</f>
        <v>6082</v>
      </c>
      <c r="D148" s="169">
        <f>D140-SUM(D141:D147)</f>
        <v>7021</v>
      </c>
      <c r="E148" s="169">
        <f>E140-SUM(E141:E147)</f>
        <v>8381</v>
      </c>
      <c r="F148" s="169">
        <f>F140-SUM(F141:F147)</f>
        <v>8905</v>
      </c>
      <c r="G148" s="169">
        <f>G140-SUM(G141:G147)</f>
        <v>8606</v>
      </c>
      <c r="H148" s="170">
        <f t="shared" si="30"/>
        <v>-3.3576642335766405E-2</v>
      </c>
      <c r="I148" s="171">
        <f t="shared" si="31"/>
        <v>0.41499506741203551</v>
      </c>
      <c r="J148" s="170">
        <f t="shared" si="32"/>
        <v>1.662230703560488E-2</v>
      </c>
    </row>
    <row r="149" spans="2:10" x14ac:dyDescent="0.25">
      <c r="B149" s="153" t="s">
        <v>53</v>
      </c>
      <c r="C149" s="174"/>
      <c r="D149" s="174"/>
      <c r="E149" s="174"/>
      <c r="F149" s="174"/>
      <c r="G149" s="174"/>
      <c r="H149" s="175"/>
      <c r="I149" s="175"/>
      <c r="J149" s="175"/>
    </row>
    <row r="150" spans="2:10" x14ac:dyDescent="0.25">
      <c r="B150" s="154" t="s">
        <v>68</v>
      </c>
      <c r="C150" s="176">
        <v>12676</v>
      </c>
      <c r="D150" s="176">
        <v>10129</v>
      </c>
      <c r="E150" s="176">
        <v>12010</v>
      </c>
      <c r="F150" s="176">
        <v>12675</v>
      </c>
      <c r="G150" s="176">
        <v>11732</v>
      </c>
      <c r="H150" s="177">
        <f t="shared" ref="H150:H162" si="33">IFERROR(G150/F150-1,"-")</f>
        <v>-7.4398422090729777E-2</v>
      </c>
      <c r="I150" s="177">
        <f t="shared" ref="I150:I162" si="34">IFERROR(G150/C150-1,"-")</f>
        <v>-7.4471442095298213E-2</v>
      </c>
      <c r="J150" s="177">
        <f t="shared" ref="J150:J162" si="35">G150/G$10</f>
        <v>2.266010993977649E-2</v>
      </c>
    </row>
    <row r="151" spans="2:10" x14ac:dyDescent="0.25">
      <c r="B151" s="157" t="s">
        <v>97</v>
      </c>
      <c r="C151" s="158">
        <v>5341</v>
      </c>
      <c r="D151" s="158">
        <v>3984</v>
      </c>
      <c r="E151" s="158">
        <v>4831</v>
      </c>
      <c r="F151" s="158">
        <v>4436</v>
      </c>
      <c r="G151" s="158">
        <v>3782</v>
      </c>
      <c r="H151" s="159">
        <f t="shared" si="33"/>
        <v>-0.14743011722272314</v>
      </c>
      <c r="I151" s="160">
        <f t="shared" si="34"/>
        <v>-0.2918929039505711</v>
      </c>
      <c r="J151" s="159">
        <f t="shared" si="35"/>
        <v>7.3048530337738397E-3</v>
      </c>
    </row>
    <row r="152" spans="2:10" x14ac:dyDescent="0.25">
      <c r="B152" s="162" t="s">
        <v>103</v>
      </c>
      <c r="C152" s="163">
        <v>3325</v>
      </c>
      <c r="D152" s="163">
        <v>3159</v>
      </c>
      <c r="E152" s="163">
        <v>3383</v>
      </c>
      <c r="F152" s="163">
        <v>3365</v>
      </c>
      <c r="G152" s="163">
        <v>2617</v>
      </c>
      <c r="H152" s="164">
        <f t="shared" si="33"/>
        <v>-0.22228826151560177</v>
      </c>
      <c r="I152" s="165">
        <f t="shared" si="34"/>
        <v>-0.21293233082706764</v>
      </c>
      <c r="J152" s="164">
        <f t="shared" si="35"/>
        <v>5.0546801664162182E-3</v>
      </c>
    </row>
    <row r="153" spans="2:10" x14ac:dyDescent="0.25">
      <c r="B153" s="162" t="s">
        <v>100</v>
      </c>
      <c r="C153" s="163">
        <v>2016</v>
      </c>
      <c r="D153" s="163">
        <v>825</v>
      </c>
      <c r="E153" s="163">
        <v>1448</v>
      </c>
      <c r="F153" s="163">
        <v>1071</v>
      </c>
      <c r="G153" s="163">
        <v>1165</v>
      </c>
      <c r="H153" s="164">
        <f t="shared" si="33"/>
        <v>8.776844070961709E-2</v>
      </c>
      <c r="I153" s="165">
        <f t="shared" si="34"/>
        <v>-0.42212301587301593</v>
      </c>
      <c r="J153" s="164">
        <f t="shared" si="35"/>
        <v>2.250172867357621E-3</v>
      </c>
    </row>
    <row r="154" spans="2:10" x14ac:dyDescent="0.25">
      <c r="B154" s="157" t="s">
        <v>107</v>
      </c>
      <c r="C154" s="158">
        <v>7335</v>
      </c>
      <c r="D154" s="158">
        <v>6145</v>
      </c>
      <c r="E154" s="158">
        <v>7179</v>
      </c>
      <c r="F154" s="158">
        <v>8239</v>
      </c>
      <c r="G154" s="158">
        <v>7950</v>
      </c>
      <c r="H154" s="159">
        <f t="shared" si="33"/>
        <v>-3.5077072460250047E-2</v>
      </c>
      <c r="I154" s="160">
        <f t="shared" si="34"/>
        <v>8.3844580777096223E-2</v>
      </c>
      <c r="J154" s="159">
        <f t="shared" si="35"/>
        <v>1.5355256906002651E-2</v>
      </c>
    </row>
    <row r="155" spans="2:10" x14ac:dyDescent="0.25">
      <c r="B155" s="162" t="s">
        <v>110</v>
      </c>
      <c r="C155" s="163">
        <v>2338</v>
      </c>
      <c r="D155" s="163">
        <v>1605</v>
      </c>
      <c r="E155" s="163">
        <v>2615</v>
      </c>
      <c r="F155" s="163">
        <v>2396</v>
      </c>
      <c r="G155" s="163">
        <v>1949</v>
      </c>
      <c r="H155" s="164">
        <f t="shared" si="33"/>
        <v>-0.18656093489148584</v>
      </c>
      <c r="I155" s="165">
        <f t="shared" si="34"/>
        <v>-0.16638152266894779</v>
      </c>
      <c r="J155" s="164">
        <f t="shared" si="35"/>
        <v>3.7644522905407756E-3</v>
      </c>
    </row>
    <row r="156" spans="2:10" x14ac:dyDescent="0.25">
      <c r="B156" s="162" t="s">
        <v>113</v>
      </c>
      <c r="C156" s="163">
        <v>1982</v>
      </c>
      <c r="D156" s="163">
        <v>2110</v>
      </c>
      <c r="E156" s="163">
        <v>1634</v>
      </c>
      <c r="F156" s="163">
        <v>1778</v>
      </c>
      <c r="G156" s="163">
        <v>1737</v>
      </c>
      <c r="H156" s="164">
        <f t="shared" si="33"/>
        <v>-2.3059617547806499E-2</v>
      </c>
      <c r="I156" s="165">
        <f t="shared" si="34"/>
        <v>-0.12361251261352169</v>
      </c>
      <c r="J156" s="164">
        <f t="shared" si="35"/>
        <v>3.3549787730473716E-3</v>
      </c>
    </row>
    <row r="157" spans="2:10" x14ac:dyDescent="0.25">
      <c r="B157" s="162" t="s">
        <v>116</v>
      </c>
      <c r="C157" s="163">
        <v>653</v>
      </c>
      <c r="D157" s="163">
        <v>556</v>
      </c>
      <c r="E157" s="163">
        <v>961</v>
      </c>
      <c r="F157" s="163">
        <v>1151</v>
      </c>
      <c r="G157" s="163">
        <v>1499</v>
      </c>
      <c r="H157" s="164">
        <f t="shared" si="33"/>
        <v>0.30234578627280628</v>
      </c>
      <c r="I157" s="165">
        <f t="shared" si="34"/>
        <v>1.2955589586523737</v>
      </c>
      <c r="J157" s="164">
        <f t="shared" si="35"/>
        <v>2.8952868052953425E-3</v>
      </c>
    </row>
    <row r="158" spans="2:10" x14ac:dyDescent="0.25">
      <c r="B158" s="162" t="s">
        <v>123</v>
      </c>
      <c r="C158" s="163">
        <v>192</v>
      </c>
      <c r="D158" s="163">
        <v>152</v>
      </c>
      <c r="E158" s="163">
        <v>231</v>
      </c>
      <c r="F158" s="163">
        <v>302</v>
      </c>
      <c r="G158" s="163">
        <v>264</v>
      </c>
      <c r="H158" s="164">
        <f t="shared" si="33"/>
        <v>-0.1258278145695364</v>
      </c>
      <c r="I158" s="165">
        <f t="shared" si="34"/>
        <v>0.375</v>
      </c>
      <c r="J158" s="164">
        <f t="shared" si="35"/>
        <v>5.0991041801065401E-4</v>
      </c>
    </row>
    <row r="159" spans="2:10" x14ac:dyDescent="0.25">
      <c r="B159" s="162" t="s">
        <v>119</v>
      </c>
      <c r="C159" s="163">
        <v>326</v>
      </c>
      <c r="D159" s="163">
        <v>308</v>
      </c>
      <c r="E159" s="163">
        <v>226</v>
      </c>
      <c r="F159" s="163">
        <v>266</v>
      </c>
      <c r="G159" s="163">
        <v>303</v>
      </c>
      <c r="H159" s="164">
        <f t="shared" si="33"/>
        <v>0.13909774436090228</v>
      </c>
      <c r="I159" s="165">
        <f t="shared" si="34"/>
        <v>-7.055214723926384E-2</v>
      </c>
      <c r="J159" s="164">
        <f t="shared" si="35"/>
        <v>5.8523809339859156E-4</v>
      </c>
    </row>
    <row r="160" spans="2:10" x14ac:dyDescent="0.25">
      <c r="B160" s="162" t="s">
        <v>128</v>
      </c>
      <c r="C160" s="163">
        <v>59</v>
      </c>
      <c r="D160" s="163">
        <v>63</v>
      </c>
      <c r="E160" s="163">
        <v>84</v>
      </c>
      <c r="F160" s="163">
        <v>145</v>
      </c>
      <c r="G160" s="163">
        <v>109</v>
      </c>
      <c r="H160" s="164">
        <f t="shared" si="33"/>
        <v>-0.24827586206896557</v>
      </c>
      <c r="I160" s="165">
        <f t="shared" si="34"/>
        <v>0.84745762711864403</v>
      </c>
      <c r="J160" s="164">
        <f t="shared" si="35"/>
        <v>2.1053119531500489E-4</v>
      </c>
    </row>
    <row r="161" spans="2:10" x14ac:dyDescent="0.25">
      <c r="B161" s="162" t="s">
        <v>131</v>
      </c>
      <c r="C161" s="163">
        <v>197</v>
      </c>
      <c r="D161" s="163">
        <v>159</v>
      </c>
      <c r="E161" s="163">
        <v>110</v>
      </c>
      <c r="F161" s="163">
        <v>211</v>
      </c>
      <c r="G161" s="163">
        <v>178</v>
      </c>
      <c r="H161" s="164">
        <f t="shared" si="33"/>
        <v>-0.15639810426540279</v>
      </c>
      <c r="I161" s="165">
        <f t="shared" si="34"/>
        <v>-9.6446700507614169E-2</v>
      </c>
      <c r="J161" s="164">
        <f t="shared" si="35"/>
        <v>3.4380323638597129E-4</v>
      </c>
    </row>
    <row r="162" spans="2:10" x14ac:dyDescent="0.25">
      <c r="B162" s="168" t="s">
        <v>145</v>
      </c>
      <c r="C162" s="169">
        <f>C154-SUM(C155:C161)</f>
        <v>1588</v>
      </c>
      <c r="D162" s="169">
        <f>D154-SUM(D155:D161)</f>
        <v>1192</v>
      </c>
      <c r="E162" s="169">
        <f>E154-SUM(E155:E161)</f>
        <v>1318</v>
      </c>
      <c r="F162" s="169">
        <f>F154-SUM(F155:F161)</f>
        <v>1990</v>
      </c>
      <c r="G162" s="169">
        <f>G154-SUM(G155:G161)</f>
        <v>1911</v>
      </c>
      <c r="H162" s="170">
        <f t="shared" si="33"/>
        <v>-3.9698492462311608E-2</v>
      </c>
      <c r="I162" s="171">
        <f t="shared" si="34"/>
        <v>0.20340050377833752</v>
      </c>
      <c r="J162" s="170">
        <f t="shared" si="35"/>
        <v>3.6910560940089389E-3</v>
      </c>
    </row>
    <row r="163" spans="2:10" x14ac:dyDescent="0.25">
      <c r="C163" s="79"/>
      <c r="D163" s="79"/>
      <c r="E163" s="79"/>
      <c r="F163" s="79"/>
      <c r="G163" s="79"/>
      <c r="H163" s="79"/>
    </row>
    <row r="164" spans="2:10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  <c r="J164" s="105"/>
    </row>
  </sheetData>
  <mergeCells count="3">
    <mergeCell ref="B5:J5"/>
    <mergeCell ref="L5:T5"/>
    <mergeCell ref="C7:J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C18B5-38CB-40AC-979F-C5C79B72F5E3}">
  <sheetPr>
    <tabColor rgb="FFFFC000"/>
    <pageSetUpPr fitToPage="1"/>
  </sheetPr>
  <dimension ref="A1:AB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1" width="10.5703125" customWidth="1"/>
    <col min="12" max="12" width="11.5703125" customWidth="1"/>
    <col min="13" max="14" width="10.5703125" customWidth="1"/>
    <col min="16" max="28" width="11.42578125" hidden="1" customWidth="1"/>
  </cols>
  <sheetData>
    <row r="1" spans="1:28" ht="42.75" customHeight="1" x14ac:dyDescent="0.25"/>
    <row r="4" spans="1:28" ht="42" customHeight="1" thickBot="1" x14ac:dyDescent="0.3">
      <c r="B4" s="269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Q4" s="269" t="s">
        <v>267</v>
      </c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</row>
    <row r="5" spans="1:28" ht="6" customHeight="1" x14ac:dyDescent="0.25"/>
    <row r="6" spans="1:28" ht="15.75" x14ac:dyDescent="0.25">
      <c r="B6" s="143"/>
      <c r="C6" s="301" t="s">
        <v>43</v>
      </c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</row>
    <row r="7" spans="1:28" s="144" customFormat="1" ht="72" customHeight="1" x14ac:dyDescent="0.25">
      <c r="B7" s="145"/>
      <c r="C7" s="172" t="s">
        <v>258</v>
      </c>
      <c r="D7" s="172" t="s">
        <v>259</v>
      </c>
      <c r="E7" s="172" t="s">
        <v>260</v>
      </c>
      <c r="F7" s="172" t="s">
        <v>266</v>
      </c>
      <c r="G7" s="172" t="s">
        <v>261</v>
      </c>
      <c r="H7" s="172" t="s">
        <v>262</v>
      </c>
      <c r="I7" s="172" t="s">
        <v>263</v>
      </c>
      <c r="J7" s="173" t="str">
        <f>CONCATENATE("var. ",RIGHT(I7,2),"/",RIGHT(H7,2))</f>
        <v>var. 24/23</v>
      </c>
      <c r="K7" s="173" t="str">
        <f>CONCATENATE("var. ",RIGHT(I7,2),"/",RIGHT(D7,2))</f>
        <v>var. 24/19</v>
      </c>
      <c r="L7" s="172" t="str">
        <f>CONCATENATE("dif. ",RIGHT(I7,2),"/",RIGHT(H7,2))</f>
        <v>dif. 24/23</v>
      </c>
      <c r="M7" s="172" t="str">
        <f>CONCATENATE("dif. ",RIGHT(I7,2),"/",RIGHT(D7,2))</f>
        <v>dif. 24/19</v>
      </c>
      <c r="N7" s="173" t="str">
        <f>CONCATENATE("Cuota s/ total lugares de residencia ",RIGHT(I7,4))</f>
        <v>Cuota s/ total lugares de residencia 2024</v>
      </c>
      <c r="Q7" s="145"/>
      <c r="R7" s="172" t="s">
        <v>258</v>
      </c>
      <c r="S7" s="172" t="s">
        <v>259</v>
      </c>
      <c r="T7" s="172" t="s">
        <v>260</v>
      </c>
      <c r="U7" s="172" t="s">
        <v>261</v>
      </c>
      <c r="V7" s="172" t="s">
        <v>262</v>
      </c>
      <c r="W7" s="172" t="s">
        <v>263</v>
      </c>
      <c r="X7" s="173" t="str">
        <f>CONCATENATE("var. ",RIGHT(W7,2),"/",RIGHT(V7,2))</f>
        <v>var. 24/23</v>
      </c>
      <c r="Y7" s="173" t="str">
        <f>CONCATENATE("var. ",RIGHT(W7,2),"/",RIGHT(S7,2))</f>
        <v>var. 24/19</v>
      </c>
      <c r="Z7" s="172" t="str">
        <f>CONCATENATE("dif. ",RIGHT(W7,2),"/",RIGHT(V7,2))</f>
        <v>dif. 24/23</v>
      </c>
      <c r="AA7" s="172" t="str">
        <f>CONCATENATE("dif. ",RIGHT(W7,2),"/",RIGHT(S7,2))</f>
        <v>dif. 24/19</v>
      </c>
      <c r="AB7" s="173" t="str">
        <f>CONCATENATE("Cuota s/ total lugares de residencia ",RIGHT(W7,4))</f>
        <v>Cuota s/ total lugares de residencia 2024</v>
      </c>
    </row>
    <row r="8" spans="1:28" x14ac:dyDescent="0.25">
      <c r="A8" s="1"/>
      <c r="B8" s="150" t="s">
        <v>43</v>
      </c>
      <c r="C8" s="151"/>
      <c r="D8" s="151"/>
      <c r="E8" s="151"/>
      <c r="F8" s="151"/>
      <c r="G8" s="151"/>
      <c r="H8" s="151"/>
      <c r="I8" s="152"/>
      <c r="J8" s="152"/>
      <c r="K8" s="152"/>
      <c r="L8" s="152"/>
      <c r="M8" s="151"/>
      <c r="N8" s="151"/>
      <c r="Q8" s="153" t="s">
        <v>49</v>
      </c>
      <c r="R8" s="151"/>
      <c r="S8" s="151"/>
      <c r="T8" s="151"/>
      <c r="U8" s="151"/>
      <c r="V8" s="151"/>
      <c r="W8" s="152"/>
      <c r="X8" s="152"/>
      <c r="Y8" s="152"/>
      <c r="Z8" s="152"/>
      <c r="AA8" s="151"/>
      <c r="AB8" s="151"/>
    </row>
    <row r="9" spans="1:28" x14ac:dyDescent="0.25">
      <c r="A9" s="1"/>
      <c r="B9" s="154" t="s">
        <v>68</v>
      </c>
      <c r="C9" s="176">
        <v>5833427</v>
      </c>
      <c r="D9" s="176">
        <v>5758718</v>
      </c>
      <c r="E9" s="176">
        <v>1875217</v>
      </c>
      <c r="F9" s="176">
        <v>5598997</v>
      </c>
      <c r="G9" s="176">
        <v>5598997</v>
      </c>
      <c r="H9" s="176">
        <v>6137593</v>
      </c>
      <c r="I9" s="176">
        <v>6450857</v>
      </c>
      <c r="J9" s="177">
        <f>IFERROR(I9/H9-1,"-")</f>
        <v>5.1040204197313255E-2</v>
      </c>
      <c r="K9" s="177">
        <f>IFERROR(I9/D9-1,"-")</f>
        <v>0.12018977140398257</v>
      </c>
      <c r="L9" s="176">
        <f>I9-H9</f>
        <v>313264</v>
      </c>
      <c r="M9" s="176">
        <f>I9-D9</f>
        <v>692139</v>
      </c>
      <c r="N9" s="177">
        <f t="shared" ref="N9:N21" si="0">I9/I$9</f>
        <v>1</v>
      </c>
      <c r="Q9" s="154" t="s">
        <v>68</v>
      </c>
      <c r="R9" s="176">
        <v>56600</v>
      </c>
      <c r="S9" s="176">
        <v>58393</v>
      </c>
      <c r="T9" s="176">
        <v>23723</v>
      </c>
      <c r="U9" s="176">
        <v>53822</v>
      </c>
      <c r="V9" s="176">
        <v>60906</v>
      </c>
      <c r="W9" s="176">
        <v>60178</v>
      </c>
      <c r="X9" s="177">
        <f>IFERROR(W9/V9-1,"-")</f>
        <v>-1.1952845368272458E-2</v>
      </c>
      <c r="Y9" s="177">
        <f>IFERROR(W9/S9-1,"-")</f>
        <v>3.0568732553559519E-2</v>
      </c>
      <c r="Z9" s="176">
        <f>W9-V9</f>
        <v>-728</v>
      </c>
      <c r="AA9" s="176">
        <f>W9-S9</f>
        <v>1785</v>
      </c>
      <c r="AB9" s="177">
        <f t="shared" ref="AB9:AB21" si="1">W9/W$9</f>
        <v>1</v>
      </c>
    </row>
    <row r="10" spans="1:28" x14ac:dyDescent="0.25">
      <c r="A10" s="1" t="s">
        <v>96</v>
      </c>
      <c r="B10" s="157" t="s">
        <v>97</v>
      </c>
      <c r="C10" s="158">
        <v>1136705</v>
      </c>
      <c r="D10" s="158">
        <v>1155302</v>
      </c>
      <c r="E10" s="158">
        <v>497012</v>
      </c>
      <c r="F10" s="158">
        <v>1108727</v>
      </c>
      <c r="G10" s="158">
        <v>1108727</v>
      </c>
      <c r="H10" s="158">
        <v>1140621</v>
      </c>
      <c r="I10" s="158">
        <v>1156188</v>
      </c>
      <c r="J10" s="160">
        <f>IFERROR(I10/H10-1,"-")</f>
        <v>1.364782868279657E-2</v>
      </c>
      <c r="K10" s="159">
        <f t="shared" ref="K10:K21" si="2">IFERROR(I10/D10-1,"-")</f>
        <v>7.6689904457882818E-4</v>
      </c>
      <c r="L10" s="157">
        <f t="shared" ref="L10:L20" si="3">I10-H10</f>
        <v>15567</v>
      </c>
      <c r="M10" s="158">
        <f t="shared" ref="M10:M21" si="4">I10-D10</f>
        <v>886</v>
      </c>
      <c r="N10" s="159">
        <f t="shared" si="0"/>
        <v>0.17923013949929442</v>
      </c>
      <c r="Q10" s="157" t="s">
        <v>97</v>
      </c>
      <c r="R10" s="158">
        <v>35359</v>
      </c>
      <c r="S10" s="158">
        <v>38149</v>
      </c>
      <c r="T10" s="158">
        <v>15260</v>
      </c>
      <c r="U10" s="158">
        <v>34543</v>
      </c>
      <c r="V10" s="158">
        <v>38696</v>
      </c>
      <c r="W10" s="158">
        <v>36730</v>
      </c>
      <c r="X10" s="160">
        <f>IFERROR(W10/V10-1,"-")</f>
        <v>-5.0806284887326858E-2</v>
      </c>
      <c r="Y10" s="159">
        <f t="shared" ref="Y10:Y21" si="5">IFERROR(W10/S10-1,"-")</f>
        <v>-3.7196256782615511E-2</v>
      </c>
      <c r="Z10" s="157">
        <f t="shared" ref="Z10:Z20" si="6">W10-V10</f>
        <v>-1966</v>
      </c>
      <c r="AA10" s="158">
        <f t="shared" ref="AA10:AA21" si="7">W10-S10</f>
        <v>-1419</v>
      </c>
      <c r="AB10" s="159">
        <f t="shared" si="1"/>
        <v>0.61035594403270299</v>
      </c>
    </row>
    <row r="11" spans="1:28" x14ac:dyDescent="0.25">
      <c r="A11" s="161" t="s">
        <v>103</v>
      </c>
      <c r="B11" s="162" t="s">
        <v>103</v>
      </c>
      <c r="C11" s="163">
        <v>451848</v>
      </c>
      <c r="D11" s="163">
        <v>441505</v>
      </c>
      <c r="E11" s="163">
        <v>220009</v>
      </c>
      <c r="F11" s="163">
        <v>445101</v>
      </c>
      <c r="G11" s="163">
        <v>445101</v>
      </c>
      <c r="H11" s="163">
        <v>456370</v>
      </c>
      <c r="I11" s="163">
        <v>449840</v>
      </c>
      <c r="J11" s="165">
        <f>IFERROR(I11/H11-1,"-")</f>
        <v>-1.4308565418410524E-2</v>
      </c>
      <c r="K11" s="164">
        <f t="shared" si="2"/>
        <v>1.887860839628086E-2</v>
      </c>
      <c r="L11" s="162">
        <f t="shared" si="3"/>
        <v>-6530</v>
      </c>
      <c r="M11" s="163">
        <f t="shared" si="4"/>
        <v>8335</v>
      </c>
      <c r="N11" s="164">
        <f t="shared" si="0"/>
        <v>6.9733370310332415E-2</v>
      </c>
      <c r="Q11" s="162" t="s">
        <v>103</v>
      </c>
      <c r="R11" s="163">
        <v>17182</v>
      </c>
      <c r="S11" s="163">
        <v>19575</v>
      </c>
      <c r="T11" s="163">
        <v>8252</v>
      </c>
      <c r="U11" s="163">
        <v>16275</v>
      </c>
      <c r="V11" s="163">
        <v>12241</v>
      </c>
      <c r="W11" s="163">
        <v>12042</v>
      </c>
      <c r="X11" s="165">
        <f>IFERROR(W11/V11-1,"-")</f>
        <v>-1.625684176129405E-2</v>
      </c>
      <c r="Y11" s="164">
        <f t="shared" si="5"/>
        <v>-0.3848275862068965</v>
      </c>
      <c r="Z11" s="162">
        <f t="shared" si="6"/>
        <v>-199</v>
      </c>
      <c r="AA11" s="163">
        <f t="shared" si="7"/>
        <v>-7533</v>
      </c>
      <c r="AB11" s="164">
        <f t="shared" si="1"/>
        <v>0.20010635115823058</v>
      </c>
    </row>
    <row r="12" spans="1:28" x14ac:dyDescent="0.25">
      <c r="A12" s="161" t="s">
        <v>100</v>
      </c>
      <c r="B12" s="162" t="s">
        <v>100</v>
      </c>
      <c r="C12" s="163">
        <v>684857</v>
      </c>
      <c r="D12" s="163">
        <v>713797</v>
      </c>
      <c r="E12" s="163">
        <v>277003</v>
      </c>
      <c r="F12" s="163">
        <v>663626</v>
      </c>
      <c r="G12" s="163">
        <v>663626</v>
      </c>
      <c r="H12" s="163">
        <v>684251</v>
      </c>
      <c r="I12" s="163">
        <v>706348</v>
      </c>
      <c r="J12" s="165">
        <f>IFERROR(I12/H12-1,"-")</f>
        <v>3.2293705087752977E-2</v>
      </c>
      <c r="K12" s="164">
        <f t="shared" si="2"/>
        <v>-1.0435740133399318E-2</v>
      </c>
      <c r="L12" s="162">
        <f t="shared" si="3"/>
        <v>22097</v>
      </c>
      <c r="M12" s="163">
        <f t="shared" si="4"/>
        <v>-7449</v>
      </c>
      <c r="N12" s="164">
        <f t="shared" si="0"/>
        <v>0.10949676918896202</v>
      </c>
      <c r="Q12" s="162" t="s">
        <v>100</v>
      </c>
      <c r="R12" s="163">
        <v>18177</v>
      </c>
      <c r="S12" s="163">
        <v>18574</v>
      </c>
      <c r="T12" s="163">
        <v>7008</v>
      </c>
      <c r="U12" s="163">
        <v>18268</v>
      </c>
      <c r="V12" s="163">
        <v>26455</v>
      </c>
      <c r="W12" s="163">
        <v>24688</v>
      </c>
      <c r="X12" s="165">
        <f>IFERROR(W12/V12-1,"-")</f>
        <v>-6.6792666792666822E-2</v>
      </c>
      <c r="Y12" s="164">
        <f t="shared" si="5"/>
        <v>0.3291698072574567</v>
      </c>
      <c r="Z12" s="162">
        <f t="shared" si="6"/>
        <v>-1767</v>
      </c>
      <c r="AA12" s="163">
        <f t="shared" si="7"/>
        <v>6114</v>
      </c>
      <c r="AB12" s="164">
        <f t="shared" si="1"/>
        <v>0.41024959287447238</v>
      </c>
    </row>
    <row r="13" spans="1:28" x14ac:dyDescent="0.25">
      <c r="A13" s="1"/>
      <c r="B13" s="157" t="s">
        <v>107</v>
      </c>
      <c r="C13" s="158">
        <v>4696722</v>
      </c>
      <c r="D13" s="158">
        <v>4603416</v>
      </c>
      <c r="E13" s="158">
        <v>1378205</v>
      </c>
      <c r="F13" s="158">
        <v>4490270</v>
      </c>
      <c r="G13" s="158">
        <v>4490270</v>
      </c>
      <c r="H13" s="158">
        <v>4996972</v>
      </c>
      <c r="I13" s="158">
        <v>5294669</v>
      </c>
      <c r="J13" s="160">
        <f>IFERROR(I13/H13-1,"-")</f>
        <v>5.9575478910028012E-2</v>
      </c>
      <c r="K13" s="159">
        <f t="shared" si="2"/>
        <v>0.15016088052872045</v>
      </c>
      <c r="L13" s="157">
        <f t="shared" si="3"/>
        <v>297697</v>
      </c>
      <c r="M13" s="158">
        <f t="shared" si="4"/>
        <v>691253</v>
      </c>
      <c r="N13" s="159">
        <f t="shared" si="0"/>
        <v>0.82076986050070555</v>
      </c>
      <c r="Q13" s="157" t="s">
        <v>107</v>
      </c>
      <c r="R13" s="158">
        <v>21241</v>
      </c>
      <c r="S13" s="158">
        <v>20244</v>
      </c>
      <c r="T13" s="158">
        <v>8463</v>
      </c>
      <c r="U13" s="158">
        <v>19279</v>
      </c>
      <c r="V13" s="158">
        <v>22210</v>
      </c>
      <c r="W13" s="158">
        <v>23448</v>
      </c>
      <c r="X13" s="160">
        <f>IFERROR(W13/V13-1,"-")</f>
        <v>5.5740657361548873E-2</v>
      </c>
      <c r="Y13" s="159">
        <f t="shared" si="5"/>
        <v>0.15826911677534095</v>
      </c>
      <c r="Z13" s="157">
        <f t="shared" si="6"/>
        <v>1238</v>
      </c>
      <c r="AA13" s="158">
        <f t="shared" si="7"/>
        <v>3204</v>
      </c>
      <c r="AB13" s="159">
        <f t="shared" si="1"/>
        <v>0.38964405596729701</v>
      </c>
    </row>
    <row r="14" spans="1:28" s="56" customFormat="1" x14ac:dyDescent="0.25">
      <c r="B14" s="162" t="s">
        <v>110</v>
      </c>
      <c r="C14" s="163">
        <v>2059001</v>
      </c>
      <c r="D14" s="163">
        <v>2086389</v>
      </c>
      <c r="E14" s="163">
        <v>547900</v>
      </c>
      <c r="F14" s="163">
        <v>2069096</v>
      </c>
      <c r="G14" s="163">
        <v>2069096</v>
      </c>
      <c r="H14" s="163">
        <v>2330818</v>
      </c>
      <c r="I14" s="163">
        <v>2478715</v>
      </c>
      <c r="J14" s="165">
        <f t="shared" ref="J14:J21" si="8">IFERROR(I14/H14-1,"-")</f>
        <v>6.3452830722947828E-2</v>
      </c>
      <c r="K14" s="164">
        <f t="shared" si="2"/>
        <v>0.18804067697826254</v>
      </c>
      <c r="L14" s="162">
        <f t="shared" si="3"/>
        <v>147897</v>
      </c>
      <c r="M14" s="163">
        <f t="shared" si="4"/>
        <v>392326</v>
      </c>
      <c r="N14" s="164">
        <f t="shared" si="0"/>
        <v>0.38424584516444871</v>
      </c>
      <c r="Q14" s="162" t="s">
        <v>110</v>
      </c>
      <c r="R14" s="163">
        <v>2385</v>
      </c>
      <c r="S14" s="163">
        <v>2572</v>
      </c>
      <c r="T14" s="163">
        <v>1373</v>
      </c>
      <c r="U14" s="163">
        <v>2638</v>
      </c>
      <c r="V14" s="163">
        <v>3128</v>
      </c>
      <c r="W14" s="163">
        <v>3308</v>
      </c>
      <c r="X14" s="165">
        <f t="shared" ref="X14:X21" si="9">IFERROR(W14/V14-1,"-")</f>
        <v>5.7544757033248128E-2</v>
      </c>
      <c r="Y14" s="164">
        <f t="shared" si="5"/>
        <v>0.28615863141524112</v>
      </c>
      <c r="Z14" s="162">
        <f t="shared" si="6"/>
        <v>180</v>
      </c>
      <c r="AA14" s="163">
        <f t="shared" si="7"/>
        <v>736</v>
      </c>
      <c r="AB14" s="164">
        <f t="shared" si="1"/>
        <v>5.4970254910432385E-2</v>
      </c>
    </row>
    <row r="15" spans="1:28" s="56" customFormat="1" x14ac:dyDescent="0.25">
      <c r="B15" s="162" t="s">
        <v>113</v>
      </c>
      <c r="C15" s="163">
        <v>725743</v>
      </c>
      <c r="D15" s="163">
        <v>617040</v>
      </c>
      <c r="E15" s="163">
        <v>178678</v>
      </c>
      <c r="F15" s="163">
        <v>473292</v>
      </c>
      <c r="G15" s="163">
        <v>473292</v>
      </c>
      <c r="H15" s="163">
        <v>531708</v>
      </c>
      <c r="I15" s="163">
        <v>551142</v>
      </c>
      <c r="J15" s="165">
        <f t="shared" si="8"/>
        <v>3.6550136541108946E-2</v>
      </c>
      <c r="K15" s="164">
        <f t="shared" si="2"/>
        <v>-0.10679696616102685</v>
      </c>
      <c r="L15" s="162">
        <f t="shared" si="3"/>
        <v>19434</v>
      </c>
      <c r="M15" s="163">
        <f t="shared" si="4"/>
        <v>-65898</v>
      </c>
      <c r="N15" s="164">
        <f t="shared" si="0"/>
        <v>8.5437020228475075E-2</v>
      </c>
      <c r="Q15" s="162" t="s">
        <v>113</v>
      </c>
      <c r="R15" s="163">
        <v>5221</v>
      </c>
      <c r="S15" s="163">
        <v>4530</v>
      </c>
      <c r="T15" s="163">
        <v>1673</v>
      </c>
      <c r="U15" s="163">
        <v>4064</v>
      </c>
      <c r="V15" s="163">
        <v>4429</v>
      </c>
      <c r="W15" s="163">
        <v>4895</v>
      </c>
      <c r="X15" s="165">
        <f t="shared" si="9"/>
        <v>0.1052156242944231</v>
      </c>
      <c r="Y15" s="164">
        <f t="shared" si="5"/>
        <v>8.0573951434878666E-2</v>
      </c>
      <c r="Z15" s="162">
        <f t="shared" si="6"/>
        <v>466</v>
      </c>
      <c r="AA15" s="163">
        <f t="shared" si="7"/>
        <v>365</v>
      </c>
      <c r="AB15" s="164">
        <f t="shared" si="1"/>
        <v>8.1342018677922165E-2</v>
      </c>
    </row>
    <row r="16" spans="1:28" x14ac:dyDescent="0.25">
      <c r="A16" s="1"/>
      <c r="B16" s="162" t="s">
        <v>116</v>
      </c>
      <c r="C16" s="163">
        <v>194228</v>
      </c>
      <c r="D16" s="163">
        <v>198160</v>
      </c>
      <c r="E16" s="163">
        <v>68327</v>
      </c>
      <c r="F16" s="163">
        <v>230477</v>
      </c>
      <c r="G16" s="163">
        <v>230477</v>
      </c>
      <c r="H16" s="163">
        <v>256099</v>
      </c>
      <c r="I16" s="163">
        <v>272740</v>
      </c>
      <c r="J16" s="165">
        <f t="shared" si="8"/>
        <v>6.4978777738296412E-2</v>
      </c>
      <c r="K16" s="164">
        <f t="shared" si="2"/>
        <v>0.37636253532498998</v>
      </c>
      <c r="L16" s="162">
        <f t="shared" si="3"/>
        <v>16641</v>
      </c>
      <c r="M16" s="163">
        <f t="shared" si="4"/>
        <v>74580</v>
      </c>
      <c r="N16" s="164">
        <f t="shared" si="0"/>
        <v>4.2279653695625245E-2</v>
      </c>
      <c r="Q16" s="162" t="s">
        <v>116</v>
      </c>
      <c r="R16" s="163">
        <v>4377</v>
      </c>
      <c r="S16" s="163">
        <v>4017</v>
      </c>
      <c r="T16" s="163">
        <v>1976</v>
      </c>
      <c r="U16" s="163">
        <v>3550</v>
      </c>
      <c r="V16" s="163">
        <v>4014</v>
      </c>
      <c r="W16" s="163">
        <v>3859</v>
      </c>
      <c r="X16" s="165">
        <f t="shared" si="9"/>
        <v>-3.8614848031888416E-2</v>
      </c>
      <c r="Y16" s="164">
        <f t="shared" si="5"/>
        <v>-3.9332835449340298E-2</v>
      </c>
      <c r="Z16" s="162">
        <f t="shared" si="6"/>
        <v>-155</v>
      </c>
      <c r="AA16" s="163">
        <f t="shared" si="7"/>
        <v>-158</v>
      </c>
      <c r="AB16" s="164">
        <f t="shared" si="1"/>
        <v>6.4126424939346602E-2</v>
      </c>
    </row>
    <row r="17" spans="1:28" x14ac:dyDescent="0.25">
      <c r="A17" s="1"/>
      <c r="B17" s="162" t="s">
        <v>123</v>
      </c>
      <c r="C17" s="163">
        <v>180360</v>
      </c>
      <c r="D17" s="163">
        <v>170060</v>
      </c>
      <c r="E17" s="163">
        <v>47978</v>
      </c>
      <c r="F17" s="163">
        <v>207890</v>
      </c>
      <c r="G17" s="163">
        <v>207890</v>
      </c>
      <c r="H17" s="163">
        <v>204441</v>
      </c>
      <c r="I17" s="163">
        <v>212081</v>
      </c>
      <c r="J17" s="165">
        <f t="shared" si="8"/>
        <v>3.7370194823934444E-2</v>
      </c>
      <c r="K17" s="164">
        <f t="shared" si="2"/>
        <v>0.24709514289074441</v>
      </c>
      <c r="L17" s="162">
        <f t="shared" si="3"/>
        <v>7640</v>
      </c>
      <c r="M17" s="163">
        <f t="shared" si="4"/>
        <v>42021</v>
      </c>
      <c r="N17" s="164">
        <f t="shared" si="0"/>
        <v>3.2876406964221963E-2</v>
      </c>
      <c r="Q17" s="162" t="s">
        <v>123</v>
      </c>
      <c r="R17" s="163">
        <v>600</v>
      </c>
      <c r="S17" s="163">
        <v>755</v>
      </c>
      <c r="T17" s="163">
        <v>335</v>
      </c>
      <c r="U17" s="163">
        <v>1303</v>
      </c>
      <c r="V17" s="163">
        <v>1030</v>
      </c>
      <c r="W17" s="163">
        <v>1034</v>
      </c>
      <c r="X17" s="165">
        <f t="shared" si="9"/>
        <v>3.8834951456310218E-3</v>
      </c>
      <c r="Y17" s="164">
        <f t="shared" si="5"/>
        <v>0.36953642384105967</v>
      </c>
      <c r="Z17" s="162">
        <f t="shared" si="6"/>
        <v>4</v>
      </c>
      <c r="AA17" s="163">
        <f t="shared" si="7"/>
        <v>279</v>
      </c>
      <c r="AB17" s="164">
        <f t="shared" si="1"/>
        <v>1.7182359001628501E-2</v>
      </c>
    </row>
    <row r="18" spans="1:28" x14ac:dyDescent="0.25">
      <c r="A18" s="1"/>
      <c r="B18" s="162" t="s">
        <v>119</v>
      </c>
      <c r="C18" s="163">
        <v>169411</v>
      </c>
      <c r="D18" s="163">
        <v>164649</v>
      </c>
      <c r="E18" s="163">
        <v>68879</v>
      </c>
      <c r="F18" s="163">
        <v>181465</v>
      </c>
      <c r="G18" s="163">
        <v>181465</v>
      </c>
      <c r="H18" s="163">
        <v>185590</v>
      </c>
      <c r="I18" s="163">
        <v>192845</v>
      </c>
      <c r="J18" s="165">
        <f t="shared" si="8"/>
        <v>3.9091545880704848E-2</v>
      </c>
      <c r="K18" s="164">
        <f t="shared" si="2"/>
        <v>0.17124914211443731</v>
      </c>
      <c r="L18" s="162">
        <f t="shared" si="3"/>
        <v>7255</v>
      </c>
      <c r="M18" s="163">
        <f t="shared" si="4"/>
        <v>28196</v>
      </c>
      <c r="N18" s="164">
        <f t="shared" si="0"/>
        <v>2.989447758646642E-2</v>
      </c>
      <c r="Q18" s="162" t="s">
        <v>119</v>
      </c>
      <c r="R18" s="163">
        <v>553</v>
      </c>
      <c r="S18" s="163">
        <v>541</v>
      </c>
      <c r="T18" s="163">
        <v>338</v>
      </c>
      <c r="U18" s="163">
        <v>726</v>
      </c>
      <c r="V18" s="163">
        <v>692</v>
      </c>
      <c r="W18" s="163">
        <v>954</v>
      </c>
      <c r="X18" s="165">
        <f t="shared" si="9"/>
        <v>0.37861271676300579</v>
      </c>
      <c r="Y18" s="164">
        <f t="shared" si="5"/>
        <v>0.76340110905730119</v>
      </c>
      <c r="Z18" s="162">
        <f t="shared" si="6"/>
        <v>262</v>
      </c>
      <c r="AA18" s="163">
        <f t="shared" si="7"/>
        <v>413</v>
      </c>
      <c r="AB18" s="164">
        <f t="shared" si="1"/>
        <v>1.5852969523746218E-2</v>
      </c>
    </row>
    <row r="19" spans="1:28" x14ac:dyDescent="0.25">
      <c r="A19" s="1"/>
      <c r="B19" s="162" t="s">
        <v>128</v>
      </c>
      <c r="C19" s="163">
        <v>84129</v>
      </c>
      <c r="D19" s="163">
        <v>89842</v>
      </c>
      <c r="E19" s="163">
        <v>35951</v>
      </c>
      <c r="F19" s="163">
        <v>75333</v>
      </c>
      <c r="G19" s="163">
        <v>75333</v>
      </c>
      <c r="H19" s="163">
        <v>82461</v>
      </c>
      <c r="I19" s="163">
        <v>77560</v>
      </c>
      <c r="J19" s="165">
        <f t="shared" si="8"/>
        <v>-5.9434156752889211E-2</v>
      </c>
      <c r="K19" s="164">
        <f t="shared" si="2"/>
        <v>-0.13670666280804078</v>
      </c>
      <c r="L19" s="162">
        <f t="shared" si="3"/>
        <v>-4901</v>
      </c>
      <c r="M19" s="163">
        <f t="shared" si="4"/>
        <v>-12282</v>
      </c>
      <c r="N19" s="164">
        <f t="shared" si="0"/>
        <v>1.2023208699247247E-2</v>
      </c>
      <c r="Q19" s="162" t="s">
        <v>128</v>
      </c>
      <c r="R19" s="163">
        <v>177</v>
      </c>
      <c r="S19" s="163">
        <v>174</v>
      </c>
      <c r="T19" s="163">
        <v>133</v>
      </c>
      <c r="U19" s="163">
        <v>276</v>
      </c>
      <c r="V19" s="163">
        <v>157</v>
      </c>
      <c r="W19" s="163">
        <v>244</v>
      </c>
      <c r="X19" s="165">
        <f t="shared" si="9"/>
        <v>0.55414012738853513</v>
      </c>
      <c r="Y19" s="164">
        <f t="shared" si="5"/>
        <v>0.40229885057471271</v>
      </c>
      <c r="Z19" s="162">
        <f t="shared" si="6"/>
        <v>87</v>
      </c>
      <c r="AA19" s="163">
        <f t="shared" si="7"/>
        <v>70</v>
      </c>
      <c r="AB19" s="164">
        <f t="shared" si="1"/>
        <v>4.0546379075409615E-3</v>
      </c>
    </row>
    <row r="20" spans="1:28" x14ac:dyDescent="0.25">
      <c r="A20" s="161" t="s">
        <v>144</v>
      </c>
      <c r="B20" s="162" t="s">
        <v>131</v>
      </c>
      <c r="C20" s="163">
        <v>149405</v>
      </c>
      <c r="D20" s="163">
        <v>131708</v>
      </c>
      <c r="E20" s="163">
        <v>54462</v>
      </c>
      <c r="F20" s="163">
        <v>69864</v>
      </c>
      <c r="G20" s="163">
        <v>69864</v>
      </c>
      <c r="H20" s="163">
        <v>87757</v>
      </c>
      <c r="I20" s="163">
        <v>84574</v>
      </c>
      <c r="J20" s="165">
        <f t="shared" si="8"/>
        <v>-3.6270610891438904E-2</v>
      </c>
      <c r="K20" s="164">
        <f t="shared" si="2"/>
        <v>-0.35786740365049963</v>
      </c>
      <c r="L20" s="162">
        <f t="shared" si="3"/>
        <v>-3183</v>
      </c>
      <c r="M20" s="163">
        <f t="shared" si="4"/>
        <v>-47134</v>
      </c>
      <c r="N20" s="164">
        <f t="shared" si="0"/>
        <v>1.3110506092446321E-2</v>
      </c>
      <c r="Q20" s="162" t="s">
        <v>131</v>
      </c>
      <c r="R20" s="163">
        <v>414</v>
      </c>
      <c r="S20" s="163">
        <v>284</v>
      </c>
      <c r="T20" s="163">
        <v>96</v>
      </c>
      <c r="U20" s="163">
        <v>170</v>
      </c>
      <c r="V20" s="163">
        <v>287</v>
      </c>
      <c r="W20" s="163">
        <v>442</v>
      </c>
      <c r="X20" s="165">
        <f t="shared" si="9"/>
        <v>0.54006968641114983</v>
      </c>
      <c r="Y20" s="164">
        <f t="shared" si="5"/>
        <v>0.55633802816901401</v>
      </c>
      <c r="Z20" s="162">
        <f t="shared" si="6"/>
        <v>155</v>
      </c>
      <c r="AA20" s="163">
        <f t="shared" si="7"/>
        <v>158</v>
      </c>
      <c r="AB20" s="164">
        <f t="shared" si="1"/>
        <v>7.3448768652996108E-3</v>
      </c>
    </row>
    <row r="21" spans="1:28" x14ac:dyDescent="0.25">
      <c r="A21" s="167" t="s">
        <v>145</v>
      </c>
      <c r="B21" s="168" t="s">
        <v>145</v>
      </c>
      <c r="C21" s="169">
        <f t="shared" ref="C21:I21" si="10">C13-SUM(C14:C20)</f>
        <v>1134445</v>
      </c>
      <c r="D21" s="169">
        <f t="shared" si="10"/>
        <v>1145568</v>
      </c>
      <c r="E21" s="169">
        <f t="shared" si="10"/>
        <v>376030</v>
      </c>
      <c r="F21" s="169">
        <f t="shared" ref="F21" si="11">F13-SUM(F14:F20)</f>
        <v>1182853</v>
      </c>
      <c r="G21" s="169">
        <f t="shared" si="10"/>
        <v>1182853</v>
      </c>
      <c r="H21" s="169">
        <f t="shared" si="10"/>
        <v>1318098</v>
      </c>
      <c r="I21" s="169">
        <f t="shared" si="10"/>
        <v>1425012</v>
      </c>
      <c r="J21" s="171">
        <f t="shared" si="8"/>
        <v>8.1112330039192937E-2</v>
      </c>
      <c r="K21" s="170">
        <f t="shared" si="2"/>
        <v>0.24393488644934225</v>
      </c>
      <c r="L21" s="168">
        <f>I21-H21</f>
        <v>106914</v>
      </c>
      <c r="M21" s="169">
        <f t="shared" si="4"/>
        <v>279444</v>
      </c>
      <c r="N21" s="170">
        <f t="shared" si="0"/>
        <v>0.22090274206977462</v>
      </c>
      <c r="Q21" s="168" t="s">
        <v>145</v>
      </c>
      <c r="R21" s="169">
        <f t="shared" ref="R21:W21" si="12">R13-SUM(R14:R20)</f>
        <v>7514</v>
      </c>
      <c r="S21" s="169">
        <f t="shared" si="12"/>
        <v>7371</v>
      </c>
      <c r="T21" s="169">
        <f t="shared" si="12"/>
        <v>2539</v>
      </c>
      <c r="U21" s="169">
        <f t="shared" si="12"/>
        <v>6552</v>
      </c>
      <c r="V21" s="169">
        <f t="shared" si="12"/>
        <v>8473</v>
      </c>
      <c r="W21" s="169">
        <f t="shared" si="12"/>
        <v>8712</v>
      </c>
      <c r="X21" s="171">
        <f t="shared" si="9"/>
        <v>2.8207246547858E-2</v>
      </c>
      <c r="Y21" s="170">
        <f t="shared" si="5"/>
        <v>0.18192918192918195</v>
      </c>
      <c r="Z21" s="168">
        <f>W21-V21</f>
        <v>239</v>
      </c>
      <c r="AA21" s="169">
        <f t="shared" si="7"/>
        <v>1341</v>
      </c>
      <c r="AB21" s="170">
        <f t="shared" si="1"/>
        <v>0.14477051414138056</v>
      </c>
    </row>
    <row r="22" spans="1:28" x14ac:dyDescent="0.25">
      <c r="A22" s="1"/>
      <c r="B22" s="153" t="s">
        <v>44</v>
      </c>
      <c r="C22" s="151"/>
      <c r="D22" s="151"/>
      <c r="E22" s="151"/>
      <c r="F22" s="151"/>
      <c r="G22" s="151"/>
      <c r="H22" s="151"/>
      <c r="I22" s="152"/>
      <c r="J22" s="152"/>
      <c r="K22" s="152"/>
      <c r="L22" s="152"/>
      <c r="M22" s="151"/>
      <c r="N22" s="151"/>
    </row>
    <row r="23" spans="1:28" x14ac:dyDescent="0.25">
      <c r="A23" s="1"/>
      <c r="B23" s="154" t="s">
        <v>68</v>
      </c>
      <c r="C23" s="176">
        <v>2080484</v>
      </c>
      <c r="D23" s="176">
        <v>2126941</v>
      </c>
      <c r="E23" s="176">
        <v>632838</v>
      </c>
      <c r="F23" s="176">
        <v>2106493</v>
      </c>
      <c r="G23" s="176">
        <v>2106493</v>
      </c>
      <c r="H23" s="176">
        <v>2273153</v>
      </c>
      <c r="I23" s="176">
        <v>2326106</v>
      </c>
      <c r="J23" s="177">
        <f>IFERROR(I23/H23-1,"-")</f>
        <v>2.3294956388769217E-2</v>
      </c>
      <c r="K23" s="177">
        <f>IFERROR(I23/D23-1,"-")</f>
        <v>9.3639174758491261E-2</v>
      </c>
      <c r="L23" s="176">
        <f>I23-H23</f>
        <v>52953</v>
      </c>
      <c r="M23" s="176">
        <f>I23-D23</f>
        <v>199165</v>
      </c>
      <c r="N23" s="177">
        <f t="shared" ref="N23:N35" si="13">I23/I$9</f>
        <v>0.36058867837250153</v>
      </c>
    </row>
    <row r="24" spans="1:28" x14ac:dyDescent="0.25">
      <c r="A24" s="1" t="s">
        <v>96</v>
      </c>
      <c r="B24" s="157" t="s">
        <v>97</v>
      </c>
      <c r="C24" s="158">
        <v>211986</v>
      </c>
      <c r="D24" s="158">
        <v>247582</v>
      </c>
      <c r="E24" s="158">
        <v>110781</v>
      </c>
      <c r="F24" s="158">
        <v>228635</v>
      </c>
      <c r="G24" s="158">
        <v>228635</v>
      </c>
      <c r="H24" s="158">
        <v>201382</v>
      </c>
      <c r="I24" s="158">
        <v>181810</v>
      </c>
      <c r="J24" s="160">
        <f>IFERROR(I24/H24-1,"-")</f>
        <v>-9.7188427962777157E-2</v>
      </c>
      <c r="K24" s="159">
        <f t="shared" ref="K24:K35" si="14">IFERROR(I24/D24-1,"-")</f>
        <v>-0.26565743874756642</v>
      </c>
      <c r="L24" s="157">
        <f t="shared" ref="L24:L34" si="15">I24-H24</f>
        <v>-19572</v>
      </c>
      <c r="M24" s="158">
        <f t="shared" ref="M24:M35" si="16">I24-D24</f>
        <v>-65772</v>
      </c>
      <c r="N24" s="159">
        <f t="shared" si="13"/>
        <v>2.8183852161038449E-2</v>
      </c>
    </row>
    <row r="25" spans="1:28" x14ac:dyDescent="0.25">
      <c r="A25" s="161" t="s">
        <v>103</v>
      </c>
      <c r="B25" s="162" t="s">
        <v>103</v>
      </c>
      <c r="C25" s="163">
        <v>96960</v>
      </c>
      <c r="D25" s="163">
        <v>122596</v>
      </c>
      <c r="E25" s="163">
        <v>62232</v>
      </c>
      <c r="F25" s="163">
        <v>92436</v>
      </c>
      <c r="G25" s="163">
        <v>92436</v>
      </c>
      <c r="H25" s="163">
        <v>81038</v>
      </c>
      <c r="I25" s="163">
        <v>66280</v>
      </c>
      <c r="J25" s="165">
        <f>IFERROR(I25/H25-1,"-")</f>
        <v>-0.18211209556010766</v>
      </c>
      <c r="K25" s="164">
        <f t="shared" si="14"/>
        <v>-0.45936245880779147</v>
      </c>
      <c r="L25" s="162">
        <f t="shared" si="15"/>
        <v>-14758</v>
      </c>
      <c r="M25" s="163">
        <f t="shared" si="16"/>
        <v>-56316</v>
      </c>
      <c r="N25" s="164">
        <f t="shared" si="13"/>
        <v>1.0274603823957035E-2</v>
      </c>
    </row>
    <row r="26" spans="1:28" x14ac:dyDescent="0.25">
      <c r="A26" s="161" t="s">
        <v>100</v>
      </c>
      <c r="B26" s="162" t="s">
        <v>100</v>
      </c>
      <c r="C26" s="163">
        <v>115026</v>
      </c>
      <c r="D26" s="163">
        <v>124986</v>
      </c>
      <c r="E26" s="163">
        <v>48549</v>
      </c>
      <c r="F26" s="163">
        <v>136199</v>
      </c>
      <c r="G26" s="163">
        <v>136199</v>
      </c>
      <c r="H26" s="163">
        <v>120344</v>
      </c>
      <c r="I26" s="163">
        <v>115530</v>
      </c>
      <c r="J26" s="165">
        <f>IFERROR(I26/H26-1,"-")</f>
        <v>-4.0001994283055287E-2</v>
      </c>
      <c r="K26" s="164">
        <f t="shared" si="14"/>
        <v>-7.5656473525034795E-2</v>
      </c>
      <c r="L26" s="162">
        <f t="shared" si="15"/>
        <v>-4814</v>
      </c>
      <c r="M26" s="163">
        <f t="shared" si="16"/>
        <v>-9456</v>
      </c>
      <c r="N26" s="164">
        <f t="shared" si="13"/>
        <v>1.7909248337081414E-2</v>
      </c>
    </row>
    <row r="27" spans="1:28" x14ac:dyDescent="0.25">
      <c r="A27" s="1"/>
      <c r="B27" s="157" t="s">
        <v>107</v>
      </c>
      <c r="C27" s="158">
        <v>1868498</v>
      </c>
      <c r="D27" s="158">
        <v>1879359</v>
      </c>
      <c r="E27" s="158">
        <v>522057</v>
      </c>
      <c r="F27" s="158">
        <v>1877858</v>
      </c>
      <c r="G27" s="158">
        <v>1877858</v>
      </c>
      <c r="H27" s="158">
        <v>2071771</v>
      </c>
      <c r="I27" s="158">
        <v>2144296</v>
      </c>
      <c r="J27" s="160">
        <f>IFERROR(I27/H27-1,"-")</f>
        <v>3.5006282064957928E-2</v>
      </c>
      <c r="K27" s="159">
        <f t="shared" si="14"/>
        <v>0.14097200162395795</v>
      </c>
      <c r="L27" s="157">
        <f t="shared" si="15"/>
        <v>72525</v>
      </c>
      <c r="M27" s="158">
        <f t="shared" si="16"/>
        <v>264937</v>
      </c>
      <c r="N27" s="159">
        <f t="shared" si="13"/>
        <v>0.33240482621146306</v>
      </c>
    </row>
    <row r="28" spans="1:28" s="56" customFormat="1" x14ac:dyDescent="0.25">
      <c r="B28" s="162" t="s">
        <v>110</v>
      </c>
      <c r="C28" s="163">
        <v>894346</v>
      </c>
      <c r="D28" s="163">
        <v>915023</v>
      </c>
      <c r="E28" s="163">
        <v>229462</v>
      </c>
      <c r="F28" s="163">
        <v>944628</v>
      </c>
      <c r="G28" s="163">
        <v>944628</v>
      </c>
      <c r="H28" s="163">
        <v>1068528</v>
      </c>
      <c r="I28" s="163">
        <v>1117483</v>
      </c>
      <c r="J28" s="165">
        <f t="shared" ref="J28:J35" si="17">IFERROR(I28/H28-1,"-")</f>
        <v>4.5815364688618354E-2</v>
      </c>
      <c r="K28" s="164">
        <f t="shared" si="14"/>
        <v>0.2212621977808209</v>
      </c>
      <c r="L28" s="162">
        <f t="shared" si="15"/>
        <v>48955</v>
      </c>
      <c r="M28" s="163">
        <f t="shared" si="16"/>
        <v>202460</v>
      </c>
      <c r="N28" s="164">
        <f t="shared" si="13"/>
        <v>0.17323016151187354</v>
      </c>
    </row>
    <row r="29" spans="1:28" s="56" customFormat="1" x14ac:dyDescent="0.25">
      <c r="B29" s="162" t="s">
        <v>113</v>
      </c>
      <c r="C29" s="163">
        <v>278531</v>
      </c>
      <c r="D29" s="163">
        <v>252992</v>
      </c>
      <c r="E29" s="163">
        <v>67400</v>
      </c>
      <c r="F29" s="163">
        <v>208876</v>
      </c>
      <c r="G29" s="163">
        <v>208876</v>
      </c>
      <c r="H29" s="163">
        <v>224740</v>
      </c>
      <c r="I29" s="163">
        <v>224805</v>
      </c>
      <c r="J29" s="165">
        <f t="shared" si="17"/>
        <v>2.8922310225154568E-4</v>
      </c>
      <c r="K29" s="164">
        <f t="shared" si="14"/>
        <v>-0.11141459018466993</v>
      </c>
      <c r="L29" s="162">
        <f t="shared" si="15"/>
        <v>65</v>
      </c>
      <c r="M29" s="163">
        <f t="shared" si="16"/>
        <v>-28187</v>
      </c>
      <c r="N29" s="164">
        <f t="shared" si="13"/>
        <v>3.4848858066455358E-2</v>
      </c>
    </row>
    <row r="30" spans="1:28" x14ac:dyDescent="0.25">
      <c r="A30" s="1"/>
      <c r="B30" s="162" t="s">
        <v>116</v>
      </c>
      <c r="C30" s="163">
        <v>59036</v>
      </c>
      <c r="D30" s="163">
        <v>64190</v>
      </c>
      <c r="E30" s="163">
        <v>24093</v>
      </c>
      <c r="F30" s="163">
        <v>75465</v>
      </c>
      <c r="G30" s="163">
        <v>75465</v>
      </c>
      <c r="H30" s="163">
        <v>79745</v>
      </c>
      <c r="I30" s="163">
        <v>70740</v>
      </c>
      <c r="J30" s="165">
        <f t="shared" si="17"/>
        <v>-0.11292244027838738</v>
      </c>
      <c r="K30" s="164">
        <f t="shared" si="14"/>
        <v>0.1020408163265305</v>
      </c>
      <c r="L30" s="162">
        <f t="shared" si="15"/>
        <v>-9005</v>
      </c>
      <c r="M30" s="163">
        <f t="shared" si="16"/>
        <v>6550</v>
      </c>
      <c r="N30" s="164">
        <f t="shared" si="13"/>
        <v>1.0965984829612561E-2</v>
      </c>
    </row>
    <row r="31" spans="1:28" x14ac:dyDescent="0.25">
      <c r="A31" s="1"/>
      <c r="B31" s="162" t="s">
        <v>123</v>
      </c>
      <c r="C31" s="163">
        <v>80806</v>
      </c>
      <c r="D31" s="163">
        <v>76457</v>
      </c>
      <c r="E31" s="163">
        <v>19991</v>
      </c>
      <c r="F31" s="163">
        <v>93749</v>
      </c>
      <c r="G31" s="163">
        <v>93749</v>
      </c>
      <c r="H31" s="163">
        <v>87657</v>
      </c>
      <c r="I31" s="163">
        <v>87037</v>
      </c>
      <c r="J31" s="165">
        <f t="shared" si="17"/>
        <v>-7.0730232611200261E-3</v>
      </c>
      <c r="K31" s="164">
        <f t="shared" si="14"/>
        <v>0.13837843493728497</v>
      </c>
      <c r="L31" s="162">
        <f t="shared" si="15"/>
        <v>-620</v>
      </c>
      <c r="M31" s="163">
        <f t="shared" si="16"/>
        <v>10580</v>
      </c>
      <c r="N31" s="164">
        <f t="shared" si="13"/>
        <v>1.3492315827183892E-2</v>
      </c>
    </row>
    <row r="32" spans="1:28" x14ac:dyDescent="0.25">
      <c r="A32" s="1"/>
      <c r="B32" s="162" t="s">
        <v>119</v>
      </c>
      <c r="C32" s="163">
        <v>89360</v>
      </c>
      <c r="D32" s="163">
        <v>86460</v>
      </c>
      <c r="E32" s="163">
        <v>34233</v>
      </c>
      <c r="F32" s="163">
        <v>103351</v>
      </c>
      <c r="G32" s="163">
        <v>103351</v>
      </c>
      <c r="H32" s="163">
        <v>98783</v>
      </c>
      <c r="I32" s="163">
        <v>100609</v>
      </c>
      <c r="J32" s="165">
        <f t="shared" si="17"/>
        <v>1.8484961987386583E-2</v>
      </c>
      <c r="K32" s="164">
        <f t="shared" si="14"/>
        <v>0.16364792967846409</v>
      </c>
      <c r="L32" s="162">
        <f t="shared" si="15"/>
        <v>1826</v>
      </c>
      <c r="M32" s="163">
        <f t="shared" si="16"/>
        <v>14149</v>
      </c>
      <c r="N32" s="164">
        <f t="shared" si="13"/>
        <v>1.5596222331389457E-2</v>
      </c>
    </row>
    <row r="33" spans="1:14" x14ac:dyDescent="0.25">
      <c r="A33" s="1"/>
      <c r="B33" s="162" t="s">
        <v>128</v>
      </c>
      <c r="C33" s="163">
        <v>31830</v>
      </c>
      <c r="D33" s="163">
        <v>36957</v>
      </c>
      <c r="E33" s="163">
        <v>14222</v>
      </c>
      <c r="F33" s="163">
        <v>27617</v>
      </c>
      <c r="G33" s="163">
        <v>27617</v>
      </c>
      <c r="H33" s="163">
        <v>29460</v>
      </c>
      <c r="I33" s="163">
        <v>29087</v>
      </c>
      <c r="J33" s="165">
        <f t="shared" si="17"/>
        <v>-1.2661235573659169E-2</v>
      </c>
      <c r="K33" s="164">
        <f t="shared" si="14"/>
        <v>-0.21295018535054255</v>
      </c>
      <c r="L33" s="162">
        <f t="shared" si="15"/>
        <v>-373</v>
      </c>
      <c r="M33" s="163">
        <f t="shared" si="16"/>
        <v>-7870</v>
      </c>
      <c r="N33" s="164">
        <f t="shared" si="13"/>
        <v>4.5090132985431235E-3</v>
      </c>
    </row>
    <row r="34" spans="1:14" x14ac:dyDescent="0.25">
      <c r="A34" s="161" t="s">
        <v>144</v>
      </c>
      <c r="B34" s="162" t="s">
        <v>131</v>
      </c>
      <c r="C34" s="163">
        <v>45467</v>
      </c>
      <c r="D34" s="163">
        <v>43890</v>
      </c>
      <c r="E34" s="163">
        <v>16687</v>
      </c>
      <c r="F34" s="163">
        <v>24469</v>
      </c>
      <c r="G34" s="163">
        <v>24469</v>
      </c>
      <c r="H34" s="163">
        <v>31586</v>
      </c>
      <c r="I34" s="163">
        <v>28981</v>
      </c>
      <c r="J34" s="165">
        <f t="shared" si="17"/>
        <v>-8.2473247641360103E-2</v>
      </c>
      <c r="K34" s="164">
        <f t="shared" si="14"/>
        <v>-0.33969013442697649</v>
      </c>
      <c r="L34" s="162">
        <f t="shared" si="15"/>
        <v>-2605</v>
      </c>
      <c r="M34" s="163">
        <f t="shared" si="16"/>
        <v>-14909</v>
      </c>
      <c r="N34" s="164">
        <f t="shared" si="13"/>
        <v>4.4925813732966027E-3</v>
      </c>
    </row>
    <row r="35" spans="1:14" x14ac:dyDescent="0.25">
      <c r="A35" s="167" t="s">
        <v>145</v>
      </c>
      <c r="B35" s="168" t="s">
        <v>145</v>
      </c>
      <c r="C35" s="169">
        <f t="shared" ref="C35:I35" si="18">C27-SUM(C28:C34)</f>
        <v>389122</v>
      </c>
      <c r="D35" s="169">
        <f t="shared" si="18"/>
        <v>403390</v>
      </c>
      <c r="E35" s="169">
        <f t="shared" si="18"/>
        <v>115969</v>
      </c>
      <c r="F35" s="169">
        <f t="shared" ref="F35" si="19">F27-SUM(F28:F34)</f>
        <v>399703</v>
      </c>
      <c r="G35" s="169">
        <f t="shared" si="18"/>
        <v>399703</v>
      </c>
      <c r="H35" s="169">
        <f t="shared" si="18"/>
        <v>451272</v>
      </c>
      <c r="I35" s="169">
        <f t="shared" si="18"/>
        <v>485554</v>
      </c>
      <c r="J35" s="171">
        <f t="shared" si="17"/>
        <v>7.5967487457675231E-2</v>
      </c>
      <c r="K35" s="170">
        <f t="shared" si="14"/>
        <v>0.20368377996479836</v>
      </c>
      <c r="L35" s="168">
        <f>I35-H35</f>
        <v>34282</v>
      </c>
      <c r="M35" s="169">
        <f t="shared" si="16"/>
        <v>82164</v>
      </c>
      <c r="N35" s="170">
        <f t="shared" si="13"/>
        <v>7.5269688973108539E-2</v>
      </c>
    </row>
    <row r="36" spans="1:14" x14ac:dyDescent="0.25">
      <c r="A36" s="1"/>
      <c r="B36" s="153" t="s">
        <v>45</v>
      </c>
      <c r="C36" s="151"/>
      <c r="D36" s="151"/>
      <c r="E36" s="151"/>
      <c r="F36" s="151"/>
      <c r="G36" s="151"/>
      <c r="H36" s="151"/>
      <c r="I36" s="152"/>
      <c r="J36" s="152"/>
      <c r="K36" s="152"/>
      <c r="L36" s="152"/>
      <c r="M36" s="151"/>
      <c r="N36" s="151"/>
    </row>
    <row r="37" spans="1:14" x14ac:dyDescent="0.25">
      <c r="A37" s="1"/>
      <c r="B37" s="154" t="s">
        <v>68</v>
      </c>
      <c r="C37" s="176">
        <v>1610855</v>
      </c>
      <c r="D37" s="176">
        <v>1579353</v>
      </c>
      <c r="E37" s="176">
        <v>445300</v>
      </c>
      <c r="F37" s="176">
        <v>1484581</v>
      </c>
      <c r="G37" s="176">
        <v>1484581</v>
      </c>
      <c r="H37" s="176">
        <v>1593408</v>
      </c>
      <c r="I37" s="176">
        <v>1657539</v>
      </c>
      <c r="J37" s="177">
        <f>IFERROR(I37/H37-1,"-")</f>
        <v>4.0247695505482683E-2</v>
      </c>
      <c r="K37" s="177">
        <f>IFERROR(I37/D37-1,"-")</f>
        <v>4.9505082144397194E-2</v>
      </c>
      <c r="L37" s="176">
        <f>I37-H37</f>
        <v>64131</v>
      </c>
      <c r="M37" s="176">
        <f>I37-D37</f>
        <v>78186</v>
      </c>
      <c r="N37" s="177">
        <f t="shared" ref="N37:N49" si="20">I37/I$9</f>
        <v>0.2569486503886228</v>
      </c>
    </row>
    <row r="38" spans="1:14" x14ac:dyDescent="0.25">
      <c r="A38" s="1" t="s">
        <v>96</v>
      </c>
      <c r="B38" s="157" t="s">
        <v>97</v>
      </c>
      <c r="C38" s="158">
        <v>148285</v>
      </c>
      <c r="D38" s="158">
        <v>141384</v>
      </c>
      <c r="E38" s="158">
        <v>53176</v>
      </c>
      <c r="F38" s="158">
        <v>134566</v>
      </c>
      <c r="G38" s="158">
        <v>134566</v>
      </c>
      <c r="H38" s="158">
        <v>132603</v>
      </c>
      <c r="I38" s="158">
        <v>128661</v>
      </c>
      <c r="J38" s="160">
        <f>IFERROR(I38/H38-1,"-")</f>
        <v>-2.9727834211895621E-2</v>
      </c>
      <c r="K38" s="159">
        <f t="shared" ref="K38:K49" si="21">IFERROR(I38/D38-1,"-")</f>
        <v>-8.9988966219657129E-2</v>
      </c>
      <c r="L38" s="157">
        <f t="shared" ref="L38:L48" si="22">I38-H38</f>
        <v>-3942</v>
      </c>
      <c r="M38" s="158">
        <f t="shared" ref="M38:M49" si="23">I38-D38</f>
        <v>-12723</v>
      </c>
      <c r="N38" s="159">
        <f t="shared" si="20"/>
        <v>1.9944791831534942E-2</v>
      </c>
    </row>
    <row r="39" spans="1:14" x14ac:dyDescent="0.25">
      <c r="A39" s="161" t="s">
        <v>103</v>
      </c>
      <c r="B39" s="162" t="s">
        <v>103</v>
      </c>
      <c r="C39" s="163">
        <v>46694</v>
      </c>
      <c r="D39" s="163">
        <v>55754</v>
      </c>
      <c r="E39" s="163">
        <v>25398</v>
      </c>
      <c r="F39" s="163">
        <v>50612</v>
      </c>
      <c r="G39" s="163">
        <v>50612</v>
      </c>
      <c r="H39" s="163">
        <v>56621</v>
      </c>
      <c r="I39" s="163">
        <v>56295</v>
      </c>
      <c r="J39" s="165">
        <f>IFERROR(I39/H39-1,"-")</f>
        <v>-5.7575811094823237E-3</v>
      </c>
      <c r="K39" s="164">
        <f t="shared" si="21"/>
        <v>9.7033396706962538E-3</v>
      </c>
      <c r="L39" s="162">
        <f t="shared" si="22"/>
        <v>-326</v>
      </c>
      <c r="M39" s="163">
        <f t="shared" si="23"/>
        <v>541</v>
      </c>
      <c r="N39" s="164">
        <f t="shared" si="20"/>
        <v>8.7267474693672482E-3</v>
      </c>
    </row>
    <row r="40" spans="1:14" x14ac:dyDescent="0.25">
      <c r="A40" s="161" t="s">
        <v>100</v>
      </c>
      <c r="B40" s="162" t="s">
        <v>100</v>
      </c>
      <c r="C40" s="163">
        <v>101591</v>
      </c>
      <c r="D40" s="163">
        <v>85630</v>
      </c>
      <c r="E40" s="163">
        <v>27778</v>
      </c>
      <c r="F40" s="163">
        <v>83954</v>
      </c>
      <c r="G40" s="163">
        <v>83954</v>
      </c>
      <c r="H40" s="163">
        <v>75982</v>
      </c>
      <c r="I40" s="163">
        <v>72366</v>
      </c>
      <c r="J40" s="165">
        <f>IFERROR(I40/H40-1,"-")</f>
        <v>-4.7590218736016432E-2</v>
      </c>
      <c r="K40" s="164">
        <f t="shared" si="21"/>
        <v>-0.15489898400093427</v>
      </c>
      <c r="L40" s="162">
        <f t="shared" si="22"/>
        <v>-3616</v>
      </c>
      <c r="M40" s="163">
        <f t="shared" si="23"/>
        <v>-13264</v>
      </c>
      <c r="N40" s="164">
        <f t="shared" si="20"/>
        <v>1.1218044362167693E-2</v>
      </c>
    </row>
    <row r="41" spans="1:14" x14ac:dyDescent="0.25">
      <c r="A41" s="1"/>
      <c r="B41" s="157" t="s">
        <v>107</v>
      </c>
      <c r="C41" s="158">
        <v>1462570</v>
      </c>
      <c r="D41" s="158">
        <v>1437969</v>
      </c>
      <c r="E41" s="158">
        <v>392124</v>
      </c>
      <c r="F41" s="158">
        <v>1350015</v>
      </c>
      <c r="G41" s="158">
        <v>1350015</v>
      </c>
      <c r="H41" s="158">
        <v>1460805</v>
      </c>
      <c r="I41" s="158">
        <v>1528878</v>
      </c>
      <c r="J41" s="160">
        <f>IFERROR(I41/H41-1,"-")</f>
        <v>4.6599648823764994E-2</v>
      </c>
      <c r="K41" s="159">
        <f t="shared" si="21"/>
        <v>6.3220417129993711E-2</v>
      </c>
      <c r="L41" s="157">
        <f t="shared" si="22"/>
        <v>68073</v>
      </c>
      <c r="M41" s="158">
        <f t="shared" si="23"/>
        <v>90909</v>
      </c>
      <c r="N41" s="159">
        <f t="shared" si="20"/>
        <v>0.23700385855708783</v>
      </c>
    </row>
    <row r="42" spans="1:14" s="56" customFormat="1" x14ac:dyDescent="0.25">
      <c r="B42" s="162" t="s">
        <v>110</v>
      </c>
      <c r="C42" s="163">
        <v>750879</v>
      </c>
      <c r="D42" s="163">
        <v>783206</v>
      </c>
      <c r="E42" s="163">
        <v>179784</v>
      </c>
      <c r="F42" s="163">
        <v>698437</v>
      </c>
      <c r="G42" s="163">
        <v>698437</v>
      </c>
      <c r="H42" s="163">
        <v>765455</v>
      </c>
      <c r="I42" s="163">
        <v>814767</v>
      </c>
      <c r="J42" s="165">
        <f t="shared" ref="J42:J49" si="24">IFERROR(I42/H42-1,"-")</f>
        <v>6.4421814476357309E-2</v>
      </c>
      <c r="K42" s="164">
        <f t="shared" si="21"/>
        <v>4.029718873450916E-2</v>
      </c>
      <c r="L42" s="162">
        <f t="shared" si="22"/>
        <v>49312</v>
      </c>
      <c r="M42" s="163">
        <f t="shared" si="23"/>
        <v>31561</v>
      </c>
      <c r="N42" s="164">
        <f t="shared" si="20"/>
        <v>0.12630368337106218</v>
      </c>
    </row>
    <row r="43" spans="1:14" s="56" customFormat="1" x14ac:dyDescent="0.25">
      <c r="B43" s="162" t="s">
        <v>113</v>
      </c>
      <c r="C43" s="163">
        <v>90158</v>
      </c>
      <c r="D43" s="163">
        <v>65823</v>
      </c>
      <c r="E43" s="163">
        <v>19198</v>
      </c>
      <c r="F43" s="163">
        <v>47651</v>
      </c>
      <c r="G43" s="163">
        <v>47651</v>
      </c>
      <c r="H43" s="163">
        <v>54912</v>
      </c>
      <c r="I43" s="163">
        <v>54061</v>
      </c>
      <c r="J43" s="165">
        <f t="shared" si="24"/>
        <v>-1.5497523310023298E-2</v>
      </c>
      <c r="K43" s="164">
        <f t="shared" si="21"/>
        <v>-0.17869133889369981</v>
      </c>
      <c r="L43" s="162">
        <f t="shared" si="22"/>
        <v>-851</v>
      </c>
      <c r="M43" s="163">
        <f t="shared" si="23"/>
        <v>-11762</v>
      </c>
      <c r="N43" s="164">
        <f t="shared" si="20"/>
        <v>8.3804368938886729E-3</v>
      </c>
    </row>
    <row r="44" spans="1:14" x14ac:dyDescent="0.25">
      <c r="A44" s="1"/>
      <c r="B44" s="162" t="s">
        <v>116</v>
      </c>
      <c r="C44" s="163">
        <v>28666</v>
      </c>
      <c r="D44" s="163">
        <v>29018</v>
      </c>
      <c r="E44" s="163">
        <v>11055</v>
      </c>
      <c r="F44" s="163">
        <v>32391</v>
      </c>
      <c r="G44" s="163">
        <v>32391</v>
      </c>
      <c r="H44" s="163">
        <v>35587</v>
      </c>
      <c r="I44" s="163">
        <v>35534</v>
      </c>
      <c r="J44" s="165">
        <f t="shared" si="24"/>
        <v>-1.4893078933317927E-3</v>
      </c>
      <c r="K44" s="164">
        <f t="shared" si="21"/>
        <v>0.22455027913708725</v>
      </c>
      <c r="L44" s="162">
        <f t="shared" si="22"/>
        <v>-53</v>
      </c>
      <c r="M44" s="163">
        <f t="shared" si="23"/>
        <v>6516</v>
      </c>
      <c r="N44" s="164">
        <f t="shared" si="20"/>
        <v>5.5084153934895786E-3</v>
      </c>
    </row>
    <row r="45" spans="1:14" x14ac:dyDescent="0.25">
      <c r="A45" s="1"/>
      <c r="B45" s="162" t="s">
        <v>123</v>
      </c>
      <c r="C45" s="163">
        <v>69076</v>
      </c>
      <c r="D45" s="163">
        <v>66469</v>
      </c>
      <c r="E45" s="163">
        <v>16914</v>
      </c>
      <c r="F45" s="163">
        <v>71057</v>
      </c>
      <c r="G45" s="163">
        <v>71057</v>
      </c>
      <c r="H45" s="163">
        <v>70356</v>
      </c>
      <c r="I45" s="163">
        <v>71445</v>
      </c>
      <c r="J45" s="165">
        <f t="shared" si="24"/>
        <v>1.5478424015009429E-2</v>
      </c>
      <c r="K45" s="164">
        <f t="shared" si="21"/>
        <v>7.4861965728384661E-2</v>
      </c>
      <c r="L45" s="162">
        <f t="shared" si="22"/>
        <v>1089</v>
      </c>
      <c r="M45" s="163">
        <f t="shared" si="23"/>
        <v>4976</v>
      </c>
      <c r="N45" s="164">
        <f t="shared" si="20"/>
        <v>1.1075272634318199E-2</v>
      </c>
    </row>
    <row r="46" spans="1:14" x14ac:dyDescent="0.25">
      <c r="A46" s="1"/>
      <c r="B46" s="162" t="s">
        <v>119</v>
      </c>
      <c r="C46" s="163">
        <v>52130</v>
      </c>
      <c r="D46" s="163">
        <v>51278</v>
      </c>
      <c r="E46" s="163">
        <v>18532</v>
      </c>
      <c r="F46" s="163">
        <v>48248</v>
      </c>
      <c r="G46" s="163">
        <v>48248</v>
      </c>
      <c r="H46" s="163">
        <v>55107</v>
      </c>
      <c r="I46" s="163">
        <v>55629</v>
      </c>
      <c r="J46" s="165">
        <f t="shared" si="24"/>
        <v>9.4724808100603575E-3</v>
      </c>
      <c r="K46" s="164">
        <f t="shared" si="21"/>
        <v>8.485120324505635E-2</v>
      </c>
      <c r="L46" s="162">
        <f t="shared" si="22"/>
        <v>522</v>
      </c>
      <c r="M46" s="163">
        <f t="shared" si="23"/>
        <v>4351</v>
      </c>
      <c r="N46" s="164">
        <f t="shared" si="20"/>
        <v>8.6235053730070281E-3</v>
      </c>
    </row>
    <row r="47" spans="1:14" x14ac:dyDescent="0.25">
      <c r="A47" s="1"/>
      <c r="B47" s="162" t="s">
        <v>128</v>
      </c>
      <c r="C47" s="163">
        <v>34798</v>
      </c>
      <c r="D47" s="163">
        <v>33048</v>
      </c>
      <c r="E47" s="163">
        <v>12333</v>
      </c>
      <c r="F47" s="163">
        <v>27487</v>
      </c>
      <c r="G47" s="163">
        <v>27487</v>
      </c>
      <c r="H47" s="163">
        <v>28790</v>
      </c>
      <c r="I47" s="163">
        <v>27218</v>
      </c>
      <c r="J47" s="165">
        <f t="shared" si="24"/>
        <v>-5.4602292462660684E-2</v>
      </c>
      <c r="K47" s="164">
        <f t="shared" si="21"/>
        <v>-0.17641007020091992</v>
      </c>
      <c r="L47" s="162">
        <f t="shared" si="22"/>
        <v>-1572</v>
      </c>
      <c r="M47" s="163">
        <f t="shared" si="23"/>
        <v>-5830</v>
      </c>
      <c r="N47" s="164">
        <f t="shared" si="20"/>
        <v>4.2192843524511553E-3</v>
      </c>
    </row>
    <row r="48" spans="1:14" x14ac:dyDescent="0.25">
      <c r="A48" s="161" t="s">
        <v>144</v>
      </c>
      <c r="B48" s="162" t="s">
        <v>131</v>
      </c>
      <c r="C48" s="163">
        <v>63061</v>
      </c>
      <c r="D48" s="163">
        <v>53923</v>
      </c>
      <c r="E48" s="163">
        <v>21722</v>
      </c>
      <c r="F48" s="163">
        <v>28263</v>
      </c>
      <c r="G48" s="163">
        <v>28263</v>
      </c>
      <c r="H48" s="163">
        <v>33577</v>
      </c>
      <c r="I48" s="163">
        <v>30855</v>
      </c>
      <c r="J48" s="165">
        <f t="shared" si="24"/>
        <v>-8.1067397325550239E-2</v>
      </c>
      <c r="K48" s="164">
        <f t="shared" si="21"/>
        <v>-0.42779518943678951</v>
      </c>
      <c r="L48" s="162">
        <f t="shared" si="22"/>
        <v>-2722</v>
      </c>
      <c r="M48" s="163">
        <f t="shared" si="23"/>
        <v>-23068</v>
      </c>
      <c r="N48" s="164">
        <f t="shared" si="20"/>
        <v>4.7830854102020861E-3</v>
      </c>
    </row>
    <row r="49" spans="1:14" x14ac:dyDescent="0.25">
      <c r="A49" s="167" t="s">
        <v>145</v>
      </c>
      <c r="B49" s="168" t="s">
        <v>145</v>
      </c>
      <c r="C49" s="169">
        <f t="shared" ref="C49:I49" si="25">C41-SUM(C42:C48)</f>
        <v>373802</v>
      </c>
      <c r="D49" s="169">
        <f t="shared" si="25"/>
        <v>355204</v>
      </c>
      <c r="E49" s="169">
        <f t="shared" si="25"/>
        <v>112586</v>
      </c>
      <c r="F49" s="169">
        <f t="shared" ref="F49" si="26">F41-SUM(F42:F48)</f>
        <v>396481</v>
      </c>
      <c r="G49" s="169">
        <f t="shared" si="25"/>
        <v>396481</v>
      </c>
      <c r="H49" s="169">
        <f t="shared" si="25"/>
        <v>417021</v>
      </c>
      <c r="I49" s="169">
        <f t="shared" si="25"/>
        <v>439369</v>
      </c>
      <c r="J49" s="171">
        <f t="shared" si="24"/>
        <v>5.358962738087536E-2</v>
      </c>
      <c r="K49" s="170">
        <f t="shared" si="21"/>
        <v>0.23694834517629304</v>
      </c>
      <c r="L49" s="168">
        <f>I49-H49</f>
        <v>22348</v>
      </c>
      <c r="M49" s="169">
        <f t="shared" si="23"/>
        <v>84165</v>
      </c>
      <c r="N49" s="170">
        <f t="shared" si="20"/>
        <v>6.8110175128668946E-2</v>
      </c>
    </row>
    <row r="50" spans="1:14" x14ac:dyDescent="0.25">
      <c r="A50" s="1"/>
      <c r="B50" s="153" t="s">
        <v>46</v>
      </c>
      <c r="C50" s="151"/>
      <c r="D50" s="151"/>
      <c r="E50" s="151"/>
      <c r="F50" s="151"/>
      <c r="G50" s="151"/>
      <c r="H50" s="151"/>
      <c r="I50" s="152"/>
      <c r="J50" s="152"/>
      <c r="K50" s="152"/>
      <c r="L50" s="152"/>
      <c r="M50" s="151"/>
      <c r="N50" s="151"/>
    </row>
    <row r="51" spans="1:14" x14ac:dyDescent="0.25">
      <c r="A51" s="1"/>
      <c r="B51" s="154" t="s">
        <v>68</v>
      </c>
      <c r="C51" s="176">
        <v>53458</v>
      </c>
      <c r="D51" s="176">
        <v>51134</v>
      </c>
      <c r="E51" s="176">
        <v>14659</v>
      </c>
      <c r="F51" s="176">
        <v>41772</v>
      </c>
      <c r="G51" s="176">
        <v>41772</v>
      </c>
      <c r="H51" s="176">
        <v>55375</v>
      </c>
      <c r="I51" s="176">
        <v>48434</v>
      </c>
      <c r="J51" s="177">
        <f>IFERROR(I51/H51-1,"-")</f>
        <v>-0.1253453724604966</v>
      </c>
      <c r="K51" s="177">
        <f>IFERROR(I51/D51-1,"-")</f>
        <v>-5.2802440646145476E-2</v>
      </c>
      <c r="L51" s="176">
        <f>I51-H51</f>
        <v>-6941</v>
      </c>
      <c r="M51" s="176">
        <f>I51-D51</f>
        <v>-2700</v>
      </c>
      <c r="N51" s="177">
        <f t="shared" ref="N51:N63" si="27">I51/I$9</f>
        <v>7.5081496923587055E-3</v>
      </c>
    </row>
    <row r="52" spans="1:14" x14ac:dyDescent="0.25">
      <c r="A52" s="1" t="s">
        <v>96</v>
      </c>
      <c r="B52" s="157" t="s">
        <v>97</v>
      </c>
      <c r="C52" s="158">
        <v>12322</v>
      </c>
      <c r="D52" s="158">
        <v>11163</v>
      </c>
      <c r="E52" s="158">
        <v>2504</v>
      </c>
      <c r="F52" s="158">
        <v>7172</v>
      </c>
      <c r="G52" s="158">
        <v>7172</v>
      </c>
      <c r="H52" s="158">
        <v>20837</v>
      </c>
      <c r="I52" s="158">
        <v>11472</v>
      </c>
      <c r="J52" s="160">
        <f>IFERROR(I52/H52-1,"-")</f>
        <v>-0.44944089840188128</v>
      </c>
      <c r="K52" s="159">
        <f t="shared" ref="K52:K63" si="28">IFERROR(I52/D52-1,"-")</f>
        <v>2.7680730986294089E-2</v>
      </c>
      <c r="L52" s="157">
        <f t="shared" ref="L52:L62" si="29">I52-H52</f>
        <v>-9365</v>
      </c>
      <c r="M52" s="158">
        <f t="shared" ref="M52:M63" si="30">I52-D52</f>
        <v>309</v>
      </c>
      <c r="N52" s="159">
        <f t="shared" si="27"/>
        <v>1.7783683625291957E-3</v>
      </c>
    </row>
    <row r="53" spans="1:14" x14ac:dyDescent="0.25">
      <c r="A53" s="161" t="s">
        <v>103</v>
      </c>
      <c r="B53" s="162" t="s">
        <v>103</v>
      </c>
      <c r="C53" s="163">
        <v>7614</v>
      </c>
      <c r="D53" s="163">
        <v>6185</v>
      </c>
      <c r="E53" s="163">
        <v>1804</v>
      </c>
      <c r="F53" s="163">
        <v>3560</v>
      </c>
      <c r="G53" s="163">
        <v>3560</v>
      </c>
      <c r="H53" s="163">
        <v>15093</v>
      </c>
      <c r="I53" s="163">
        <v>7412</v>
      </c>
      <c r="J53" s="165">
        <f>IFERROR(I53/H53-1,"-")</f>
        <v>-0.50891141588816002</v>
      </c>
      <c r="K53" s="164">
        <f t="shared" si="28"/>
        <v>0.19838318512530306</v>
      </c>
      <c r="L53" s="162">
        <f t="shared" si="29"/>
        <v>-7681</v>
      </c>
      <c r="M53" s="163">
        <f t="shared" si="30"/>
        <v>1227</v>
      </c>
      <c r="N53" s="164">
        <f t="shared" si="27"/>
        <v>1.1489946219548814E-3</v>
      </c>
    </row>
    <row r="54" spans="1:14" x14ac:dyDescent="0.25">
      <c r="A54" s="161" t="s">
        <v>100</v>
      </c>
      <c r="B54" s="162" t="s">
        <v>100</v>
      </c>
      <c r="C54" s="163">
        <v>4708</v>
      </c>
      <c r="D54" s="163">
        <v>4978</v>
      </c>
      <c r="E54" s="163">
        <v>700</v>
      </c>
      <c r="F54" s="163">
        <v>3612</v>
      </c>
      <c r="G54" s="163">
        <v>3612</v>
      </c>
      <c r="H54" s="163">
        <v>5744</v>
      </c>
      <c r="I54" s="163">
        <v>4060</v>
      </c>
      <c r="J54" s="165">
        <f>IFERROR(I54/H54-1,"-")</f>
        <v>-0.29317548746518107</v>
      </c>
      <c r="K54" s="164">
        <f t="shared" si="28"/>
        <v>-0.18441141020490159</v>
      </c>
      <c r="L54" s="162">
        <f t="shared" si="29"/>
        <v>-1684</v>
      </c>
      <c r="M54" s="163">
        <f t="shared" si="30"/>
        <v>-918</v>
      </c>
      <c r="N54" s="164">
        <f t="shared" si="27"/>
        <v>6.2937374057431435E-4</v>
      </c>
    </row>
    <row r="55" spans="1:14" x14ac:dyDescent="0.25">
      <c r="A55" s="1"/>
      <c r="B55" s="157" t="s">
        <v>107</v>
      </c>
      <c r="C55" s="158">
        <v>41136</v>
      </c>
      <c r="D55" s="158">
        <v>39971</v>
      </c>
      <c r="E55" s="158">
        <v>12155</v>
      </c>
      <c r="F55" s="158">
        <v>34600</v>
      </c>
      <c r="G55" s="158">
        <v>34600</v>
      </c>
      <c r="H55" s="158">
        <v>34538</v>
      </c>
      <c r="I55" s="158">
        <v>36962</v>
      </c>
      <c r="J55" s="160">
        <f>IFERROR(I55/H55-1,"-")</f>
        <v>7.0183565927384395E-2</v>
      </c>
      <c r="K55" s="159">
        <f t="shared" si="28"/>
        <v>-7.5279577693827981E-2</v>
      </c>
      <c r="L55" s="157">
        <f t="shared" si="29"/>
        <v>2424</v>
      </c>
      <c r="M55" s="158">
        <f t="shared" si="30"/>
        <v>-3009</v>
      </c>
      <c r="N55" s="159">
        <f t="shared" si="27"/>
        <v>5.7297813298295098E-3</v>
      </c>
    </row>
    <row r="56" spans="1:14" s="56" customFormat="1" x14ac:dyDescent="0.25">
      <c r="B56" s="162" t="s">
        <v>110</v>
      </c>
      <c r="C56" s="163">
        <v>12020</v>
      </c>
      <c r="D56" s="163">
        <v>12048</v>
      </c>
      <c r="E56" s="163">
        <v>3812</v>
      </c>
      <c r="F56" s="163">
        <v>12071</v>
      </c>
      <c r="G56" s="163">
        <v>12071</v>
      </c>
      <c r="H56" s="163">
        <v>10829</v>
      </c>
      <c r="I56" s="163">
        <v>12917</v>
      </c>
      <c r="J56" s="165">
        <f t="shared" ref="J56:J63" si="31">IFERROR(I56/H56-1,"-")</f>
        <v>0.19281558777357088</v>
      </c>
      <c r="K56" s="164">
        <f t="shared" si="28"/>
        <v>7.2128154050464799E-2</v>
      </c>
      <c r="L56" s="162">
        <f t="shared" si="29"/>
        <v>2088</v>
      </c>
      <c r="M56" s="163">
        <f t="shared" si="30"/>
        <v>869</v>
      </c>
      <c r="N56" s="164">
        <f t="shared" si="27"/>
        <v>2.0023696076350785E-3</v>
      </c>
    </row>
    <row r="57" spans="1:14" s="56" customFormat="1" x14ac:dyDescent="0.25">
      <c r="B57" s="162" t="s">
        <v>113</v>
      </c>
      <c r="C57" s="163">
        <v>13270</v>
      </c>
      <c r="D57" s="163">
        <v>11820</v>
      </c>
      <c r="E57" s="163">
        <v>3459</v>
      </c>
      <c r="F57" s="163">
        <v>7736</v>
      </c>
      <c r="G57" s="163">
        <v>7736</v>
      </c>
      <c r="H57" s="163">
        <v>7115</v>
      </c>
      <c r="I57" s="163">
        <v>7606</v>
      </c>
      <c r="J57" s="165">
        <f t="shared" si="31"/>
        <v>6.9009135628952833E-2</v>
      </c>
      <c r="K57" s="164">
        <f t="shared" si="28"/>
        <v>-0.35651438240270727</v>
      </c>
      <c r="L57" s="162">
        <f t="shared" si="29"/>
        <v>491</v>
      </c>
      <c r="M57" s="163">
        <f t="shared" si="30"/>
        <v>-4214</v>
      </c>
      <c r="N57" s="164">
        <f t="shared" si="27"/>
        <v>1.1790681455192697E-3</v>
      </c>
    </row>
    <row r="58" spans="1:14" x14ac:dyDescent="0.25">
      <c r="A58" s="1"/>
      <c r="B58" s="162" t="s">
        <v>116</v>
      </c>
      <c r="C58" s="163">
        <v>2196</v>
      </c>
      <c r="D58" s="163">
        <v>2333</v>
      </c>
      <c r="E58" s="163">
        <v>561</v>
      </c>
      <c r="F58" s="163">
        <v>2847</v>
      </c>
      <c r="G58" s="163">
        <v>2847</v>
      </c>
      <c r="H58" s="163">
        <v>3084</v>
      </c>
      <c r="I58" s="163">
        <v>2426</v>
      </c>
      <c r="J58" s="165">
        <f t="shared" si="31"/>
        <v>-0.21335927367055774</v>
      </c>
      <c r="K58" s="164">
        <f t="shared" si="28"/>
        <v>3.9862837548221064E-2</v>
      </c>
      <c r="L58" s="162">
        <f t="shared" si="29"/>
        <v>-658</v>
      </c>
      <c r="M58" s="163">
        <f t="shared" si="30"/>
        <v>93</v>
      </c>
      <c r="N58" s="164">
        <f t="shared" si="27"/>
        <v>3.7607406271755831E-4</v>
      </c>
    </row>
    <row r="59" spans="1:14" x14ac:dyDescent="0.25">
      <c r="A59" s="1"/>
      <c r="B59" s="162" t="s">
        <v>123</v>
      </c>
      <c r="C59" s="163">
        <v>727</v>
      </c>
      <c r="D59" s="163">
        <v>847</v>
      </c>
      <c r="E59" s="163">
        <v>287</v>
      </c>
      <c r="F59" s="163">
        <v>935</v>
      </c>
      <c r="G59" s="163">
        <v>935</v>
      </c>
      <c r="H59" s="163">
        <v>882</v>
      </c>
      <c r="I59" s="163">
        <v>1228</v>
      </c>
      <c r="J59" s="165">
        <f t="shared" si="31"/>
        <v>0.39229024943310664</v>
      </c>
      <c r="K59" s="164">
        <f t="shared" si="28"/>
        <v>0.44982290436835881</v>
      </c>
      <c r="L59" s="162">
        <f t="shared" si="29"/>
        <v>346</v>
      </c>
      <c r="M59" s="163">
        <f t="shared" si="30"/>
        <v>381</v>
      </c>
      <c r="N59" s="164">
        <f t="shared" si="27"/>
        <v>1.9036230379932464E-4</v>
      </c>
    </row>
    <row r="60" spans="1:14" x14ac:dyDescent="0.25">
      <c r="A60" s="1"/>
      <c r="B60" s="162" t="s">
        <v>119</v>
      </c>
      <c r="C60" s="163">
        <v>713</v>
      </c>
      <c r="D60" s="163">
        <v>823</v>
      </c>
      <c r="E60" s="163">
        <v>262</v>
      </c>
      <c r="F60" s="163">
        <v>717</v>
      </c>
      <c r="G60" s="163">
        <v>717</v>
      </c>
      <c r="H60" s="163">
        <v>758</v>
      </c>
      <c r="I60" s="163">
        <v>902</v>
      </c>
      <c r="J60" s="165">
        <f t="shared" si="31"/>
        <v>0.18997361477572561</v>
      </c>
      <c r="K60" s="164">
        <f t="shared" si="28"/>
        <v>9.5990279465370643E-2</v>
      </c>
      <c r="L60" s="162">
        <f t="shared" si="29"/>
        <v>144</v>
      </c>
      <c r="M60" s="163">
        <f t="shared" si="30"/>
        <v>79</v>
      </c>
      <c r="N60" s="164">
        <f t="shared" si="27"/>
        <v>1.3982638275813585E-4</v>
      </c>
    </row>
    <row r="61" spans="1:14" x14ac:dyDescent="0.25">
      <c r="A61" s="1"/>
      <c r="B61" s="162" t="s">
        <v>128</v>
      </c>
      <c r="C61" s="163">
        <v>470</v>
      </c>
      <c r="D61" s="163">
        <v>312</v>
      </c>
      <c r="E61" s="163">
        <v>147</v>
      </c>
      <c r="F61" s="163">
        <v>152</v>
      </c>
      <c r="G61" s="163">
        <v>152</v>
      </c>
      <c r="H61" s="163">
        <v>264</v>
      </c>
      <c r="I61" s="163">
        <v>160</v>
      </c>
      <c r="J61" s="165">
        <f t="shared" si="31"/>
        <v>-0.39393939393939392</v>
      </c>
      <c r="K61" s="164">
        <f t="shared" si="28"/>
        <v>-0.48717948717948723</v>
      </c>
      <c r="L61" s="162">
        <f t="shared" si="29"/>
        <v>-104</v>
      </c>
      <c r="M61" s="163">
        <f t="shared" si="30"/>
        <v>-152</v>
      </c>
      <c r="N61" s="164">
        <f t="shared" si="27"/>
        <v>2.4802906032485295E-5</v>
      </c>
    </row>
    <row r="62" spans="1:14" x14ac:dyDescent="0.25">
      <c r="A62" s="161" t="s">
        <v>144</v>
      </c>
      <c r="B62" s="162" t="s">
        <v>131</v>
      </c>
      <c r="C62" s="163">
        <v>654</v>
      </c>
      <c r="D62" s="163">
        <v>694</v>
      </c>
      <c r="E62" s="163">
        <v>267</v>
      </c>
      <c r="F62" s="163">
        <v>169</v>
      </c>
      <c r="G62" s="163">
        <v>169</v>
      </c>
      <c r="H62" s="163">
        <v>217</v>
      </c>
      <c r="I62" s="163">
        <v>171</v>
      </c>
      <c r="J62" s="165">
        <f t="shared" si="31"/>
        <v>-0.21198156682027647</v>
      </c>
      <c r="K62" s="164">
        <f t="shared" si="28"/>
        <v>-0.75360230547550433</v>
      </c>
      <c r="L62" s="162">
        <f t="shared" si="29"/>
        <v>-46</v>
      </c>
      <c r="M62" s="163">
        <f t="shared" si="30"/>
        <v>-523</v>
      </c>
      <c r="N62" s="164">
        <f t="shared" si="27"/>
        <v>2.6508105822218661E-5</v>
      </c>
    </row>
    <row r="63" spans="1:14" x14ac:dyDescent="0.25">
      <c r="A63" s="167" t="s">
        <v>145</v>
      </c>
      <c r="B63" s="168" t="s">
        <v>145</v>
      </c>
      <c r="C63" s="169">
        <f t="shared" ref="C63:I63" si="32">C55-SUM(C56:C62)</f>
        <v>11086</v>
      </c>
      <c r="D63" s="169">
        <f t="shared" si="32"/>
        <v>11094</v>
      </c>
      <c r="E63" s="169">
        <f t="shared" si="32"/>
        <v>3360</v>
      </c>
      <c r="F63" s="169">
        <f t="shared" ref="F63" si="33">F55-SUM(F56:F62)</f>
        <v>9973</v>
      </c>
      <c r="G63" s="169">
        <f t="shared" si="32"/>
        <v>9973</v>
      </c>
      <c r="H63" s="169">
        <f t="shared" si="32"/>
        <v>11389</v>
      </c>
      <c r="I63" s="169">
        <f t="shared" si="32"/>
        <v>11552</v>
      </c>
      <c r="J63" s="171">
        <f t="shared" si="31"/>
        <v>1.4312055492141651E-2</v>
      </c>
      <c r="K63" s="170">
        <f t="shared" si="28"/>
        <v>4.1283576708130543E-2</v>
      </c>
      <c r="L63" s="168">
        <f>I63-H63</f>
        <v>163</v>
      </c>
      <c r="M63" s="169">
        <f t="shared" si="30"/>
        <v>458</v>
      </c>
      <c r="N63" s="170">
        <f t="shared" si="27"/>
        <v>1.7907698155454385E-3</v>
      </c>
    </row>
    <row r="64" spans="1:14" x14ac:dyDescent="0.25">
      <c r="A64" s="1"/>
      <c r="B64" s="153" t="s">
        <v>47</v>
      </c>
      <c r="C64" s="151"/>
      <c r="D64" s="151"/>
      <c r="E64" s="151"/>
      <c r="F64" s="151"/>
      <c r="G64" s="151"/>
      <c r="H64" s="151"/>
      <c r="I64" s="152"/>
      <c r="J64" s="152"/>
      <c r="K64" s="152"/>
      <c r="L64" s="152"/>
      <c r="M64" s="151"/>
      <c r="N64" s="151"/>
    </row>
    <row r="65" spans="1:14" x14ac:dyDescent="0.25">
      <c r="A65" s="1"/>
      <c r="B65" s="154" t="s">
        <v>68</v>
      </c>
      <c r="C65" s="176">
        <v>161838</v>
      </c>
      <c r="D65" s="176">
        <v>159173</v>
      </c>
      <c r="E65" s="176">
        <v>60690</v>
      </c>
      <c r="F65" s="176">
        <v>188513</v>
      </c>
      <c r="G65" s="176">
        <v>188513</v>
      </c>
      <c r="H65" s="176">
        <v>207606</v>
      </c>
      <c r="I65" s="176">
        <v>267454</v>
      </c>
      <c r="J65" s="177">
        <f>IFERROR(I65/H65-1,"-")</f>
        <v>0.28827683207614418</v>
      </c>
      <c r="K65" s="177">
        <f>IFERROR(I65/D65-1,"-")</f>
        <v>0.68027240800889599</v>
      </c>
      <c r="L65" s="176">
        <f>I65-H65</f>
        <v>59848</v>
      </c>
      <c r="M65" s="176">
        <f>I65-D65</f>
        <v>108281</v>
      </c>
      <c r="N65" s="177">
        <f t="shared" ref="N65:N77" si="34">I65/I$9</f>
        <v>4.1460227687577011E-2</v>
      </c>
    </row>
    <row r="66" spans="1:14" x14ac:dyDescent="0.25">
      <c r="A66" s="1" t="s">
        <v>96</v>
      </c>
      <c r="B66" s="157" t="s">
        <v>97</v>
      </c>
      <c r="C66" s="158">
        <v>38687</v>
      </c>
      <c r="D66" s="158">
        <v>45966</v>
      </c>
      <c r="E66" s="158">
        <v>24605</v>
      </c>
      <c r="F66" s="158">
        <v>35078</v>
      </c>
      <c r="G66" s="158">
        <v>35078</v>
      </c>
      <c r="H66" s="158">
        <v>51806</v>
      </c>
      <c r="I66" s="158">
        <v>68282</v>
      </c>
      <c r="J66" s="160">
        <f>IFERROR(I66/H66-1,"-")</f>
        <v>0.31803266030961663</v>
      </c>
      <c r="K66" s="159">
        <f t="shared" ref="K66:K77" si="35">IFERROR(I66/D66-1,"-")</f>
        <v>0.48548927468128622</v>
      </c>
      <c r="L66" s="157">
        <f t="shared" ref="L66:L76" si="36">I66-H66</f>
        <v>16476</v>
      </c>
      <c r="M66" s="158">
        <f t="shared" ref="M66:M77" si="37">I66-D66</f>
        <v>22316</v>
      </c>
      <c r="N66" s="159">
        <f t="shared" si="34"/>
        <v>1.0584950185688505E-2</v>
      </c>
    </row>
    <row r="67" spans="1:14" x14ac:dyDescent="0.25">
      <c r="A67" s="161" t="s">
        <v>103</v>
      </c>
      <c r="B67" s="162" t="s">
        <v>103</v>
      </c>
      <c r="C67" s="163">
        <v>21156</v>
      </c>
      <c r="D67" s="163">
        <v>24299</v>
      </c>
      <c r="E67" s="163">
        <v>8597</v>
      </c>
      <c r="F67" s="163">
        <v>24861</v>
      </c>
      <c r="G67" s="163">
        <v>24861</v>
      </c>
      <c r="H67" s="163">
        <v>34164</v>
      </c>
      <c r="I67" s="163">
        <v>40216</v>
      </c>
      <c r="J67" s="165">
        <f>IFERROR(I67/H67-1,"-")</f>
        <v>0.17714553330991678</v>
      </c>
      <c r="K67" s="164">
        <f t="shared" si="35"/>
        <v>0.65504753282028072</v>
      </c>
      <c r="L67" s="162">
        <f t="shared" si="36"/>
        <v>6052</v>
      </c>
      <c r="M67" s="163">
        <f t="shared" si="37"/>
        <v>15917</v>
      </c>
      <c r="N67" s="164">
        <f t="shared" si="34"/>
        <v>6.2342104312651794E-3</v>
      </c>
    </row>
    <row r="68" spans="1:14" x14ac:dyDescent="0.25">
      <c r="A68" s="161" t="s">
        <v>100</v>
      </c>
      <c r="B68" s="162" t="s">
        <v>100</v>
      </c>
      <c r="C68" s="163">
        <v>17531</v>
      </c>
      <c r="D68" s="163">
        <v>21667</v>
      </c>
      <c r="E68" s="163">
        <v>16008</v>
      </c>
      <c r="F68" s="163">
        <v>10217</v>
      </c>
      <c r="G68" s="163">
        <v>10217</v>
      </c>
      <c r="H68" s="163">
        <v>17642</v>
      </c>
      <c r="I68" s="163">
        <v>28066</v>
      </c>
      <c r="J68" s="165">
        <f>IFERROR(I68/H68-1,"-")</f>
        <v>0.59086271397800694</v>
      </c>
      <c r="K68" s="164">
        <f t="shared" si="35"/>
        <v>0.29533391793972408</v>
      </c>
      <c r="L68" s="162">
        <f t="shared" si="36"/>
        <v>10424</v>
      </c>
      <c r="M68" s="163">
        <f t="shared" si="37"/>
        <v>6399</v>
      </c>
      <c r="N68" s="164">
        <f t="shared" si="34"/>
        <v>4.3507397544233269E-3</v>
      </c>
    </row>
    <row r="69" spans="1:14" x14ac:dyDescent="0.25">
      <c r="A69" s="1"/>
      <c r="B69" s="157" t="s">
        <v>107</v>
      </c>
      <c r="C69" s="158">
        <v>123151</v>
      </c>
      <c r="D69" s="158">
        <v>113207</v>
      </c>
      <c r="E69" s="158">
        <v>36085</v>
      </c>
      <c r="F69" s="158">
        <v>153435</v>
      </c>
      <c r="G69" s="158">
        <v>153435</v>
      </c>
      <c r="H69" s="158">
        <v>155800</v>
      </c>
      <c r="I69" s="158">
        <v>199172</v>
      </c>
      <c r="J69" s="160">
        <f>IFERROR(I69/H69-1,"-")</f>
        <v>0.27838254172015398</v>
      </c>
      <c r="K69" s="159">
        <f t="shared" si="35"/>
        <v>0.75936117024565619</v>
      </c>
      <c r="L69" s="157">
        <f t="shared" si="36"/>
        <v>43372</v>
      </c>
      <c r="M69" s="158">
        <f t="shared" si="37"/>
        <v>85965</v>
      </c>
      <c r="N69" s="159">
        <f t="shared" si="34"/>
        <v>3.087527750188851E-2</v>
      </c>
    </row>
    <row r="70" spans="1:14" s="56" customFormat="1" x14ac:dyDescent="0.25">
      <c r="B70" s="162" t="s">
        <v>110</v>
      </c>
      <c r="C70" s="163">
        <v>56144</v>
      </c>
      <c r="D70" s="163">
        <v>48511</v>
      </c>
      <c r="E70" s="163">
        <v>15925</v>
      </c>
      <c r="F70" s="163">
        <v>67600</v>
      </c>
      <c r="G70" s="163">
        <v>67600</v>
      </c>
      <c r="H70" s="163">
        <v>58709</v>
      </c>
      <c r="I70" s="163">
        <v>84484</v>
      </c>
      <c r="J70" s="165">
        <f t="shared" ref="J70:J77" si="38">IFERROR(I70/H70-1,"-")</f>
        <v>0.43902979100308293</v>
      </c>
      <c r="K70" s="164">
        <f t="shared" si="35"/>
        <v>0.74154315516068525</v>
      </c>
      <c r="L70" s="162">
        <f t="shared" si="36"/>
        <v>25775</v>
      </c>
      <c r="M70" s="163">
        <f t="shared" si="37"/>
        <v>35973</v>
      </c>
      <c r="N70" s="164">
        <f t="shared" si="34"/>
        <v>1.3096554457803049E-2</v>
      </c>
    </row>
    <row r="71" spans="1:14" s="56" customFormat="1" x14ac:dyDescent="0.25">
      <c r="B71" s="162" t="s">
        <v>113</v>
      </c>
      <c r="C71" s="163">
        <v>17433</v>
      </c>
      <c r="D71" s="163">
        <v>14295</v>
      </c>
      <c r="E71" s="163">
        <v>4110</v>
      </c>
      <c r="F71" s="163">
        <v>9275</v>
      </c>
      <c r="G71" s="163">
        <v>9275</v>
      </c>
      <c r="H71" s="163">
        <v>13219</v>
      </c>
      <c r="I71" s="163">
        <v>12766</v>
      </c>
      <c r="J71" s="165">
        <f t="shared" si="38"/>
        <v>-3.4268855435358181E-2</v>
      </c>
      <c r="K71" s="164">
        <f t="shared" si="35"/>
        <v>-0.10696047569080103</v>
      </c>
      <c r="L71" s="162">
        <f t="shared" si="36"/>
        <v>-453</v>
      </c>
      <c r="M71" s="163">
        <f t="shared" si="37"/>
        <v>-1529</v>
      </c>
      <c r="N71" s="164">
        <f t="shared" si="34"/>
        <v>1.9789618650669204E-3</v>
      </c>
    </row>
    <row r="72" spans="1:14" x14ac:dyDescent="0.25">
      <c r="A72" s="1"/>
      <c r="B72" s="162" t="s">
        <v>116</v>
      </c>
      <c r="C72" s="163">
        <v>7801</v>
      </c>
      <c r="D72" s="163">
        <v>12790</v>
      </c>
      <c r="E72" s="163">
        <v>3920</v>
      </c>
      <c r="F72" s="163">
        <v>21539</v>
      </c>
      <c r="G72" s="163">
        <v>21539</v>
      </c>
      <c r="H72" s="163">
        <v>18439</v>
      </c>
      <c r="I72" s="163">
        <v>22925</v>
      </c>
      <c r="J72" s="165">
        <f t="shared" si="38"/>
        <v>0.24328868159878514</v>
      </c>
      <c r="K72" s="164">
        <f t="shared" si="35"/>
        <v>0.79241594996090692</v>
      </c>
      <c r="L72" s="162">
        <f t="shared" si="36"/>
        <v>4486</v>
      </c>
      <c r="M72" s="163">
        <f t="shared" si="37"/>
        <v>10135</v>
      </c>
      <c r="N72" s="164">
        <f t="shared" si="34"/>
        <v>3.5537913799670337E-3</v>
      </c>
    </row>
    <row r="73" spans="1:14" x14ac:dyDescent="0.25">
      <c r="A73" s="1"/>
      <c r="B73" s="162" t="s">
        <v>123</v>
      </c>
      <c r="C73" s="163">
        <v>2856</v>
      </c>
      <c r="D73" s="163">
        <v>2139</v>
      </c>
      <c r="E73" s="163">
        <v>634</v>
      </c>
      <c r="F73" s="163">
        <v>4225</v>
      </c>
      <c r="G73" s="163">
        <v>4225</v>
      </c>
      <c r="H73" s="163">
        <v>4808</v>
      </c>
      <c r="I73" s="163">
        <v>7754</v>
      </c>
      <c r="J73" s="165">
        <f t="shared" si="38"/>
        <v>0.612728785357737</v>
      </c>
      <c r="K73" s="164">
        <f t="shared" si="35"/>
        <v>2.6250584385226743</v>
      </c>
      <c r="L73" s="162">
        <f t="shared" si="36"/>
        <v>2946</v>
      </c>
      <c r="M73" s="163">
        <f t="shared" si="37"/>
        <v>5615</v>
      </c>
      <c r="N73" s="164">
        <f t="shared" si="34"/>
        <v>1.2020108335993186E-3</v>
      </c>
    </row>
    <row r="74" spans="1:14" x14ac:dyDescent="0.25">
      <c r="A74" s="1"/>
      <c r="B74" s="162" t="s">
        <v>119</v>
      </c>
      <c r="C74" s="163">
        <v>3613</v>
      </c>
      <c r="D74" s="163">
        <v>2880</v>
      </c>
      <c r="E74" s="163">
        <v>1452</v>
      </c>
      <c r="F74" s="163">
        <v>3969</v>
      </c>
      <c r="G74" s="163">
        <v>3969</v>
      </c>
      <c r="H74" s="163">
        <v>3083</v>
      </c>
      <c r="I74" s="163">
        <v>4952</v>
      </c>
      <c r="J74" s="165">
        <f t="shared" si="38"/>
        <v>0.60622770029192341</v>
      </c>
      <c r="K74" s="164">
        <f t="shared" si="35"/>
        <v>0.71944444444444455</v>
      </c>
      <c r="L74" s="162">
        <f t="shared" si="36"/>
        <v>1869</v>
      </c>
      <c r="M74" s="163">
        <f t="shared" si="37"/>
        <v>2072</v>
      </c>
      <c r="N74" s="164">
        <f t="shared" si="34"/>
        <v>7.6764994170541994E-4</v>
      </c>
    </row>
    <row r="75" spans="1:14" x14ac:dyDescent="0.25">
      <c r="A75" s="1"/>
      <c r="B75" s="162" t="s">
        <v>128</v>
      </c>
      <c r="C75" s="163">
        <v>1592</v>
      </c>
      <c r="D75" s="163">
        <v>2489</v>
      </c>
      <c r="E75" s="163">
        <v>854</v>
      </c>
      <c r="F75" s="163">
        <v>3522</v>
      </c>
      <c r="G75" s="163">
        <v>3522</v>
      </c>
      <c r="H75" s="163">
        <v>4583</v>
      </c>
      <c r="I75" s="163">
        <v>3861</v>
      </c>
      <c r="J75" s="165">
        <f t="shared" si="38"/>
        <v>-0.15753873008946107</v>
      </c>
      <c r="K75" s="164">
        <f t="shared" si="35"/>
        <v>0.55122539172358387</v>
      </c>
      <c r="L75" s="162">
        <f t="shared" si="36"/>
        <v>-722</v>
      </c>
      <c r="M75" s="163">
        <f t="shared" si="37"/>
        <v>1372</v>
      </c>
      <c r="N75" s="164">
        <f t="shared" si="34"/>
        <v>5.9852512619641078E-4</v>
      </c>
    </row>
    <row r="76" spans="1:14" x14ac:dyDescent="0.25">
      <c r="A76" s="161" t="s">
        <v>144</v>
      </c>
      <c r="B76" s="162" t="s">
        <v>131</v>
      </c>
      <c r="C76" s="163">
        <v>2890</v>
      </c>
      <c r="D76" s="163">
        <v>2648</v>
      </c>
      <c r="E76" s="163">
        <v>1101</v>
      </c>
      <c r="F76" s="163">
        <v>1144</v>
      </c>
      <c r="G76" s="163">
        <v>1144</v>
      </c>
      <c r="H76" s="163">
        <v>1282</v>
      </c>
      <c r="I76" s="163">
        <v>3713</v>
      </c>
      <c r="J76" s="165">
        <f t="shared" si="38"/>
        <v>1.8962558502340094</v>
      </c>
      <c r="K76" s="164">
        <f t="shared" si="35"/>
        <v>0.40219033232628409</v>
      </c>
      <c r="L76" s="162">
        <f t="shared" si="36"/>
        <v>2431</v>
      </c>
      <c r="M76" s="163">
        <f t="shared" si="37"/>
        <v>1065</v>
      </c>
      <c r="N76" s="164">
        <f t="shared" si="34"/>
        <v>5.7558243811636192E-4</v>
      </c>
    </row>
    <row r="77" spans="1:14" x14ac:dyDescent="0.25">
      <c r="A77" s="167" t="s">
        <v>145</v>
      </c>
      <c r="B77" s="168" t="s">
        <v>145</v>
      </c>
      <c r="C77" s="169">
        <f t="shared" ref="C77:I77" si="39">C69-SUM(C70:C76)</f>
        <v>30822</v>
      </c>
      <c r="D77" s="169">
        <f t="shared" si="39"/>
        <v>27455</v>
      </c>
      <c r="E77" s="169">
        <f t="shared" si="39"/>
        <v>8089</v>
      </c>
      <c r="F77" s="169">
        <f t="shared" ref="F77" si="40">F69-SUM(F70:F76)</f>
        <v>42161</v>
      </c>
      <c r="G77" s="169">
        <f t="shared" si="39"/>
        <v>42161</v>
      </c>
      <c r="H77" s="169">
        <f t="shared" si="39"/>
        <v>51677</v>
      </c>
      <c r="I77" s="169">
        <f t="shared" si="39"/>
        <v>58717</v>
      </c>
      <c r="J77" s="171">
        <f t="shared" si="38"/>
        <v>0.13623081835245854</v>
      </c>
      <c r="K77" s="170">
        <f t="shared" si="35"/>
        <v>1.1386632671644508</v>
      </c>
      <c r="L77" s="168">
        <f>I77-H77</f>
        <v>7040</v>
      </c>
      <c r="M77" s="169">
        <f t="shared" si="37"/>
        <v>31262</v>
      </c>
      <c r="N77" s="170">
        <f t="shared" si="34"/>
        <v>9.1022014594339951E-3</v>
      </c>
    </row>
    <row r="78" spans="1:14" x14ac:dyDescent="0.25">
      <c r="A78" s="1"/>
      <c r="B78" s="153" t="s">
        <v>48</v>
      </c>
      <c r="C78" s="151"/>
      <c r="D78" s="151"/>
      <c r="E78" s="151"/>
      <c r="F78" s="151"/>
      <c r="G78" s="151"/>
      <c r="H78" s="151"/>
      <c r="I78" s="152"/>
      <c r="J78" s="152"/>
      <c r="K78" s="152"/>
      <c r="L78" s="152"/>
      <c r="M78" s="151"/>
      <c r="N78" s="151"/>
    </row>
    <row r="79" spans="1:14" x14ac:dyDescent="0.25">
      <c r="A79" s="1"/>
      <c r="B79" s="154" t="s">
        <v>68</v>
      </c>
      <c r="C79" s="176">
        <v>971454</v>
      </c>
      <c r="D79" s="176">
        <v>939301</v>
      </c>
      <c r="E79" s="176">
        <v>259391</v>
      </c>
      <c r="F79" s="176">
        <v>820583</v>
      </c>
      <c r="G79" s="176">
        <v>820583</v>
      </c>
      <c r="H79" s="176">
        <v>933965</v>
      </c>
      <c r="I79" s="176">
        <v>1064073</v>
      </c>
      <c r="J79" s="177">
        <f>IFERROR(I79/H79-1,"-")</f>
        <v>0.13930714748411344</v>
      </c>
      <c r="K79" s="177">
        <f>IFERROR(I79/D79-1,"-")</f>
        <v>0.13283494854152189</v>
      </c>
      <c r="L79" s="176">
        <f>I79-H79</f>
        <v>130108</v>
      </c>
      <c r="M79" s="176">
        <f>I79-D79</f>
        <v>124772</v>
      </c>
      <c r="N79" s="177">
        <f t="shared" ref="N79:N91" si="41">I79/I$9</f>
        <v>0.16495064144190455</v>
      </c>
    </row>
    <row r="80" spans="1:14" x14ac:dyDescent="0.25">
      <c r="A80" s="1" t="s">
        <v>96</v>
      </c>
      <c r="B80" s="157" t="s">
        <v>97</v>
      </c>
      <c r="C80" s="158">
        <v>402795</v>
      </c>
      <c r="D80" s="158">
        <v>402386</v>
      </c>
      <c r="E80" s="158">
        <v>106673</v>
      </c>
      <c r="F80" s="158">
        <v>380964</v>
      </c>
      <c r="G80" s="158">
        <v>380964</v>
      </c>
      <c r="H80" s="158">
        <v>381700</v>
      </c>
      <c r="I80" s="158">
        <v>419537</v>
      </c>
      <c r="J80" s="160">
        <f>IFERROR(I80/H80-1,"-")</f>
        <v>9.9127587110296123E-2</v>
      </c>
      <c r="K80" s="159">
        <f t="shared" ref="K80:K91" si="42">IFERROR(I80/D80-1,"-")</f>
        <v>4.2623252300030279E-2</v>
      </c>
      <c r="L80" s="157">
        <f t="shared" ref="L80:L90" si="43">I80-H80</f>
        <v>37837</v>
      </c>
      <c r="M80" s="158">
        <f t="shared" ref="M80:M91" si="44">I80-D80</f>
        <v>17151</v>
      </c>
      <c r="N80" s="159">
        <f t="shared" si="41"/>
        <v>6.5035854925942396E-2</v>
      </c>
    </row>
    <row r="81" spans="1:14" x14ac:dyDescent="0.25">
      <c r="A81" s="161" t="s">
        <v>103</v>
      </c>
      <c r="B81" s="162" t="s">
        <v>103</v>
      </c>
      <c r="C81" s="163">
        <v>96922</v>
      </c>
      <c r="D81" s="163">
        <v>75835</v>
      </c>
      <c r="E81" s="163">
        <v>26886</v>
      </c>
      <c r="F81" s="163">
        <v>101542</v>
      </c>
      <c r="G81" s="163">
        <v>101542</v>
      </c>
      <c r="H81" s="163">
        <v>97548</v>
      </c>
      <c r="I81" s="163">
        <v>111786</v>
      </c>
      <c r="J81" s="165">
        <f>IFERROR(I81/H81-1,"-")</f>
        <v>0.1459589125353673</v>
      </c>
      <c r="K81" s="164">
        <f t="shared" si="42"/>
        <v>0.47406870178677396</v>
      </c>
      <c r="L81" s="162">
        <f t="shared" si="43"/>
        <v>14238</v>
      </c>
      <c r="M81" s="163">
        <f t="shared" si="44"/>
        <v>35951</v>
      </c>
      <c r="N81" s="164">
        <f t="shared" si="41"/>
        <v>1.7328860335921258E-2</v>
      </c>
    </row>
    <row r="82" spans="1:14" x14ac:dyDescent="0.25">
      <c r="A82" s="161" t="s">
        <v>100</v>
      </c>
      <c r="B82" s="162" t="s">
        <v>100</v>
      </c>
      <c r="C82" s="163">
        <v>305873</v>
      </c>
      <c r="D82" s="163">
        <v>326551</v>
      </c>
      <c r="E82" s="163">
        <v>79787</v>
      </c>
      <c r="F82" s="163">
        <v>279422</v>
      </c>
      <c r="G82" s="163">
        <v>279422</v>
      </c>
      <c r="H82" s="163">
        <v>284152</v>
      </c>
      <c r="I82" s="163">
        <v>307751</v>
      </c>
      <c r="J82" s="165">
        <f>IFERROR(I82/H82-1,"-")</f>
        <v>8.3050620794504315E-2</v>
      </c>
      <c r="K82" s="164">
        <f t="shared" si="42"/>
        <v>-5.7571405385376195E-2</v>
      </c>
      <c r="L82" s="162">
        <f t="shared" si="43"/>
        <v>23599</v>
      </c>
      <c r="M82" s="163">
        <f t="shared" si="44"/>
        <v>-18800</v>
      </c>
      <c r="N82" s="164">
        <f t="shared" si="41"/>
        <v>4.7706994590021139E-2</v>
      </c>
    </row>
    <row r="83" spans="1:14" x14ac:dyDescent="0.25">
      <c r="A83" s="1"/>
      <c r="B83" s="157" t="s">
        <v>107</v>
      </c>
      <c r="C83" s="158">
        <v>568659</v>
      </c>
      <c r="D83" s="158">
        <v>536915</v>
      </c>
      <c r="E83" s="158">
        <v>152718</v>
      </c>
      <c r="F83" s="158">
        <v>439619</v>
      </c>
      <c r="G83" s="158">
        <v>439619</v>
      </c>
      <c r="H83" s="158">
        <v>552265</v>
      </c>
      <c r="I83" s="158">
        <v>644536</v>
      </c>
      <c r="J83" s="160">
        <f>IFERROR(I83/H83-1,"-")</f>
        <v>0.16707739943686462</v>
      </c>
      <c r="K83" s="159">
        <f t="shared" si="42"/>
        <v>0.20044327314379373</v>
      </c>
      <c r="L83" s="157">
        <f t="shared" si="43"/>
        <v>92271</v>
      </c>
      <c r="M83" s="158">
        <f t="shared" si="44"/>
        <v>107621</v>
      </c>
      <c r="N83" s="159">
        <f t="shared" si="41"/>
        <v>9.991478651596214E-2</v>
      </c>
    </row>
    <row r="84" spans="1:14" s="56" customFormat="1" x14ac:dyDescent="0.25">
      <c r="B84" s="162" t="s">
        <v>110</v>
      </c>
      <c r="C84" s="163">
        <v>84109</v>
      </c>
      <c r="D84" s="163">
        <v>90752</v>
      </c>
      <c r="E84" s="163">
        <v>25019</v>
      </c>
      <c r="F84" s="163">
        <v>84724</v>
      </c>
      <c r="G84" s="163">
        <v>84724</v>
      </c>
      <c r="H84" s="163">
        <v>113073</v>
      </c>
      <c r="I84" s="163">
        <v>132522</v>
      </c>
      <c r="J84" s="165">
        <f t="shared" ref="J84:J91" si="45">IFERROR(I84/H84-1,"-")</f>
        <v>0.17200392666684361</v>
      </c>
      <c r="K84" s="164">
        <f t="shared" si="42"/>
        <v>0.46026533850493645</v>
      </c>
      <c r="L84" s="162">
        <f t="shared" si="43"/>
        <v>19449</v>
      </c>
      <c r="M84" s="163">
        <f t="shared" si="44"/>
        <v>41770</v>
      </c>
      <c r="N84" s="164">
        <f t="shared" si="41"/>
        <v>2.0543316957731352E-2</v>
      </c>
    </row>
    <row r="85" spans="1:14" s="56" customFormat="1" x14ac:dyDescent="0.25">
      <c r="B85" s="162" t="s">
        <v>113</v>
      </c>
      <c r="C85" s="163">
        <v>246556</v>
      </c>
      <c r="D85" s="163">
        <v>204399</v>
      </c>
      <c r="E85" s="163">
        <v>53222</v>
      </c>
      <c r="F85" s="163">
        <v>141147</v>
      </c>
      <c r="G85" s="163">
        <v>141147</v>
      </c>
      <c r="H85" s="163">
        <v>160883</v>
      </c>
      <c r="I85" s="163">
        <v>180469</v>
      </c>
      <c r="J85" s="165">
        <f t="shared" si="45"/>
        <v>0.12174064382190775</v>
      </c>
      <c r="K85" s="164">
        <f t="shared" si="42"/>
        <v>-0.11707493676583547</v>
      </c>
      <c r="L85" s="162">
        <f t="shared" si="43"/>
        <v>19586</v>
      </c>
      <c r="M85" s="163">
        <f t="shared" si="44"/>
        <v>-23930</v>
      </c>
      <c r="N85" s="164">
        <f t="shared" si="41"/>
        <v>2.7975972804853682E-2</v>
      </c>
    </row>
    <row r="86" spans="1:14" x14ac:dyDescent="0.25">
      <c r="A86" s="1"/>
      <c r="B86" s="162" t="s">
        <v>116</v>
      </c>
      <c r="C86" s="163">
        <v>27138</v>
      </c>
      <c r="D86" s="163">
        <v>30113</v>
      </c>
      <c r="E86" s="163">
        <v>9255</v>
      </c>
      <c r="F86" s="163">
        <v>35292</v>
      </c>
      <c r="G86" s="163">
        <v>35292</v>
      </c>
      <c r="H86" s="163">
        <v>49617</v>
      </c>
      <c r="I86" s="163">
        <v>68055</v>
      </c>
      <c r="J86" s="165">
        <f t="shared" si="45"/>
        <v>0.37160650583469379</v>
      </c>
      <c r="K86" s="164">
        <f t="shared" si="42"/>
        <v>1.259987380865407</v>
      </c>
      <c r="L86" s="162">
        <f t="shared" si="43"/>
        <v>18438</v>
      </c>
      <c r="M86" s="163">
        <f t="shared" si="44"/>
        <v>37942</v>
      </c>
      <c r="N86" s="164">
        <f t="shared" si="41"/>
        <v>1.0549761062754917E-2</v>
      </c>
    </row>
    <row r="87" spans="1:14" x14ac:dyDescent="0.25">
      <c r="A87" s="1"/>
      <c r="B87" s="162" t="s">
        <v>123</v>
      </c>
      <c r="C87" s="163">
        <v>14372</v>
      </c>
      <c r="D87" s="163">
        <v>11361</v>
      </c>
      <c r="E87" s="163">
        <v>2374</v>
      </c>
      <c r="F87" s="163">
        <v>12903</v>
      </c>
      <c r="G87" s="163">
        <v>12903</v>
      </c>
      <c r="H87" s="163">
        <v>15309</v>
      </c>
      <c r="I87" s="163">
        <v>22140</v>
      </c>
      <c r="J87" s="165">
        <f t="shared" si="45"/>
        <v>0.44620811287477946</v>
      </c>
      <c r="K87" s="164">
        <f t="shared" si="42"/>
        <v>0.94877211513071025</v>
      </c>
      <c r="L87" s="162">
        <f t="shared" si="43"/>
        <v>6831</v>
      </c>
      <c r="M87" s="163">
        <f t="shared" si="44"/>
        <v>10779</v>
      </c>
      <c r="N87" s="164">
        <f t="shared" si="41"/>
        <v>3.432102122245153E-3</v>
      </c>
    </row>
    <row r="88" spans="1:14" x14ac:dyDescent="0.25">
      <c r="A88" s="1"/>
      <c r="B88" s="162" t="s">
        <v>119</v>
      </c>
      <c r="C88" s="163">
        <v>8108</v>
      </c>
      <c r="D88" s="163">
        <v>7695</v>
      </c>
      <c r="E88" s="163">
        <v>2468</v>
      </c>
      <c r="F88" s="163">
        <v>6824</v>
      </c>
      <c r="G88" s="163">
        <v>6824</v>
      </c>
      <c r="H88" s="163">
        <v>8177</v>
      </c>
      <c r="I88" s="163">
        <v>10558</v>
      </c>
      <c r="J88" s="165">
        <f t="shared" si="45"/>
        <v>0.29118258530023233</v>
      </c>
      <c r="K88" s="164">
        <f t="shared" si="42"/>
        <v>0.37205977907732302</v>
      </c>
      <c r="L88" s="162">
        <f t="shared" si="43"/>
        <v>2381</v>
      </c>
      <c r="M88" s="163">
        <f t="shared" si="44"/>
        <v>2863</v>
      </c>
      <c r="N88" s="164">
        <f t="shared" si="41"/>
        <v>1.6366817618186234E-3</v>
      </c>
    </row>
    <row r="89" spans="1:14" x14ac:dyDescent="0.25">
      <c r="A89" s="1"/>
      <c r="B89" s="162" t="s">
        <v>128</v>
      </c>
      <c r="C89" s="163">
        <v>9522</v>
      </c>
      <c r="D89" s="163">
        <v>10716</v>
      </c>
      <c r="E89" s="163">
        <v>4147</v>
      </c>
      <c r="F89" s="163">
        <v>9083</v>
      </c>
      <c r="G89" s="163">
        <v>9083</v>
      </c>
      <c r="H89" s="163">
        <v>10901</v>
      </c>
      <c r="I89" s="163">
        <v>9345</v>
      </c>
      <c r="J89" s="165">
        <f t="shared" si="45"/>
        <v>-0.14273919823869374</v>
      </c>
      <c r="K89" s="164">
        <f t="shared" si="42"/>
        <v>-0.12793952967525191</v>
      </c>
      <c r="L89" s="162">
        <f t="shared" si="43"/>
        <v>-1556</v>
      </c>
      <c r="M89" s="163">
        <f t="shared" si="44"/>
        <v>-1371</v>
      </c>
      <c r="N89" s="164">
        <f t="shared" si="41"/>
        <v>1.4486447304598443E-3</v>
      </c>
    </row>
    <row r="90" spans="1:14" x14ac:dyDescent="0.25">
      <c r="A90" s="161" t="s">
        <v>144</v>
      </c>
      <c r="B90" s="162" t="s">
        <v>131</v>
      </c>
      <c r="C90" s="163">
        <v>17142</v>
      </c>
      <c r="D90" s="163">
        <v>16437</v>
      </c>
      <c r="E90" s="163">
        <v>6761</v>
      </c>
      <c r="F90" s="163">
        <v>9192</v>
      </c>
      <c r="G90" s="163">
        <v>9192</v>
      </c>
      <c r="H90" s="163">
        <v>12341</v>
      </c>
      <c r="I90" s="163">
        <v>11740</v>
      </c>
      <c r="J90" s="165">
        <f t="shared" si="45"/>
        <v>-4.8699457094238729E-2</v>
      </c>
      <c r="K90" s="164">
        <f t="shared" si="42"/>
        <v>-0.28575774168035528</v>
      </c>
      <c r="L90" s="162">
        <f t="shared" si="43"/>
        <v>-601</v>
      </c>
      <c r="M90" s="163">
        <f t="shared" si="44"/>
        <v>-4697</v>
      </c>
      <c r="N90" s="164">
        <f t="shared" si="41"/>
        <v>1.8199132301336086E-3</v>
      </c>
    </row>
    <row r="91" spans="1:14" x14ac:dyDescent="0.25">
      <c r="A91" s="167" t="s">
        <v>145</v>
      </c>
      <c r="B91" s="168" t="s">
        <v>145</v>
      </c>
      <c r="C91" s="169">
        <f t="shared" ref="C91:I91" si="46">C83-SUM(C84:C90)</f>
        <v>161712</v>
      </c>
      <c r="D91" s="169">
        <f t="shared" si="46"/>
        <v>165442</v>
      </c>
      <c r="E91" s="169">
        <f t="shared" si="46"/>
        <v>49472</v>
      </c>
      <c r="F91" s="169">
        <f t="shared" ref="F91" si="47">F83-SUM(F84:F90)</f>
        <v>140454</v>
      </c>
      <c r="G91" s="169">
        <f t="shared" si="46"/>
        <v>140454</v>
      </c>
      <c r="H91" s="169">
        <f t="shared" si="46"/>
        <v>181964</v>
      </c>
      <c r="I91" s="169">
        <f t="shared" si="46"/>
        <v>209707</v>
      </c>
      <c r="J91" s="171">
        <f t="shared" si="45"/>
        <v>0.1524642236925986</v>
      </c>
      <c r="K91" s="170">
        <f t="shared" si="42"/>
        <v>0.26755600149901482</v>
      </c>
      <c r="L91" s="168">
        <f>I91-H91</f>
        <v>27743</v>
      </c>
      <c r="M91" s="169">
        <f t="shared" si="44"/>
        <v>44265</v>
      </c>
      <c r="N91" s="170">
        <f t="shared" si="41"/>
        <v>3.2508393845964961E-2</v>
      </c>
    </row>
    <row r="92" spans="1:14" x14ac:dyDescent="0.25">
      <c r="A92" s="1"/>
      <c r="B92" s="153" t="s">
        <v>49</v>
      </c>
      <c r="C92" s="151"/>
      <c r="D92" s="151"/>
      <c r="E92" s="151"/>
      <c r="F92" s="151"/>
      <c r="G92" s="151"/>
      <c r="H92" s="151"/>
      <c r="I92" s="152"/>
      <c r="J92" s="152"/>
      <c r="K92" s="152"/>
      <c r="L92" s="152"/>
      <c r="M92" s="151"/>
      <c r="N92" s="151"/>
    </row>
    <row r="93" spans="1:14" x14ac:dyDescent="0.25">
      <c r="A93" s="1"/>
      <c r="B93" s="154" t="s">
        <v>68</v>
      </c>
      <c r="C93" s="176">
        <v>56600</v>
      </c>
      <c r="D93" s="176">
        <v>58393</v>
      </c>
      <c r="E93" s="176">
        <v>23723</v>
      </c>
      <c r="F93" s="176">
        <v>53822</v>
      </c>
      <c r="G93" s="176">
        <v>53822</v>
      </c>
      <c r="H93" s="176">
        <v>60906</v>
      </c>
      <c r="I93" s="176">
        <v>60178</v>
      </c>
      <c r="J93" s="177">
        <f>IFERROR(I93/H93-1,"-")</f>
        <v>-1.1952845368272458E-2</v>
      </c>
      <c r="K93" s="177">
        <f>IFERROR(I93/D93-1,"-")</f>
        <v>3.0568732553559519E-2</v>
      </c>
      <c r="L93" s="176">
        <f>I93-H93</f>
        <v>-728</v>
      </c>
      <c r="M93" s="176">
        <f>I93-D93</f>
        <v>1785</v>
      </c>
      <c r="N93" s="177">
        <f t="shared" ref="N93:N105" si="48">I93/I$9</f>
        <v>9.3286829951431255E-3</v>
      </c>
    </row>
    <row r="94" spans="1:14" x14ac:dyDescent="0.25">
      <c r="A94" s="1" t="s">
        <v>96</v>
      </c>
      <c r="B94" s="157" t="s">
        <v>97</v>
      </c>
      <c r="C94" s="158">
        <v>35359</v>
      </c>
      <c r="D94" s="158">
        <v>38149</v>
      </c>
      <c r="E94" s="158">
        <v>15260</v>
      </c>
      <c r="F94" s="158">
        <v>34543</v>
      </c>
      <c r="G94" s="158">
        <v>34543</v>
      </c>
      <c r="H94" s="158">
        <v>38696</v>
      </c>
      <c r="I94" s="158">
        <v>36730</v>
      </c>
      <c r="J94" s="160">
        <f>IFERROR(I94/H94-1,"-")</f>
        <v>-5.0806284887326858E-2</v>
      </c>
      <c r="K94" s="159">
        <f t="shared" ref="K94:K105" si="49">IFERROR(I94/D94-1,"-")</f>
        <v>-3.7196256782615511E-2</v>
      </c>
      <c r="L94" s="157">
        <f t="shared" ref="L94:L104" si="50">I94-H94</f>
        <v>-1966</v>
      </c>
      <c r="M94" s="158">
        <f t="shared" ref="M94:M105" si="51">I94-D94</f>
        <v>-1419</v>
      </c>
      <c r="N94" s="159">
        <f t="shared" si="48"/>
        <v>5.6938171160824062E-3</v>
      </c>
    </row>
    <row r="95" spans="1:14" x14ac:dyDescent="0.25">
      <c r="A95" s="161" t="s">
        <v>103</v>
      </c>
      <c r="B95" s="162" t="s">
        <v>103</v>
      </c>
      <c r="C95" s="163">
        <v>17182</v>
      </c>
      <c r="D95" s="163">
        <v>19575</v>
      </c>
      <c r="E95" s="163">
        <v>8252</v>
      </c>
      <c r="F95" s="163">
        <v>16275</v>
      </c>
      <c r="G95" s="163">
        <v>16275</v>
      </c>
      <c r="H95" s="163">
        <v>12241</v>
      </c>
      <c r="I95" s="163">
        <v>12042</v>
      </c>
      <c r="J95" s="165">
        <f>IFERROR(I95/H95-1,"-")</f>
        <v>-1.625684176129405E-2</v>
      </c>
      <c r="K95" s="164">
        <f t="shared" si="49"/>
        <v>-0.3848275862068965</v>
      </c>
      <c r="L95" s="162">
        <f t="shared" si="50"/>
        <v>-199</v>
      </c>
      <c r="M95" s="163">
        <f t="shared" si="51"/>
        <v>-7533</v>
      </c>
      <c r="N95" s="164">
        <f t="shared" si="48"/>
        <v>1.8667287152699247E-3</v>
      </c>
    </row>
    <row r="96" spans="1:14" x14ac:dyDescent="0.25">
      <c r="A96" s="161" t="s">
        <v>100</v>
      </c>
      <c r="B96" s="162" t="s">
        <v>100</v>
      </c>
      <c r="C96" s="163">
        <v>18177</v>
      </c>
      <c r="D96" s="163">
        <v>18574</v>
      </c>
      <c r="E96" s="163">
        <v>7008</v>
      </c>
      <c r="F96" s="163">
        <v>18268</v>
      </c>
      <c r="G96" s="163">
        <v>18268</v>
      </c>
      <c r="H96" s="163">
        <v>26455</v>
      </c>
      <c r="I96" s="163">
        <v>24688</v>
      </c>
      <c r="J96" s="165">
        <f>IFERROR(I96/H96-1,"-")</f>
        <v>-6.6792666792666822E-2</v>
      </c>
      <c r="K96" s="164">
        <f t="shared" si="49"/>
        <v>0.3291698072574567</v>
      </c>
      <c r="L96" s="162">
        <f t="shared" si="50"/>
        <v>-1767</v>
      </c>
      <c r="M96" s="163">
        <f t="shared" si="51"/>
        <v>6114</v>
      </c>
      <c r="N96" s="164">
        <f t="shared" si="48"/>
        <v>3.8270884008124811E-3</v>
      </c>
    </row>
    <row r="97" spans="1:14" x14ac:dyDescent="0.25">
      <c r="A97" s="1"/>
      <c r="B97" s="157" t="s">
        <v>107</v>
      </c>
      <c r="C97" s="158">
        <v>21241</v>
      </c>
      <c r="D97" s="158">
        <v>20244</v>
      </c>
      <c r="E97" s="158">
        <v>8463</v>
      </c>
      <c r="F97" s="158">
        <v>19279</v>
      </c>
      <c r="G97" s="158">
        <v>19279</v>
      </c>
      <c r="H97" s="158">
        <v>22210</v>
      </c>
      <c r="I97" s="158">
        <v>23448</v>
      </c>
      <c r="J97" s="160">
        <f>IFERROR(I97/H97-1,"-")</f>
        <v>5.5740657361548873E-2</v>
      </c>
      <c r="K97" s="159">
        <f t="shared" si="49"/>
        <v>0.15826911677534095</v>
      </c>
      <c r="L97" s="157">
        <f t="shared" si="50"/>
        <v>1238</v>
      </c>
      <c r="M97" s="158">
        <f t="shared" si="51"/>
        <v>3204</v>
      </c>
      <c r="N97" s="159">
        <f t="shared" si="48"/>
        <v>3.6348658790607202E-3</v>
      </c>
    </row>
    <row r="98" spans="1:14" s="56" customFormat="1" x14ac:dyDescent="0.25">
      <c r="B98" s="162" t="s">
        <v>110</v>
      </c>
      <c r="C98" s="163">
        <v>2385</v>
      </c>
      <c r="D98" s="163">
        <v>2572</v>
      </c>
      <c r="E98" s="163">
        <v>1373</v>
      </c>
      <c r="F98" s="163">
        <v>2638</v>
      </c>
      <c r="G98" s="163">
        <v>2638</v>
      </c>
      <c r="H98" s="163">
        <v>3128</v>
      </c>
      <c r="I98" s="163">
        <v>3308</v>
      </c>
      <c r="J98" s="165">
        <f t="shared" ref="J98:J105" si="52">IFERROR(I98/H98-1,"-")</f>
        <v>5.7544757033248128E-2</v>
      </c>
      <c r="K98" s="164">
        <f t="shared" si="49"/>
        <v>0.28615863141524112</v>
      </c>
      <c r="L98" s="162">
        <f t="shared" si="50"/>
        <v>180</v>
      </c>
      <c r="M98" s="163">
        <f t="shared" si="51"/>
        <v>736</v>
      </c>
      <c r="N98" s="164">
        <f t="shared" si="48"/>
        <v>5.1280008222163347E-4</v>
      </c>
    </row>
    <row r="99" spans="1:14" s="56" customFormat="1" x14ac:dyDescent="0.25">
      <c r="B99" s="162" t="s">
        <v>113</v>
      </c>
      <c r="C99" s="163">
        <v>5221</v>
      </c>
      <c r="D99" s="163">
        <v>4530</v>
      </c>
      <c r="E99" s="163">
        <v>1673</v>
      </c>
      <c r="F99" s="163">
        <v>4064</v>
      </c>
      <c r="G99" s="163">
        <v>4064</v>
      </c>
      <c r="H99" s="163">
        <v>4429</v>
      </c>
      <c r="I99" s="163">
        <v>4895</v>
      </c>
      <c r="J99" s="165">
        <f t="shared" si="52"/>
        <v>0.1052156242944231</v>
      </c>
      <c r="K99" s="164">
        <f t="shared" si="49"/>
        <v>8.0573951434878666E-2</v>
      </c>
      <c r="L99" s="162">
        <f t="shared" si="50"/>
        <v>466</v>
      </c>
      <c r="M99" s="163">
        <f t="shared" si="51"/>
        <v>365</v>
      </c>
      <c r="N99" s="164">
        <f t="shared" si="48"/>
        <v>7.5881390643134708E-4</v>
      </c>
    </row>
    <row r="100" spans="1:14" x14ac:dyDescent="0.25">
      <c r="A100" s="1"/>
      <c r="B100" s="162" t="s">
        <v>116</v>
      </c>
      <c r="C100" s="163">
        <v>4377</v>
      </c>
      <c r="D100" s="163">
        <v>4017</v>
      </c>
      <c r="E100" s="163">
        <v>1976</v>
      </c>
      <c r="F100" s="163">
        <v>3550</v>
      </c>
      <c r="G100" s="163">
        <v>3550</v>
      </c>
      <c r="H100" s="163">
        <v>4014</v>
      </c>
      <c r="I100" s="163">
        <v>3859</v>
      </c>
      <c r="J100" s="165">
        <f t="shared" si="52"/>
        <v>-3.8614848031888416E-2</v>
      </c>
      <c r="K100" s="164">
        <f t="shared" si="49"/>
        <v>-3.9332835449340298E-2</v>
      </c>
      <c r="L100" s="162">
        <f t="shared" si="50"/>
        <v>-155</v>
      </c>
      <c r="M100" s="163">
        <f t="shared" si="51"/>
        <v>-158</v>
      </c>
      <c r="N100" s="164">
        <f t="shared" si="48"/>
        <v>5.9821508987100477E-4</v>
      </c>
    </row>
    <row r="101" spans="1:14" x14ac:dyDescent="0.25">
      <c r="A101" s="1"/>
      <c r="B101" s="162" t="s">
        <v>123</v>
      </c>
      <c r="C101" s="163">
        <v>600</v>
      </c>
      <c r="D101" s="163">
        <v>755</v>
      </c>
      <c r="E101" s="163">
        <v>335</v>
      </c>
      <c r="F101" s="163">
        <v>1303</v>
      </c>
      <c r="G101" s="163">
        <v>1303</v>
      </c>
      <c r="H101" s="163">
        <v>1030</v>
      </c>
      <c r="I101" s="163">
        <v>1034</v>
      </c>
      <c r="J101" s="165">
        <f t="shared" si="52"/>
        <v>3.8834951456310218E-3</v>
      </c>
      <c r="K101" s="164">
        <f t="shared" si="49"/>
        <v>0.36953642384105967</v>
      </c>
      <c r="L101" s="162">
        <f t="shared" si="50"/>
        <v>4</v>
      </c>
      <c r="M101" s="163">
        <f t="shared" si="51"/>
        <v>279</v>
      </c>
      <c r="N101" s="164">
        <f t="shared" si="48"/>
        <v>1.6028878023493622E-4</v>
      </c>
    </row>
    <row r="102" spans="1:14" x14ac:dyDescent="0.25">
      <c r="A102" s="1"/>
      <c r="B102" s="162" t="s">
        <v>119</v>
      </c>
      <c r="C102" s="163">
        <v>553</v>
      </c>
      <c r="D102" s="163">
        <v>541</v>
      </c>
      <c r="E102" s="163">
        <v>338</v>
      </c>
      <c r="F102" s="163">
        <v>726</v>
      </c>
      <c r="G102" s="163">
        <v>726</v>
      </c>
      <c r="H102" s="163">
        <v>692</v>
      </c>
      <c r="I102" s="163">
        <v>954</v>
      </c>
      <c r="J102" s="165">
        <f t="shared" si="52"/>
        <v>0.37861271676300579</v>
      </c>
      <c r="K102" s="164">
        <f t="shared" si="49"/>
        <v>0.76340110905730119</v>
      </c>
      <c r="L102" s="162">
        <f t="shared" si="50"/>
        <v>262</v>
      </c>
      <c r="M102" s="163">
        <f t="shared" si="51"/>
        <v>413</v>
      </c>
      <c r="N102" s="164">
        <f t="shared" si="48"/>
        <v>1.4788732721869358E-4</v>
      </c>
    </row>
    <row r="103" spans="1:14" x14ac:dyDescent="0.25">
      <c r="A103" s="1"/>
      <c r="B103" s="162" t="s">
        <v>128</v>
      </c>
      <c r="C103" s="163">
        <v>177</v>
      </c>
      <c r="D103" s="163">
        <v>174</v>
      </c>
      <c r="E103" s="163">
        <v>133</v>
      </c>
      <c r="F103" s="163">
        <v>276</v>
      </c>
      <c r="G103" s="163">
        <v>276</v>
      </c>
      <c r="H103" s="163">
        <v>157</v>
      </c>
      <c r="I103" s="163">
        <v>244</v>
      </c>
      <c r="J103" s="165">
        <f t="shared" si="52"/>
        <v>0.55414012738853513</v>
      </c>
      <c r="K103" s="164">
        <f t="shared" si="49"/>
        <v>0.40229885057471271</v>
      </c>
      <c r="L103" s="162">
        <f t="shared" si="50"/>
        <v>87</v>
      </c>
      <c r="M103" s="163">
        <f t="shared" si="51"/>
        <v>70</v>
      </c>
      <c r="N103" s="164">
        <f t="shared" si="48"/>
        <v>3.7824431699540077E-5</v>
      </c>
    </row>
    <row r="104" spans="1:14" x14ac:dyDescent="0.25">
      <c r="A104" s="161" t="s">
        <v>144</v>
      </c>
      <c r="B104" s="162" t="s">
        <v>131</v>
      </c>
      <c r="C104" s="163">
        <v>414</v>
      </c>
      <c r="D104" s="163">
        <v>284</v>
      </c>
      <c r="E104" s="163">
        <v>96</v>
      </c>
      <c r="F104" s="163">
        <v>170</v>
      </c>
      <c r="G104" s="163">
        <v>170</v>
      </c>
      <c r="H104" s="163">
        <v>287</v>
      </c>
      <c r="I104" s="163">
        <v>442</v>
      </c>
      <c r="J104" s="165">
        <f t="shared" si="52"/>
        <v>0.54006968641114983</v>
      </c>
      <c r="K104" s="164">
        <f t="shared" si="49"/>
        <v>0.55633802816901401</v>
      </c>
      <c r="L104" s="162">
        <f t="shared" si="50"/>
        <v>155</v>
      </c>
      <c r="M104" s="163">
        <f t="shared" si="51"/>
        <v>158</v>
      </c>
      <c r="N104" s="164">
        <f t="shared" si="48"/>
        <v>6.8518027914740625E-5</v>
      </c>
    </row>
    <row r="105" spans="1:14" x14ac:dyDescent="0.25">
      <c r="A105" s="167" t="s">
        <v>145</v>
      </c>
      <c r="B105" s="168" t="s">
        <v>145</v>
      </c>
      <c r="C105" s="169">
        <f t="shared" ref="C105:I105" si="53">C97-SUM(C98:C104)</f>
        <v>7514</v>
      </c>
      <c r="D105" s="169">
        <f t="shared" si="53"/>
        <v>7371</v>
      </c>
      <c r="E105" s="169">
        <f t="shared" si="53"/>
        <v>2539</v>
      </c>
      <c r="F105" s="169">
        <f t="shared" ref="F105" si="54">F97-SUM(F98:F104)</f>
        <v>6552</v>
      </c>
      <c r="G105" s="169">
        <f t="shared" si="53"/>
        <v>6552</v>
      </c>
      <c r="H105" s="169">
        <f t="shared" si="53"/>
        <v>8473</v>
      </c>
      <c r="I105" s="169">
        <f t="shared" si="53"/>
        <v>8712</v>
      </c>
      <c r="J105" s="171">
        <f t="shared" si="52"/>
        <v>2.8207246547858E-2</v>
      </c>
      <c r="K105" s="170">
        <f t="shared" si="49"/>
        <v>0.18192918192918195</v>
      </c>
      <c r="L105" s="168">
        <f>I105-H105</f>
        <v>239</v>
      </c>
      <c r="M105" s="169">
        <f t="shared" si="51"/>
        <v>1341</v>
      </c>
      <c r="N105" s="170">
        <f t="shared" si="48"/>
        <v>1.3505182334688243E-3</v>
      </c>
    </row>
    <row r="106" spans="1:14" x14ac:dyDescent="0.25">
      <c r="A106" s="1"/>
      <c r="B106" s="153" t="s">
        <v>50</v>
      </c>
      <c r="C106" s="151"/>
      <c r="D106" s="151"/>
      <c r="E106" s="151"/>
      <c r="F106" s="151"/>
      <c r="G106" s="151"/>
      <c r="H106" s="151"/>
      <c r="I106" s="152"/>
      <c r="J106" s="152"/>
      <c r="K106" s="152"/>
      <c r="L106" s="152"/>
      <c r="M106" s="151"/>
      <c r="N106" s="151"/>
    </row>
    <row r="107" spans="1:14" x14ac:dyDescent="0.25">
      <c r="A107" s="1"/>
      <c r="B107" s="154" t="s">
        <v>68</v>
      </c>
      <c r="C107" s="176">
        <v>177421</v>
      </c>
      <c r="D107" s="176">
        <v>171414</v>
      </c>
      <c r="E107" s="176">
        <v>87584</v>
      </c>
      <c r="F107" s="176">
        <v>233432</v>
      </c>
      <c r="G107" s="176">
        <v>233432</v>
      </c>
      <c r="H107" s="176">
        <v>288189</v>
      </c>
      <c r="I107" s="176">
        <v>277450</v>
      </c>
      <c r="J107" s="177">
        <f>IFERROR(I107/H107-1,"-")</f>
        <v>-3.7263740114994004E-2</v>
      </c>
      <c r="K107" s="177">
        <f>IFERROR(I107/D107-1,"-")</f>
        <v>0.61859591398602221</v>
      </c>
      <c r="L107" s="176">
        <f>I107-H107</f>
        <v>-10739</v>
      </c>
      <c r="M107" s="176">
        <f>I107-D107</f>
        <v>106036</v>
      </c>
      <c r="N107" s="177">
        <f t="shared" ref="N107:N119" si="55">I107/I$9</f>
        <v>4.3009789241956531E-2</v>
      </c>
    </row>
    <row r="108" spans="1:14" x14ac:dyDescent="0.25">
      <c r="A108" s="1" t="s">
        <v>96</v>
      </c>
      <c r="B108" s="157" t="s">
        <v>97</v>
      </c>
      <c r="C108" s="158">
        <v>33637</v>
      </c>
      <c r="D108" s="158">
        <v>34955</v>
      </c>
      <c r="E108" s="158">
        <v>33582</v>
      </c>
      <c r="F108" s="158">
        <v>54117</v>
      </c>
      <c r="G108" s="158">
        <v>54117</v>
      </c>
      <c r="H108" s="158">
        <v>60573</v>
      </c>
      <c r="I108" s="158">
        <v>55180</v>
      </c>
      <c r="J108" s="160">
        <f>IFERROR(I108/H108-1,"-")</f>
        <v>-8.903306753834217E-2</v>
      </c>
      <c r="K108" s="159">
        <f t="shared" ref="K108:K119" si="56">IFERROR(I108/D108-1,"-")</f>
        <v>0.57860105850379062</v>
      </c>
      <c r="L108" s="157">
        <f t="shared" ref="L108:L118" si="57">I108-H108</f>
        <v>-5393</v>
      </c>
      <c r="M108" s="158">
        <f t="shared" ref="M108:M119" si="58">I108-D108</f>
        <v>20225</v>
      </c>
      <c r="N108" s="159">
        <f t="shared" si="55"/>
        <v>8.5539022179533658E-3</v>
      </c>
    </row>
    <row r="109" spans="1:14" x14ac:dyDescent="0.25">
      <c r="A109" s="161" t="s">
        <v>103</v>
      </c>
      <c r="B109" s="162" t="s">
        <v>103</v>
      </c>
      <c r="C109" s="163">
        <v>14662</v>
      </c>
      <c r="D109" s="163">
        <v>12883</v>
      </c>
      <c r="E109" s="163">
        <v>5428</v>
      </c>
      <c r="F109" s="163">
        <v>18295</v>
      </c>
      <c r="G109" s="163">
        <v>18295</v>
      </c>
      <c r="H109" s="163">
        <v>20506</v>
      </c>
      <c r="I109" s="163">
        <v>17542</v>
      </c>
      <c r="J109" s="165">
        <f>IFERROR(I109/H109-1,"-")</f>
        <v>-0.14454306056763877</v>
      </c>
      <c r="K109" s="164">
        <f t="shared" si="56"/>
        <v>0.36163936971202371</v>
      </c>
      <c r="L109" s="162">
        <f t="shared" si="57"/>
        <v>-2964</v>
      </c>
      <c r="M109" s="163">
        <f t="shared" si="58"/>
        <v>4659</v>
      </c>
      <c r="N109" s="164">
        <f t="shared" si="55"/>
        <v>2.7193286101366066E-3</v>
      </c>
    </row>
    <row r="110" spans="1:14" x14ac:dyDescent="0.25">
      <c r="A110" s="161" t="s">
        <v>100</v>
      </c>
      <c r="B110" s="162" t="s">
        <v>100</v>
      </c>
      <c r="C110" s="163">
        <v>18975</v>
      </c>
      <c r="D110" s="163">
        <v>22072</v>
      </c>
      <c r="E110" s="163">
        <v>28154</v>
      </c>
      <c r="F110" s="163">
        <v>35822</v>
      </c>
      <c r="G110" s="163">
        <v>35822</v>
      </c>
      <c r="H110" s="163">
        <v>40067</v>
      </c>
      <c r="I110" s="163">
        <v>37638</v>
      </c>
      <c r="J110" s="165">
        <f>IFERROR(I110/H110-1,"-")</f>
        <v>-6.0623455711682928E-2</v>
      </c>
      <c r="K110" s="164">
        <f t="shared" si="56"/>
        <v>0.70523740485683217</v>
      </c>
      <c r="L110" s="162">
        <f t="shared" si="57"/>
        <v>-2429</v>
      </c>
      <c r="M110" s="163">
        <f t="shared" si="58"/>
        <v>15566</v>
      </c>
      <c r="N110" s="164">
        <f t="shared" si="55"/>
        <v>5.8345736078167596E-3</v>
      </c>
    </row>
    <row r="111" spans="1:14" x14ac:dyDescent="0.25">
      <c r="A111" s="1"/>
      <c r="B111" s="157" t="s">
        <v>107</v>
      </c>
      <c r="C111" s="158">
        <v>143784</v>
      </c>
      <c r="D111" s="158">
        <v>136459</v>
      </c>
      <c r="E111" s="158">
        <v>54002</v>
      </c>
      <c r="F111" s="158">
        <v>179315</v>
      </c>
      <c r="G111" s="158">
        <v>179315</v>
      </c>
      <c r="H111" s="158">
        <v>227616</v>
      </c>
      <c r="I111" s="158">
        <v>222270</v>
      </c>
      <c r="J111" s="160">
        <f>IFERROR(I111/H111-1,"-")</f>
        <v>-2.348692534795449E-2</v>
      </c>
      <c r="K111" s="159">
        <f t="shared" si="56"/>
        <v>0.62884089726584547</v>
      </c>
      <c r="L111" s="157">
        <f t="shared" si="57"/>
        <v>-5346</v>
      </c>
      <c r="M111" s="158">
        <f t="shared" si="58"/>
        <v>85811</v>
      </c>
      <c r="N111" s="159">
        <f t="shared" si="55"/>
        <v>3.4455887024003165E-2</v>
      </c>
    </row>
    <row r="112" spans="1:14" s="56" customFormat="1" x14ac:dyDescent="0.25">
      <c r="B112" s="162" t="s">
        <v>110</v>
      </c>
      <c r="C112" s="163">
        <v>77941</v>
      </c>
      <c r="D112" s="163">
        <v>74433</v>
      </c>
      <c r="E112" s="163">
        <v>30159</v>
      </c>
      <c r="F112" s="163">
        <v>108578</v>
      </c>
      <c r="G112" s="163">
        <v>108578</v>
      </c>
      <c r="H112" s="163">
        <v>147519</v>
      </c>
      <c r="I112" s="163">
        <v>137506</v>
      </c>
      <c r="J112" s="165">
        <f t="shared" ref="J112:J119" si="59">IFERROR(I112/H112-1,"-")</f>
        <v>-6.7876002413248426E-2</v>
      </c>
      <c r="K112" s="164">
        <f t="shared" si="56"/>
        <v>0.84737952252361182</v>
      </c>
      <c r="L112" s="162">
        <f t="shared" si="57"/>
        <v>-10013</v>
      </c>
      <c r="M112" s="163">
        <f t="shared" si="58"/>
        <v>63073</v>
      </c>
      <c r="N112" s="164">
        <f t="shared" si="55"/>
        <v>2.131592748064327E-2</v>
      </c>
    </row>
    <row r="113" spans="1:14" s="56" customFormat="1" x14ac:dyDescent="0.25">
      <c r="B113" s="162" t="s">
        <v>113</v>
      </c>
      <c r="C113" s="163">
        <v>16049</v>
      </c>
      <c r="D113" s="163">
        <v>12136</v>
      </c>
      <c r="E113" s="163">
        <v>3839</v>
      </c>
      <c r="F113" s="163">
        <v>8051</v>
      </c>
      <c r="G113" s="163">
        <v>8051</v>
      </c>
      <c r="H113" s="163">
        <v>10383</v>
      </c>
      <c r="I113" s="163">
        <v>9929</v>
      </c>
      <c r="J113" s="165">
        <f t="shared" si="59"/>
        <v>-4.3725320234999532E-2</v>
      </c>
      <c r="K113" s="164">
        <f t="shared" si="56"/>
        <v>-0.18185563612392885</v>
      </c>
      <c r="L113" s="162">
        <f t="shared" si="57"/>
        <v>-454</v>
      </c>
      <c r="M113" s="163">
        <f t="shared" si="58"/>
        <v>-2207</v>
      </c>
      <c r="N113" s="164">
        <f t="shared" si="55"/>
        <v>1.5391753374784157E-3</v>
      </c>
    </row>
    <row r="114" spans="1:14" x14ac:dyDescent="0.25">
      <c r="A114" s="1"/>
      <c r="B114" s="162" t="s">
        <v>116</v>
      </c>
      <c r="C114" s="163">
        <v>16447</v>
      </c>
      <c r="D114" s="163">
        <v>14187</v>
      </c>
      <c r="E114" s="163">
        <v>2805</v>
      </c>
      <c r="F114" s="163">
        <v>11562</v>
      </c>
      <c r="G114" s="163">
        <v>11562</v>
      </c>
      <c r="H114" s="163">
        <v>15039</v>
      </c>
      <c r="I114" s="163">
        <v>16207</v>
      </c>
      <c r="J114" s="165">
        <f t="shared" si="59"/>
        <v>7.7664738346964635E-2</v>
      </c>
      <c r="K114" s="164">
        <f t="shared" si="56"/>
        <v>0.14238387255938534</v>
      </c>
      <c r="L114" s="162">
        <f t="shared" si="57"/>
        <v>1168</v>
      </c>
      <c r="M114" s="163">
        <f t="shared" si="58"/>
        <v>2020</v>
      </c>
      <c r="N114" s="164">
        <f t="shared" si="55"/>
        <v>2.5123793629280573E-3</v>
      </c>
    </row>
    <row r="115" spans="1:14" x14ac:dyDescent="0.25">
      <c r="A115" s="1"/>
      <c r="B115" s="162" t="s">
        <v>123</v>
      </c>
      <c r="C115" s="163">
        <v>2942</v>
      </c>
      <c r="D115" s="163">
        <v>3140</v>
      </c>
      <c r="E115" s="163">
        <v>1420</v>
      </c>
      <c r="F115" s="163">
        <v>7338</v>
      </c>
      <c r="G115" s="163">
        <v>7338</v>
      </c>
      <c r="H115" s="163">
        <v>7797</v>
      </c>
      <c r="I115" s="163">
        <v>7534</v>
      </c>
      <c r="J115" s="165">
        <f t="shared" si="59"/>
        <v>-3.3730922149544651E-2</v>
      </c>
      <c r="K115" s="164">
        <f t="shared" si="56"/>
        <v>1.3993630573248406</v>
      </c>
      <c r="L115" s="162">
        <f t="shared" si="57"/>
        <v>-263</v>
      </c>
      <c r="M115" s="163">
        <f t="shared" si="58"/>
        <v>4394</v>
      </c>
      <c r="N115" s="164">
        <f t="shared" si="55"/>
        <v>1.1679068378046514E-3</v>
      </c>
    </row>
    <row r="116" spans="1:14" x14ac:dyDescent="0.25">
      <c r="A116" s="1"/>
      <c r="B116" s="162" t="s">
        <v>119</v>
      </c>
      <c r="C116" s="163">
        <v>4623</v>
      </c>
      <c r="D116" s="163">
        <v>4595</v>
      </c>
      <c r="E116" s="163">
        <v>3184</v>
      </c>
      <c r="F116" s="163">
        <v>6258</v>
      </c>
      <c r="G116" s="163">
        <v>6258</v>
      </c>
      <c r="H116" s="163">
        <v>6372</v>
      </c>
      <c r="I116" s="163">
        <v>6048</v>
      </c>
      <c r="J116" s="165">
        <f t="shared" si="59"/>
        <v>-5.084745762711862E-2</v>
      </c>
      <c r="K116" s="164">
        <f t="shared" si="56"/>
        <v>0.31621327529923837</v>
      </c>
      <c r="L116" s="162">
        <f t="shared" si="57"/>
        <v>-324</v>
      </c>
      <c r="M116" s="163">
        <f t="shared" si="58"/>
        <v>1453</v>
      </c>
      <c r="N116" s="164">
        <f t="shared" si="55"/>
        <v>9.3754984802794418E-4</v>
      </c>
    </row>
    <row r="117" spans="1:14" x14ac:dyDescent="0.25">
      <c r="A117" s="1"/>
      <c r="B117" s="162" t="s">
        <v>128</v>
      </c>
      <c r="C117" s="163">
        <v>887</v>
      </c>
      <c r="D117" s="163">
        <v>960</v>
      </c>
      <c r="E117" s="163">
        <v>462</v>
      </c>
      <c r="F117" s="163">
        <v>1446</v>
      </c>
      <c r="G117" s="163">
        <v>1446</v>
      </c>
      <c r="H117" s="163">
        <v>1691</v>
      </c>
      <c r="I117" s="163">
        <v>1513</v>
      </c>
      <c r="J117" s="165">
        <f t="shared" si="59"/>
        <v>-0.10526315789473684</v>
      </c>
      <c r="K117" s="164">
        <f t="shared" si="56"/>
        <v>0.57604166666666656</v>
      </c>
      <c r="L117" s="162">
        <f t="shared" si="57"/>
        <v>-178</v>
      </c>
      <c r="M117" s="163">
        <f t="shared" si="58"/>
        <v>553</v>
      </c>
      <c r="N117" s="164">
        <f t="shared" si="55"/>
        <v>2.3454248016968908E-4</v>
      </c>
    </row>
    <row r="118" spans="1:14" x14ac:dyDescent="0.25">
      <c r="A118" s="161" t="s">
        <v>144</v>
      </c>
      <c r="B118" s="162" t="s">
        <v>131</v>
      </c>
      <c r="C118" s="163">
        <v>2267</v>
      </c>
      <c r="D118" s="163">
        <v>1982</v>
      </c>
      <c r="E118" s="163">
        <v>1183</v>
      </c>
      <c r="F118" s="163">
        <v>1183</v>
      </c>
      <c r="G118" s="163">
        <v>1183</v>
      </c>
      <c r="H118" s="163">
        <v>1158</v>
      </c>
      <c r="I118" s="163">
        <v>1829</v>
      </c>
      <c r="J118" s="165">
        <f t="shared" si="59"/>
        <v>0.57944732297063894</v>
      </c>
      <c r="K118" s="164">
        <f t="shared" si="56"/>
        <v>-7.7194752774974784E-2</v>
      </c>
      <c r="L118" s="162">
        <f t="shared" si="57"/>
        <v>671</v>
      </c>
      <c r="M118" s="163">
        <f t="shared" si="58"/>
        <v>-153</v>
      </c>
      <c r="N118" s="164">
        <f t="shared" si="55"/>
        <v>2.8352821958384754E-4</v>
      </c>
    </row>
    <row r="119" spans="1:14" x14ac:dyDescent="0.25">
      <c r="A119" s="167" t="s">
        <v>145</v>
      </c>
      <c r="B119" s="168" t="s">
        <v>145</v>
      </c>
      <c r="C119" s="169">
        <f t="shared" ref="C119:I119" si="60">C111-SUM(C112:C118)</f>
        <v>22628</v>
      </c>
      <c r="D119" s="169">
        <f t="shared" si="60"/>
        <v>25026</v>
      </c>
      <c r="E119" s="169">
        <f t="shared" si="60"/>
        <v>10950</v>
      </c>
      <c r="F119" s="169">
        <f t="shared" ref="F119" si="61">F111-SUM(F112:F118)</f>
        <v>34899</v>
      </c>
      <c r="G119" s="169">
        <f t="shared" si="60"/>
        <v>34899</v>
      </c>
      <c r="H119" s="169">
        <f t="shared" si="60"/>
        <v>37657</v>
      </c>
      <c r="I119" s="169">
        <f t="shared" si="60"/>
        <v>41704</v>
      </c>
      <c r="J119" s="171">
        <f t="shared" si="59"/>
        <v>0.10747005868762782</v>
      </c>
      <c r="K119" s="170">
        <f t="shared" si="56"/>
        <v>0.66642691600735238</v>
      </c>
      <c r="L119" s="168">
        <f>I119-H119</f>
        <v>4047</v>
      </c>
      <c r="M119" s="169">
        <f t="shared" si="58"/>
        <v>16678</v>
      </c>
      <c r="N119" s="170">
        <f t="shared" si="55"/>
        <v>6.4648774573672924E-3</v>
      </c>
    </row>
    <row r="120" spans="1:14" x14ac:dyDescent="0.25">
      <c r="A120" s="1"/>
      <c r="B120" s="153" t="s">
        <v>51</v>
      </c>
      <c r="C120" s="151"/>
      <c r="D120" s="151"/>
      <c r="E120" s="151"/>
      <c r="F120" s="151"/>
      <c r="G120" s="151"/>
      <c r="H120" s="151"/>
      <c r="I120" s="152"/>
      <c r="J120" s="152"/>
      <c r="K120" s="152"/>
      <c r="L120" s="152"/>
      <c r="M120" s="151"/>
      <c r="N120" s="151"/>
    </row>
    <row r="121" spans="1:14" x14ac:dyDescent="0.25">
      <c r="A121" s="1"/>
      <c r="B121" s="154" t="s">
        <v>68</v>
      </c>
      <c r="C121" s="176">
        <v>242072</v>
      </c>
      <c r="D121" s="176">
        <v>229274</v>
      </c>
      <c r="E121" s="176">
        <v>95589</v>
      </c>
      <c r="F121" s="176">
        <v>238716</v>
      </c>
      <c r="G121" s="176">
        <v>238716</v>
      </c>
      <c r="H121" s="176">
        <v>249533</v>
      </c>
      <c r="I121" s="176">
        <v>261230</v>
      </c>
      <c r="J121" s="177">
        <f>IFERROR(I121/H121-1,"-")</f>
        <v>4.6875563552716493E-2</v>
      </c>
      <c r="K121" s="177">
        <f>IFERROR(I121/D121-1,"-")</f>
        <v>0.13937908354196282</v>
      </c>
      <c r="L121" s="176">
        <f>I121-H121</f>
        <v>11697</v>
      </c>
      <c r="M121" s="176">
        <f>I121-D121</f>
        <v>31956</v>
      </c>
      <c r="N121" s="177">
        <f t="shared" ref="N121:N133" si="62">I121/I$9</f>
        <v>4.0495394642913338E-2</v>
      </c>
    </row>
    <row r="122" spans="1:14" x14ac:dyDescent="0.25">
      <c r="A122" s="1" t="s">
        <v>96</v>
      </c>
      <c r="B122" s="157" t="s">
        <v>97</v>
      </c>
      <c r="C122" s="158">
        <v>138888</v>
      </c>
      <c r="D122" s="158">
        <v>123470</v>
      </c>
      <c r="E122" s="158">
        <v>54749</v>
      </c>
      <c r="F122" s="158">
        <v>138764</v>
      </c>
      <c r="G122" s="158">
        <v>138764</v>
      </c>
      <c r="H122" s="158">
        <v>151114</v>
      </c>
      <c r="I122" s="158">
        <v>160838</v>
      </c>
      <c r="J122" s="160">
        <f>IFERROR(I122/H122-1,"-")</f>
        <v>6.4348769802930139E-2</v>
      </c>
      <c r="K122" s="159">
        <f t="shared" ref="K122:K133" si="63">IFERROR(I122/D122-1,"-")</f>
        <v>0.30264841661942166</v>
      </c>
      <c r="L122" s="157">
        <f t="shared" ref="L122:L132" si="64">I122-H122</f>
        <v>9724</v>
      </c>
      <c r="M122" s="158">
        <f t="shared" ref="M122:M133" si="65">I122-D122</f>
        <v>37368</v>
      </c>
      <c r="N122" s="159">
        <f t="shared" si="62"/>
        <v>2.4932811252830436E-2</v>
      </c>
    </row>
    <row r="123" spans="1:14" x14ac:dyDescent="0.25">
      <c r="A123" s="161" t="s">
        <v>103</v>
      </c>
      <c r="B123" s="162" t="s">
        <v>103</v>
      </c>
      <c r="C123" s="163">
        <v>76993</v>
      </c>
      <c r="D123" s="163">
        <v>62404</v>
      </c>
      <c r="E123" s="163">
        <v>24745</v>
      </c>
      <c r="F123" s="163">
        <v>71620</v>
      </c>
      <c r="G123" s="163">
        <v>71620</v>
      </c>
      <c r="H123" s="163">
        <v>67875</v>
      </c>
      <c r="I123" s="163">
        <v>77475</v>
      </c>
      <c r="J123" s="165">
        <f>IFERROR(I123/H123-1,"-")</f>
        <v>0.14143646408839783</v>
      </c>
      <c r="K123" s="164">
        <f t="shared" si="63"/>
        <v>0.24150695468239225</v>
      </c>
      <c r="L123" s="162">
        <f t="shared" si="64"/>
        <v>9600</v>
      </c>
      <c r="M123" s="163">
        <f t="shared" si="65"/>
        <v>15071</v>
      </c>
      <c r="N123" s="164">
        <f t="shared" si="62"/>
        <v>1.201003215541749E-2</v>
      </c>
    </row>
    <row r="124" spans="1:14" x14ac:dyDescent="0.25">
      <c r="A124" s="161" t="s">
        <v>100</v>
      </c>
      <c r="B124" s="162" t="s">
        <v>100</v>
      </c>
      <c r="C124" s="163">
        <v>61895</v>
      </c>
      <c r="D124" s="163">
        <v>61066</v>
      </c>
      <c r="E124" s="163">
        <v>30004</v>
      </c>
      <c r="F124" s="163">
        <v>67144</v>
      </c>
      <c r="G124" s="163">
        <v>67144</v>
      </c>
      <c r="H124" s="163">
        <v>83239</v>
      </c>
      <c r="I124" s="163">
        <v>83363</v>
      </c>
      <c r="J124" s="165">
        <f>IFERROR(I124/H124-1,"-")</f>
        <v>1.4896863249198589E-3</v>
      </c>
      <c r="K124" s="164">
        <f t="shared" si="63"/>
        <v>0.36512953198179021</v>
      </c>
      <c r="L124" s="162">
        <f t="shared" si="64"/>
        <v>124</v>
      </c>
      <c r="M124" s="163">
        <f t="shared" si="65"/>
        <v>22297</v>
      </c>
      <c r="N124" s="164">
        <f t="shared" si="62"/>
        <v>1.2922779097412948E-2</v>
      </c>
    </row>
    <row r="125" spans="1:14" x14ac:dyDescent="0.25">
      <c r="A125" s="1"/>
      <c r="B125" s="157" t="s">
        <v>107</v>
      </c>
      <c r="C125" s="158">
        <v>103184</v>
      </c>
      <c r="D125" s="158">
        <v>105804</v>
      </c>
      <c r="E125" s="158">
        <v>40840</v>
      </c>
      <c r="F125" s="158">
        <v>99952</v>
      </c>
      <c r="G125" s="158">
        <v>99952</v>
      </c>
      <c r="H125" s="158">
        <v>98419</v>
      </c>
      <c r="I125" s="158">
        <v>100392</v>
      </c>
      <c r="J125" s="160">
        <f>IFERROR(I125/H125-1,"-")</f>
        <v>2.0046942155478087E-2</v>
      </c>
      <c r="K125" s="159">
        <f t="shared" si="63"/>
        <v>-5.1151185210388972E-2</v>
      </c>
      <c r="L125" s="157">
        <f t="shared" si="64"/>
        <v>1973</v>
      </c>
      <c r="M125" s="158">
        <f t="shared" si="65"/>
        <v>-5412</v>
      </c>
      <c r="N125" s="159">
        <f t="shared" si="62"/>
        <v>1.55625833900829E-2</v>
      </c>
    </row>
    <row r="126" spans="1:14" s="56" customFormat="1" x14ac:dyDescent="0.25">
      <c r="B126" s="162" t="s">
        <v>110</v>
      </c>
      <c r="C126" s="163">
        <v>12778</v>
      </c>
      <c r="D126" s="163">
        <v>11183</v>
      </c>
      <c r="E126" s="163">
        <v>4001</v>
      </c>
      <c r="F126" s="163">
        <v>10646</v>
      </c>
      <c r="G126" s="163">
        <v>10646</v>
      </c>
      <c r="H126" s="163">
        <v>12537</v>
      </c>
      <c r="I126" s="163">
        <v>11538</v>
      </c>
      <c r="J126" s="165">
        <f t="shared" ref="J126:J133" si="66">IFERROR(I126/H126-1,"-")</f>
        <v>-7.968413496051685E-2</v>
      </c>
      <c r="K126" s="164">
        <f t="shared" si="63"/>
        <v>3.1744612358043378E-2</v>
      </c>
      <c r="L126" s="162">
        <f t="shared" si="64"/>
        <v>-999</v>
      </c>
      <c r="M126" s="163">
        <f t="shared" si="65"/>
        <v>355</v>
      </c>
      <c r="N126" s="164">
        <f t="shared" si="62"/>
        <v>1.7885995612675959E-3</v>
      </c>
    </row>
    <row r="127" spans="1:14" s="56" customFormat="1" x14ac:dyDescent="0.25">
      <c r="B127" s="162" t="s">
        <v>113</v>
      </c>
      <c r="C127" s="163">
        <v>11843</v>
      </c>
      <c r="D127" s="163">
        <v>10424</v>
      </c>
      <c r="E127" s="163">
        <v>4206</v>
      </c>
      <c r="F127" s="163">
        <v>12069</v>
      </c>
      <c r="G127" s="163">
        <v>12069</v>
      </c>
      <c r="H127" s="163">
        <v>14374</v>
      </c>
      <c r="I127" s="163">
        <v>14183</v>
      </c>
      <c r="J127" s="165">
        <f t="shared" si="66"/>
        <v>-1.3287880896062365E-2</v>
      </c>
      <c r="K127" s="164">
        <f t="shared" si="63"/>
        <v>0.36061013046815038</v>
      </c>
      <c r="L127" s="162">
        <f t="shared" si="64"/>
        <v>-191</v>
      </c>
      <c r="M127" s="163">
        <f t="shared" si="65"/>
        <v>3759</v>
      </c>
      <c r="N127" s="164">
        <f t="shared" si="62"/>
        <v>2.1986226016171184E-3</v>
      </c>
    </row>
    <row r="128" spans="1:14" x14ac:dyDescent="0.25">
      <c r="A128" s="1"/>
      <c r="B128" s="162" t="s">
        <v>116</v>
      </c>
      <c r="C128" s="163">
        <v>6965</v>
      </c>
      <c r="D128" s="163">
        <v>7233</v>
      </c>
      <c r="E128" s="163">
        <v>2911</v>
      </c>
      <c r="F128" s="163">
        <v>9030</v>
      </c>
      <c r="G128" s="163">
        <v>9030</v>
      </c>
      <c r="H128" s="163">
        <v>9352</v>
      </c>
      <c r="I128" s="163">
        <v>9144</v>
      </c>
      <c r="J128" s="165">
        <f t="shared" si="66"/>
        <v>-2.2241231822070162E-2</v>
      </c>
      <c r="K128" s="164">
        <f t="shared" si="63"/>
        <v>0.26420572376607221</v>
      </c>
      <c r="L128" s="162">
        <f t="shared" si="64"/>
        <v>-208</v>
      </c>
      <c r="M128" s="163">
        <f t="shared" si="65"/>
        <v>1911</v>
      </c>
      <c r="N128" s="164">
        <f t="shared" si="62"/>
        <v>1.4174860797565346E-3</v>
      </c>
    </row>
    <row r="129" spans="1:14" x14ac:dyDescent="0.25">
      <c r="A129" s="1"/>
      <c r="B129" s="162" t="s">
        <v>123</v>
      </c>
      <c r="C129" s="163">
        <v>1801</v>
      </c>
      <c r="D129" s="163">
        <v>1959</v>
      </c>
      <c r="E129" s="163">
        <v>752</v>
      </c>
      <c r="F129" s="163">
        <v>2699</v>
      </c>
      <c r="G129" s="163">
        <v>2699</v>
      </c>
      <c r="H129" s="163">
        <v>2800</v>
      </c>
      <c r="I129" s="163">
        <v>2503</v>
      </c>
      <c r="J129" s="165">
        <f t="shared" si="66"/>
        <v>-0.10607142857142859</v>
      </c>
      <c r="K129" s="164">
        <f t="shared" si="63"/>
        <v>0.27769270035732507</v>
      </c>
      <c r="L129" s="162">
        <f t="shared" si="64"/>
        <v>-297</v>
      </c>
      <c r="M129" s="163">
        <f t="shared" si="65"/>
        <v>544</v>
      </c>
      <c r="N129" s="164">
        <f t="shared" si="62"/>
        <v>3.8801046124569186E-4</v>
      </c>
    </row>
    <row r="130" spans="1:14" x14ac:dyDescent="0.25">
      <c r="A130" s="1"/>
      <c r="B130" s="162" t="s">
        <v>119</v>
      </c>
      <c r="C130" s="163">
        <v>1912</v>
      </c>
      <c r="D130" s="163">
        <v>1573</v>
      </c>
      <c r="E130" s="163">
        <v>793</v>
      </c>
      <c r="F130" s="163">
        <v>1963</v>
      </c>
      <c r="G130" s="163">
        <v>1963</v>
      </c>
      <c r="H130" s="163">
        <v>2060</v>
      </c>
      <c r="I130" s="163">
        <v>2203</v>
      </c>
      <c r="J130" s="165">
        <f t="shared" si="66"/>
        <v>6.9417475728155376E-2</v>
      </c>
      <c r="K130" s="164">
        <f t="shared" si="63"/>
        <v>0.40050858232676423</v>
      </c>
      <c r="L130" s="162">
        <f t="shared" si="64"/>
        <v>143</v>
      </c>
      <c r="M130" s="163">
        <f t="shared" si="65"/>
        <v>630</v>
      </c>
      <c r="N130" s="164">
        <f t="shared" si="62"/>
        <v>3.4150501243478191E-4</v>
      </c>
    </row>
    <row r="131" spans="1:14" x14ac:dyDescent="0.25">
      <c r="A131" s="1"/>
      <c r="B131" s="162" t="s">
        <v>128</v>
      </c>
      <c r="C131" s="163">
        <v>1900</v>
      </c>
      <c r="D131" s="163">
        <v>1706</v>
      </c>
      <c r="E131" s="163">
        <v>714</v>
      </c>
      <c r="F131" s="163">
        <v>1158</v>
      </c>
      <c r="G131" s="163">
        <v>1158</v>
      </c>
      <c r="H131" s="163">
        <v>1413</v>
      </c>
      <c r="I131" s="163">
        <v>1423</v>
      </c>
      <c r="J131" s="165">
        <f t="shared" si="66"/>
        <v>7.077140835102691E-3</v>
      </c>
      <c r="K131" s="164">
        <f t="shared" si="63"/>
        <v>-0.16588511137162953</v>
      </c>
      <c r="L131" s="162">
        <f t="shared" si="64"/>
        <v>10</v>
      </c>
      <c r="M131" s="163">
        <f t="shared" si="65"/>
        <v>-283</v>
      </c>
      <c r="N131" s="164">
        <f t="shared" si="62"/>
        <v>2.2059084552641611E-4</v>
      </c>
    </row>
    <row r="132" spans="1:14" x14ac:dyDescent="0.25">
      <c r="A132" s="161" t="s">
        <v>144</v>
      </c>
      <c r="B132" s="162" t="s">
        <v>131</v>
      </c>
      <c r="C132" s="163">
        <v>3376</v>
      </c>
      <c r="D132" s="163">
        <v>2770</v>
      </c>
      <c r="E132" s="163">
        <v>1136</v>
      </c>
      <c r="F132" s="163">
        <v>1950</v>
      </c>
      <c r="G132" s="163">
        <v>1950</v>
      </c>
      <c r="H132" s="163">
        <v>2561</v>
      </c>
      <c r="I132" s="163">
        <v>2619</v>
      </c>
      <c r="J132" s="165">
        <f t="shared" si="66"/>
        <v>2.2647403358063256E-2</v>
      </c>
      <c r="K132" s="164">
        <f t="shared" si="63"/>
        <v>-5.4512635379061369E-2</v>
      </c>
      <c r="L132" s="162">
        <f t="shared" si="64"/>
        <v>58</v>
      </c>
      <c r="M132" s="163">
        <f t="shared" si="65"/>
        <v>-151</v>
      </c>
      <c r="N132" s="164">
        <f t="shared" si="62"/>
        <v>4.0599256811924369E-4</v>
      </c>
    </row>
    <row r="133" spans="1:14" x14ac:dyDescent="0.25">
      <c r="A133" s="167" t="s">
        <v>145</v>
      </c>
      <c r="B133" s="168" t="s">
        <v>145</v>
      </c>
      <c r="C133" s="169">
        <f t="shared" ref="C133:I133" si="67">C125-SUM(C126:C132)</f>
        <v>62609</v>
      </c>
      <c r="D133" s="169">
        <f t="shared" si="67"/>
        <v>68956</v>
      </c>
      <c r="E133" s="169">
        <f t="shared" si="67"/>
        <v>26327</v>
      </c>
      <c r="F133" s="169">
        <f t="shared" ref="F133" si="68">F125-SUM(F126:F132)</f>
        <v>60437</v>
      </c>
      <c r="G133" s="169">
        <f t="shared" si="67"/>
        <v>60437</v>
      </c>
      <c r="H133" s="169">
        <f t="shared" si="67"/>
        <v>53322</v>
      </c>
      <c r="I133" s="169">
        <f t="shared" si="67"/>
        <v>56779</v>
      </c>
      <c r="J133" s="171">
        <f t="shared" si="66"/>
        <v>6.4832526911968724E-2</v>
      </c>
      <c r="K133" s="170">
        <f t="shared" si="63"/>
        <v>-0.17659086953999648</v>
      </c>
      <c r="L133" s="168">
        <f>I133-H133</f>
        <v>3457</v>
      </c>
      <c r="M133" s="169">
        <f t="shared" si="65"/>
        <v>-12177</v>
      </c>
      <c r="N133" s="170">
        <f t="shared" si="62"/>
        <v>8.8017762601155167E-3</v>
      </c>
    </row>
    <row r="134" spans="1:14" x14ac:dyDescent="0.25">
      <c r="A134" s="1"/>
      <c r="B134" s="153" t="s">
        <v>52</v>
      </c>
      <c r="C134" s="151"/>
      <c r="D134" s="151"/>
      <c r="E134" s="151"/>
      <c r="F134" s="151"/>
      <c r="G134" s="151"/>
      <c r="H134" s="151"/>
      <c r="I134" s="152"/>
      <c r="J134" s="152"/>
      <c r="K134" s="152"/>
      <c r="L134" s="152"/>
      <c r="M134" s="151"/>
      <c r="N134" s="151"/>
    </row>
    <row r="135" spans="1:14" x14ac:dyDescent="0.25">
      <c r="A135" s="1"/>
      <c r="B135" s="154" t="s">
        <v>68</v>
      </c>
      <c r="C135" s="176">
        <v>330331</v>
      </c>
      <c r="D135" s="176">
        <v>299724</v>
      </c>
      <c r="E135" s="176">
        <v>106701</v>
      </c>
      <c r="F135" s="176">
        <v>304439</v>
      </c>
      <c r="G135" s="176">
        <v>304439</v>
      </c>
      <c r="H135" s="176">
        <v>331591</v>
      </c>
      <c r="I135" s="176">
        <v>341990</v>
      </c>
      <c r="J135" s="177">
        <f>IFERROR(I135/H135-1,"-")</f>
        <v>3.136092354738218E-2</v>
      </c>
      <c r="K135" s="177">
        <f>IFERROR(I135/D135-1,"-")</f>
        <v>0.14101640175628249</v>
      </c>
      <c r="L135" s="176">
        <f>I135-H135</f>
        <v>10399</v>
      </c>
      <c r="M135" s="176">
        <f>I135-D135</f>
        <v>42266</v>
      </c>
      <c r="N135" s="177">
        <f t="shared" ref="N135:N147" si="69">I135/I$9</f>
        <v>5.3014661462810288E-2</v>
      </c>
    </row>
    <row r="136" spans="1:14" x14ac:dyDescent="0.25">
      <c r="A136" s="1" t="s">
        <v>96</v>
      </c>
      <c r="B136" s="157" t="s">
        <v>97</v>
      </c>
      <c r="C136" s="158">
        <v>56491</v>
      </c>
      <c r="D136" s="158">
        <v>49816</v>
      </c>
      <c r="E136" s="158">
        <v>23284</v>
      </c>
      <c r="F136" s="158">
        <v>31424</v>
      </c>
      <c r="G136" s="158">
        <v>31424</v>
      </c>
      <c r="H136" s="158">
        <v>34828</v>
      </c>
      <c r="I136" s="158">
        <v>31666</v>
      </c>
      <c r="J136" s="160">
        <f>IFERROR(I136/H136-1,"-")</f>
        <v>-9.0789020328471359E-2</v>
      </c>
      <c r="K136" s="159">
        <f t="shared" ref="K136:K147" si="70">IFERROR(I136/D136-1,"-")</f>
        <v>-0.36434077404849852</v>
      </c>
      <c r="L136" s="157">
        <f t="shared" ref="L136:L146" si="71">I136-H136</f>
        <v>-3162</v>
      </c>
      <c r="M136" s="158">
        <f t="shared" ref="M136:M147" si="72">I136-D136</f>
        <v>-18150</v>
      </c>
      <c r="N136" s="159">
        <f t="shared" si="69"/>
        <v>4.9088051401542463E-3</v>
      </c>
    </row>
    <row r="137" spans="1:14" x14ac:dyDescent="0.25">
      <c r="A137" s="161" t="s">
        <v>103</v>
      </c>
      <c r="B137" s="162" t="s">
        <v>103</v>
      </c>
      <c r="C137" s="163">
        <v>39889</v>
      </c>
      <c r="D137" s="163">
        <v>26804</v>
      </c>
      <c r="E137" s="163">
        <v>17098</v>
      </c>
      <c r="F137" s="163">
        <v>20986</v>
      </c>
      <c r="G137" s="163">
        <v>20986</v>
      </c>
      <c r="H137" s="163">
        <v>22145</v>
      </c>
      <c r="I137" s="163">
        <v>19218</v>
      </c>
      <c r="J137" s="165">
        <f>IFERROR(I137/H137-1,"-")</f>
        <v>-0.13217430571235045</v>
      </c>
      <c r="K137" s="164">
        <f t="shared" si="70"/>
        <v>-0.28301746008058504</v>
      </c>
      <c r="L137" s="162">
        <f t="shared" si="71"/>
        <v>-2927</v>
      </c>
      <c r="M137" s="163">
        <f t="shared" si="72"/>
        <v>-7586</v>
      </c>
      <c r="N137" s="164">
        <f t="shared" si="69"/>
        <v>2.97913905082689E-3</v>
      </c>
    </row>
    <row r="138" spans="1:14" x14ac:dyDescent="0.25">
      <c r="A138" s="161" t="s">
        <v>100</v>
      </c>
      <c r="B138" s="162" t="s">
        <v>100</v>
      </c>
      <c r="C138" s="163">
        <v>16602</v>
      </c>
      <c r="D138" s="163">
        <v>23012</v>
      </c>
      <c r="E138" s="163">
        <v>6186</v>
      </c>
      <c r="F138" s="163">
        <v>10438</v>
      </c>
      <c r="G138" s="163">
        <v>10438</v>
      </c>
      <c r="H138" s="163">
        <v>12683</v>
      </c>
      <c r="I138" s="163">
        <v>12448</v>
      </c>
      <c r="J138" s="165">
        <f>IFERROR(I138/H138-1,"-")</f>
        <v>-1.8528739257273497E-2</v>
      </c>
      <c r="K138" s="164">
        <f t="shared" si="70"/>
        <v>-0.45906483573787593</v>
      </c>
      <c r="L138" s="162">
        <f t="shared" si="71"/>
        <v>-235</v>
      </c>
      <c r="M138" s="163">
        <f t="shared" si="72"/>
        <v>-10564</v>
      </c>
      <c r="N138" s="164">
        <f t="shared" si="69"/>
        <v>1.9296660893273561E-3</v>
      </c>
    </row>
    <row r="139" spans="1:14" x14ac:dyDescent="0.25">
      <c r="A139" s="1"/>
      <c r="B139" s="157" t="s">
        <v>107</v>
      </c>
      <c r="C139" s="158">
        <v>273840</v>
      </c>
      <c r="D139" s="158">
        <v>249908</v>
      </c>
      <c r="E139" s="158">
        <v>83417</v>
      </c>
      <c r="F139" s="158">
        <v>273015</v>
      </c>
      <c r="G139" s="158">
        <v>273015</v>
      </c>
      <c r="H139" s="158">
        <v>296763</v>
      </c>
      <c r="I139" s="158">
        <v>310324</v>
      </c>
      <c r="J139" s="160">
        <f>IFERROR(I139/H139-1,"-")</f>
        <v>4.5696397461947758E-2</v>
      </c>
      <c r="K139" s="159">
        <f t="shared" si="70"/>
        <v>0.24175296509115363</v>
      </c>
      <c r="L139" s="157">
        <f t="shared" si="71"/>
        <v>13561</v>
      </c>
      <c r="M139" s="158">
        <f t="shared" si="72"/>
        <v>60416</v>
      </c>
      <c r="N139" s="159">
        <f t="shared" si="69"/>
        <v>4.8105856322656043E-2</v>
      </c>
    </row>
    <row r="140" spans="1:14" s="56" customFormat="1" x14ac:dyDescent="0.25">
      <c r="B140" s="162" t="s">
        <v>110</v>
      </c>
      <c r="C140" s="163">
        <v>141169</v>
      </c>
      <c r="D140" s="163">
        <v>123898</v>
      </c>
      <c r="E140" s="163">
        <v>33174</v>
      </c>
      <c r="F140" s="163">
        <v>117141</v>
      </c>
      <c r="G140" s="163">
        <v>117141</v>
      </c>
      <c r="H140" s="163">
        <v>126918</v>
      </c>
      <c r="I140" s="163">
        <v>139994</v>
      </c>
      <c r="J140" s="165">
        <f t="shared" ref="J140:J147" si="73">IFERROR(I140/H140-1,"-")</f>
        <v>0.10302715138908591</v>
      </c>
      <c r="K140" s="164">
        <f t="shared" si="70"/>
        <v>0.12991331579202248</v>
      </c>
      <c r="L140" s="162">
        <f t="shared" si="71"/>
        <v>13076</v>
      </c>
      <c r="M140" s="163">
        <f t="shared" si="72"/>
        <v>16096</v>
      </c>
      <c r="N140" s="164">
        <f t="shared" si="69"/>
        <v>2.1701612669448415E-2</v>
      </c>
    </row>
    <row r="141" spans="1:14" s="56" customFormat="1" x14ac:dyDescent="0.25">
      <c r="B141" s="162" t="s">
        <v>113</v>
      </c>
      <c r="C141" s="163">
        <v>18751</v>
      </c>
      <c r="D141" s="163">
        <v>17834</v>
      </c>
      <c r="E141" s="163">
        <v>6775</v>
      </c>
      <c r="F141" s="163">
        <v>20311</v>
      </c>
      <c r="G141" s="163">
        <v>20311</v>
      </c>
      <c r="H141" s="163">
        <v>26116</v>
      </c>
      <c r="I141" s="163">
        <v>26633</v>
      </c>
      <c r="J141" s="165">
        <f t="shared" si="73"/>
        <v>1.9796293459947822E-2</v>
      </c>
      <c r="K141" s="164">
        <f t="shared" si="70"/>
        <v>0.49338342491869458</v>
      </c>
      <c r="L141" s="162">
        <f t="shared" si="71"/>
        <v>517</v>
      </c>
      <c r="M141" s="163">
        <f t="shared" si="72"/>
        <v>8799</v>
      </c>
      <c r="N141" s="164">
        <f t="shared" si="69"/>
        <v>4.1285987272698804E-3</v>
      </c>
    </row>
    <row r="142" spans="1:14" x14ac:dyDescent="0.25">
      <c r="A142" s="1"/>
      <c r="B142" s="162" t="s">
        <v>116</v>
      </c>
      <c r="C142" s="163">
        <v>28876</v>
      </c>
      <c r="D142" s="163">
        <v>22957</v>
      </c>
      <c r="E142" s="163">
        <v>7384</v>
      </c>
      <c r="F142" s="163">
        <v>31283</v>
      </c>
      <c r="G142" s="163">
        <v>31283</v>
      </c>
      <c r="H142" s="163">
        <v>29246</v>
      </c>
      <c r="I142" s="163">
        <v>29198</v>
      </c>
      <c r="J142" s="165">
        <f t="shared" si="73"/>
        <v>-1.6412500854817713E-3</v>
      </c>
      <c r="K142" s="164">
        <f t="shared" si="70"/>
        <v>0.27185607875593498</v>
      </c>
      <c r="L142" s="162">
        <f t="shared" si="71"/>
        <v>-48</v>
      </c>
      <c r="M142" s="163">
        <f t="shared" si="72"/>
        <v>6241</v>
      </c>
      <c r="N142" s="164">
        <f t="shared" si="69"/>
        <v>4.5262203146031604E-3</v>
      </c>
    </row>
    <row r="143" spans="1:14" x14ac:dyDescent="0.25">
      <c r="A143" s="1"/>
      <c r="B143" s="162" t="s">
        <v>123</v>
      </c>
      <c r="C143" s="163">
        <v>5527</v>
      </c>
      <c r="D143" s="163">
        <v>5078</v>
      </c>
      <c r="E143" s="163">
        <v>1385</v>
      </c>
      <c r="F143" s="163">
        <v>11790</v>
      </c>
      <c r="G143" s="163">
        <v>11790</v>
      </c>
      <c r="H143" s="163">
        <v>11406</v>
      </c>
      <c r="I143" s="163">
        <v>8208</v>
      </c>
      <c r="J143" s="165">
        <f t="shared" si="73"/>
        <v>-0.28037874802735407</v>
      </c>
      <c r="K143" s="164">
        <f t="shared" si="70"/>
        <v>0.61638440330838917</v>
      </c>
      <c r="L143" s="162">
        <f t="shared" si="71"/>
        <v>-3198</v>
      </c>
      <c r="M143" s="163">
        <f t="shared" si="72"/>
        <v>3130</v>
      </c>
      <c r="N143" s="164">
        <f t="shared" si="69"/>
        <v>1.2723890794664957E-3</v>
      </c>
    </row>
    <row r="144" spans="1:14" x14ac:dyDescent="0.25">
      <c r="A144" s="1"/>
      <c r="B144" s="162" t="s">
        <v>119</v>
      </c>
      <c r="C144" s="163">
        <v>5423</v>
      </c>
      <c r="D144" s="163">
        <v>5274</v>
      </c>
      <c r="E144" s="163">
        <v>2196</v>
      </c>
      <c r="F144" s="163">
        <v>5634</v>
      </c>
      <c r="G144" s="163">
        <v>5634</v>
      </c>
      <c r="H144" s="163">
        <v>6827</v>
      </c>
      <c r="I144" s="163">
        <v>6794</v>
      </c>
      <c r="J144" s="165">
        <f t="shared" si="73"/>
        <v>-4.8337483521312397E-3</v>
      </c>
      <c r="K144" s="164">
        <f t="shared" si="70"/>
        <v>0.28820629503223349</v>
      </c>
      <c r="L144" s="162">
        <f t="shared" si="71"/>
        <v>-33</v>
      </c>
      <c r="M144" s="163">
        <f t="shared" si="72"/>
        <v>1520</v>
      </c>
      <c r="N144" s="164">
        <f t="shared" si="69"/>
        <v>1.0531933974044069E-3</v>
      </c>
    </row>
    <row r="145" spans="1:14" x14ac:dyDescent="0.25">
      <c r="A145" s="1"/>
      <c r="B145" s="162" t="s">
        <v>128</v>
      </c>
      <c r="C145" s="163">
        <v>2479</v>
      </c>
      <c r="D145" s="163">
        <v>2932</v>
      </c>
      <c r="E145" s="163">
        <v>2372</v>
      </c>
      <c r="F145" s="163">
        <v>4026</v>
      </c>
      <c r="G145" s="163">
        <v>4026</v>
      </c>
      <c r="H145" s="163">
        <v>4415</v>
      </c>
      <c r="I145" s="163">
        <v>4135</v>
      </c>
      <c r="J145" s="165">
        <f t="shared" si="73"/>
        <v>-6.3420158550396399E-2</v>
      </c>
      <c r="K145" s="164">
        <f t="shared" si="70"/>
        <v>0.410300136425648</v>
      </c>
      <c r="L145" s="162">
        <f t="shared" si="71"/>
        <v>-280</v>
      </c>
      <c r="M145" s="163">
        <f t="shared" si="72"/>
        <v>1203</v>
      </c>
      <c r="N145" s="164">
        <f t="shared" si="69"/>
        <v>6.4100010277704184E-4</v>
      </c>
    </row>
    <row r="146" spans="1:14" x14ac:dyDescent="0.25">
      <c r="A146" s="161" t="s">
        <v>144</v>
      </c>
      <c r="B146" s="162" t="s">
        <v>131</v>
      </c>
      <c r="C146" s="163">
        <v>12798</v>
      </c>
      <c r="D146" s="163">
        <v>7764</v>
      </c>
      <c r="E146" s="163">
        <v>4817</v>
      </c>
      <c r="F146" s="163">
        <v>2507</v>
      </c>
      <c r="G146" s="163">
        <v>2507</v>
      </c>
      <c r="H146" s="163">
        <v>3594</v>
      </c>
      <c r="I146" s="163">
        <v>3280</v>
      </c>
      <c r="J146" s="165">
        <f t="shared" si="73"/>
        <v>-8.7367835281023876E-2</v>
      </c>
      <c r="K146" s="164">
        <f t="shared" si="70"/>
        <v>-0.57753735188047406</v>
      </c>
      <c r="L146" s="162">
        <f t="shared" si="71"/>
        <v>-314</v>
      </c>
      <c r="M146" s="163">
        <f t="shared" si="72"/>
        <v>-4484</v>
      </c>
      <c r="N146" s="164">
        <f t="shared" si="69"/>
        <v>5.0845957366594857E-4</v>
      </c>
    </row>
    <row r="147" spans="1:14" x14ac:dyDescent="0.25">
      <c r="A147" s="167" t="s">
        <v>145</v>
      </c>
      <c r="B147" s="168" t="s">
        <v>145</v>
      </c>
      <c r="C147" s="169">
        <f t="shared" ref="C147:I147" si="74">C139-SUM(C140:C146)</f>
        <v>58817</v>
      </c>
      <c r="D147" s="169">
        <f t="shared" si="74"/>
        <v>64171</v>
      </c>
      <c r="E147" s="169">
        <f t="shared" si="74"/>
        <v>25314</v>
      </c>
      <c r="F147" s="169">
        <f t="shared" ref="F147" si="75">F139-SUM(F140:F146)</f>
        <v>80323</v>
      </c>
      <c r="G147" s="169">
        <f t="shared" si="74"/>
        <v>80323</v>
      </c>
      <c r="H147" s="169">
        <f t="shared" si="74"/>
        <v>88241</v>
      </c>
      <c r="I147" s="169">
        <f t="shared" si="74"/>
        <v>92082</v>
      </c>
      <c r="J147" s="171">
        <f t="shared" si="73"/>
        <v>4.3528518489137635E-2</v>
      </c>
      <c r="K147" s="170">
        <f t="shared" si="70"/>
        <v>0.43494725031556314</v>
      </c>
      <c r="L147" s="168">
        <f>I147-H147</f>
        <v>3841</v>
      </c>
      <c r="M147" s="169">
        <f t="shared" si="72"/>
        <v>27911</v>
      </c>
      <c r="N147" s="170">
        <f t="shared" si="69"/>
        <v>1.4274382458020695E-2</v>
      </c>
    </row>
    <row r="148" spans="1:14" x14ac:dyDescent="0.25">
      <c r="A148" s="1"/>
      <c r="B148" s="153" t="s">
        <v>53</v>
      </c>
      <c r="C148" s="151"/>
      <c r="D148" s="151"/>
      <c r="E148" s="151"/>
      <c r="F148" s="151"/>
      <c r="G148" s="151"/>
      <c r="H148" s="151"/>
      <c r="I148" s="152"/>
      <c r="J148" s="152"/>
      <c r="K148" s="152"/>
      <c r="L148" s="152"/>
      <c r="M148" s="151"/>
      <c r="N148" s="151"/>
    </row>
    <row r="149" spans="1:14" x14ac:dyDescent="0.25">
      <c r="A149" s="1"/>
      <c r="B149" s="154" t="s">
        <v>68</v>
      </c>
      <c r="C149" s="176">
        <v>148914</v>
      </c>
      <c r="D149" s="176">
        <v>144011</v>
      </c>
      <c r="E149" s="176">
        <v>46419</v>
      </c>
      <c r="F149" s="176">
        <v>126646</v>
      </c>
      <c r="G149" s="176">
        <v>126646</v>
      </c>
      <c r="H149" s="176">
        <v>143867</v>
      </c>
      <c r="I149" s="176">
        <v>146403</v>
      </c>
      <c r="J149" s="177">
        <f>IFERROR(I149/H149-1,"-")</f>
        <v>1.7627391966190897E-2</v>
      </c>
      <c r="K149" s="177">
        <f>IFERROR(I149/D149-1,"-")</f>
        <v>1.6609842303712874E-2</v>
      </c>
      <c r="L149" s="176">
        <f>I149-H149</f>
        <v>2536</v>
      </c>
      <c r="M149" s="176">
        <f>I149-D149</f>
        <v>2392</v>
      </c>
      <c r="N149" s="177">
        <f t="shared" ref="N149:N161" si="76">I149/I$9</f>
        <v>2.2695124074212154E-2</v>
      </c>
    </row>
    <row r="150" spans="1:14" x14ac:dyDescent="0.25">
      <c r="A150" s="1" t="s">
        <v>96</v>
      </c>
      <c r="B150" s="157" t="s">
        <v>97</v>
      </c>
      <c r="C150" s="158">
        <v>58255</v>
      </c>
      <c r="D150" s="158">
        <v>60431</v>
      </c>
      <c r="E150" s="158">
        <v>21761</v>
      </c>
      <c r="F150" s="158">
        <v>63464</v>
      </c>
      <c r="G150" s="158">
        <v>63464</v>
      </c>
      <c r="H150" s="158">
        <v>67082</v>
      </c>
      <c r="I150" s="158">
        <v>62012</v>
      </c>
      <c r="J150" s="160">
        <f>IFERROR(I150/H150-1,"-")</f>
        <v>-7.5579141945678385E-2</v>
      </c>
      <c r="K150" s="159">
        <f t="shared" ref="K150:K161" si="77">IFERROR(I150/D150-1,"-")</f>
        <v>2.6162069136701271E-2</v>
      </c>
      <c r="L150" s="157">
        <f t="shared" ref="L150:L160" si="78">I150-H150</f>
        <v>-5070</v>
      </c>
      <c r="M150" s="158">
        <f t="shared" ref="M150:M161" si="79">I150-D150</f>
        <v>1581</v>
      </c>
      <c r="N150" s="159">
        <f t="shared" si="76"/>
        <v>9.6129863055404892E-3</v>
      </c>
    </row>
    <row r="151" spans="1:14" x14ac:dyDescent="0.25">
      <c r="A151" s="161" t="s">
        <v>103</v>
      </c>
      <c r="B151" s="162" t="s">
        <v>103</v>
      </c>
      <c r="C151" s="163">
        <v>33776</v>
      </c>
      <c r="D151" s="163">
        <v>35170</v>
      </c>
      <c r="E151" s="163">
        <v>13259</v>
      </c>
      <c r="F151" s="163">
        <v>44914</v>
      </c>
      <c r="G151" s="163">
        <v>44914</v>
      </c>
      <c r="H151" s="163">
        <v>49139</v>
      </c>
      <c r="I151" s="163">
        <v>41574</v>
      </c>
      <c r="J151" s="165">
        <f>IFERROR(I151/H151-1,"-")</f>
        <v>-0.15395103685463685</v>
      </c>
      <c r="K151" s="164">
        <f t="shared" si="77"/>
        <v>0.18208700597099803</v>
      </c>
      <c r="L151" s="162">
        <f t="shared" si="78"/>
        <v>-7565</v>
      </c>
      <c r="M151" s="163">
        <f t="shared" si="79"/>
        <v>6404</v>
      </c>
      <c r="N151" s="164">
        <f t="shared" si="76"/>
        <v>6.4447250962158982E-3</v>
      </c>
    </row>
    <row r="152" spans="1:14" x14ac:dyDescent="0.25">
      <c r="A152" s="161" t="s">
        <v>100</v>
      </c>
      <c r="B152" s="162" t="s">
        <v>100</v>
      </c>
      <c r="C152" s="163">
        <v>24479</v>
      </c>
      <c r="D152" s="163">
        <v>25261</v>
      </c>
      <c r="E152" s="163">
        <v>8502</v>
      </c>
      <c r="F152" s="163">
        <v>18550</v>
      </c>
      <c r="G152" s="163">
        <v>18550</v>
      </c>
      <c r="H152" s="163">
        <v>17943</v>
      </c>
      <c r="I152" s="163">
        <v>20438</v>
      </c>
      <c r="J152" s="165">
        <f>IFERROR(I152/H152-1,"-")</f>
        <v>0.13905144067324304</v>
      </c>
      <c r="K152" s="164">
        <f t="shared" si="77"/>
        <v>-0.19092672499109298</v>
      </c>
      <c r="L152" s="162">
        <f t="shared" si="78"/>
        <v>2495</v>
      </c>
      <c r="M152" s="163">
        <f t="shared" si="79"/>
        <v>-4823</v>
      </c>
      <c r="N152" s="164">
        <f t="shared" si="76"/>
        <v>3.1682612093245906E-3</v>
      </c>
    </row>
    <row r="153" spans="1:14" x14ac:dyDescent="0.25">
      <c r="A153" s="1"/>
      <c r="B153" s="157" t="s">
        <v>107</v>
      </c>
      <c r="C153" s="158">
        <v>90659</v>
      </c>
      <c r="D153" s="158">
        <v>83580</v>
      </c>
      <c r="E153" s="158">
        <v>24658</v>
      </c>
      <c r="F153" s="158">
        <v>63182</v>
      </c>
      <c r="G153" s="158">
        <v>63182</v>
      </c>
      <c r="H153" s="158">
        <v>76785</v>
      </c>
      <c r="I153" s="158">
        <v>84391</v>
      </c>
      <c r="J153" s="160">
        <f>IFERROR(I153/H153-1,"-")</f>
        <v>9.9055805170280564E-2</v>
      </c>
      <c r="K153" s="159">
        <f t="shared" si="77"/>
        <v>9.7032782962431785E-3</v>
      </c>
      <c r="L153" s="157">
        <f t="shared" si="78"/>
        <v>7606</v>
      </c>
      <c r="M153" s="158">
        <f t="shared" si="79"/>
        <v>811</v>
      </c>
      <c r="N153" s="159">
        <f t="shared" si="76"/>
        <v>1.3082137768671667E-2</v>
      </c>
    </row>
    <row r="154" spans="1:14" s="56" customFormat="1" x14ac:dyDescent="0.25">
      <c r="B154" s="162" t="s">
        <v>110</v>
      </c>
      <c r="C154" s="163">
        <v>27230</v>
      </c>
      <c r="D154" s="163">
        <v>24763</v>
      </c>
      <c r="E154" s="163">
        <v>6560</v>
      </c>
      <c r="F154" s="163">
        <v>22633</v>
      </c>
      <c r="G154" s="163">
        <v>22633</v>
      </c>
      <c r="H154" s="163">
        <v>24122</v>
      </c>
      <c r="I154" s="163">
        <v>24196</v>
      </c>
      <c r="J154" s="165">
        <f t="shared" ref="J154:J161" si="80">IFERROR(I154/H154-1,"-")</f>
        <v>3.06773899344992E-3</v>
      </c>
      <c r="K154" s="164">
        <f t="shared" si="77"/>
        <v>-2.2897064168315606E-2</v>
      </c>
      <c r="L154" s="162">
        <f t="shared" si="78"/>
        <v>74</v>
      </c>
      <c r="M154" s="163">
        <f t="shared" si="79"/>
        <v>-567</v>
      </c>
      <c r="N154" s="164">
        <f t="shared" si="76"/>
        <v>3.7508194647625889E-3</v>
      </c>
    </row>
    <row r="155" spans="1:14" s="56" customFormat="1" x14ac:dyDescent="0.25">
      <c r="B155" s="162" t="s">
        <v>113</v>
      </c>
      <c r="C155" s="163">
        <v>27931</v>
      </c>
      <c r="D155" s="163">
        <v>22787</v>
      </c>
      <c r="E155" s="163">
        <v>6654</v>
      </c>
      <c r="F155" s="163">
        <v>14112</v>
      </c>
      <c r="G155" s="163">
        <v>14112</v>
      </c>
      <c r="H155" s="163">
        <v>15537</v>
      </c>
      <c r="I155" s="163">
        <v>15795</v>
      </c>
      <c r="J155" s="165">
        <f t="shared" si="80"/>
        <v>1.6605522301602615E-2</v>
      </c>
      <c r="K155" s="164">
        <f t="shared" si="77"/>
        <v>-0.30684162022205641</v>
      </c>
      <c r="L155" s="162">
        <f t="shared" si="78"/>
        <v>258</v>
      </c>
      <c r="M155" s="163">
        <f t="shared" si="79"/>
        <v>-6992</v>
      </c>
      <c r="N155" s="164">
        <f t="shared" si="76"/>
        <v>2.4485118798944078E-3</v>
      </c>
    </row>
    <row r="156" spans="1:14" x14ac:dyDescent="0.25">
      <c r="A156" s="1"/>
      <c r="B156" s="162" t="s">
        <v>116</v>
      </c>
      <c r="C156" s="163">
        <v>12726</v>
      </c>
      <c r="D156" s="163">
        <v>11322</v>
      </c>
      <c r="E156" s="163">
        <v>2654</v>
      </c>
      <c r="F156" s="163">
        <v>7518</v>
      </c>
      <c r="G156" s="163">
        <v>7518</v>
      </c>
      <c r="H156" s="163">
        <v>11976</v>
      </c>
      <c r="I156" s="163">
        <v>14652</v>
      </c>
      <c r="J156" s="165">
        <f t="shared" si="80"/>
        <v>0.2234468937875751</v>
      </c>
      <c r="K156" s="164">
        <f t="shared" si="77"/>
        <v>0.29411764705882359</v>
      </c>
      <c r="L156" s="162">
        <f t="shared" si="78"/>
        <v>2676</v>
      </c>
      <c r="M156" s="163">
        <f t="shared" si="79"/>
        <v>3330</v>
      </c>
      <c r="N156" s="164">
        <f t="shared" si="76"/>
        <v>2.2713261199248411E-3</v>
      </c>
    </row>
    <row r="157" spans="1:14" x14ac:dyDescent="0.25">
      <c r="A157" s="1"/>
      <c r="B157" s="162" t="s">
        <v>123</v>
      </c>
      <c r="C157" s="163">
        <v>1653</v>
      </c>
      <c r="D157" s="163">
        <v>1855</v>
      </c>
      <c r="E157" s="163">
        <v>674</v>
      </c>
      <c r="F157" s="163">
        <v>1891</v>
      </c>
      <c r="G157" s="163">
        <v>1891</v>
      </c>
      <c r="H157" s="163">
        <v>2396</v>
      </c>
      <c r="I157" s="163">
        <v>3198</v>
      </c>
      <c r="J157" s="165">
        <f t="shared" si="80"/>
        <v>0.3347245409015025</v>
      </c>
      <c r="K157" s="164">
        <f t="shared" si="77"/>
        <v>0.723989218328841</v>
      </c>
      <c r="L157" s="162">
        <f t="shared" si="78"/>
        <v>802</v>
      </c>
      <c r="M157" s="163">
        <f t="shared" si="79"/>
        <v>1343</v>
      </c>
      <c r="N157" s="164">
        <f t="shared" si="76"/>
        <v>4.9574808432429989E-4</v>
      </c>
    </row>
    <row r="158" spans="1:14" x14ac:dyDescent="0.25">
      <c r="A158" s="1"/>
      <c r="B158" s="162" t="s">
        <v>119</v>
      </c>
      <c r="C158" s="163">
        <v>2976</v>
      </c>
      <c r="D158" s="163">
        <v>3530</v>
      </c>
      <c r="E158" s="163">
        <v>1552</v>
      </c>
      <c r="F158" s="163">
        <v>3775</v>
      </c>
      <c r="G158" s="163">
        <v>3775</v>
      </c>
      <c r="H158" s="163">
        <v>3731</v>
      </c>
      <c r="I158" s="163">
        <v>4196</v>
      </c>
      <c r="J158" s="165">
        <f t="shared" si="80"/>
        <v>0.12463146609488063</v>
      </c>
      <c r="K158" s="164">
        <f t="shared" si="77"/>
        <v>0.18866855524079318</v>
      </c>
      <c r="L158" s="162">
        <f t="shared" si="78"/>
        <v>465</v>
      </c>
      <c r="M158" s="163">
        <f t="shared" si="79"/>
        <v>666</v>
      </c>
      <c r="N158" s="164">
        <f t="shared" si="76"/>
        <v>6.5045621070192693E-4</v>
      </c>
    </row>
    <row r="159" spans="1:14" x14ac:dyDescent="0.25">
      <c r="A159" s="1"/>
      <c r="B159" s="162" t="s">
        <v>128</v>
      </c>
      <c r="C159" s="163">
        <v>474</v>
      </c>
      <c r="D159" s="163">
        <v>548</v>
      </c>
      <c r="E159" s="163">
        <v>456</v>
      </c>
      <c r="F159" s="163">
        <v>566</v>
      </c>
      <c r="G159" s="163">
        <v>566</v>
      </c>
      <c r="H159" s="163">
        <v>787</v>
      </c>
      <c r="I159" s="163">
        <v>574</v>
      </c>
      <c r="J159" s="165">
        <f t="shared" si="80"/>
        <v>-0.27064803049555275</v>
      </c>
      <c r="K159" s="164">
        <f t="shared" si="77"/>
        <v>4.7445255474452663E-2</v>
      </c>
      <c r="L159" s="162">
        <f t="shared" si="78"/>
        <v>-213</v>
      </c>
      <c r="M159" s="163">
        <f t="shared" si="79"/>
        <v>26</v>
      </c>
      <c r="N159" s="164">
        <f t="shared" si="76"/>
        <v>8.8980425391540995E-5</v>
      </c>
    </row>
    <row r="160" spans="1:14" x14ac:dyDescent="0.25">
      <c r="A160" s="161" t="s">
        <v>144</v>
      </c>
      <c r="B160" s="162" t="s">
        <v>131</v>
      </c>
      <c r="C160" s="163">
        <v>1336</v>
      </c>
      <c r="D160" s="163">
        <v>1316</v>
      </c>
      <c r="E160" s="163">
        <v>593</v>
      </c>
      <c r="F160" s="163">
        <v>817</v>
      </c>
      <c r="G160" s="163">
        <v>817</v>
      </c>
      <c r="H160" s="163">
        <v>1154</v>
      </c>
      <c r="I160" s="163">
        <v>944</v>
      </c>
      <c r="J160" s="165">
        <f t="shared" si="80"/>
        <v>-0.18197573656845756</v>
      </c>
      <c r="K160" s="164">
        <f t="shared" si="77"/>
        <v>-0.28267477203647418</v>
      </c>
      <c r="L160" s="162">
        <f t="shared" si="78"/>
        <v>-210</v>
      </c>
      <c r="M160" s="163">
        <f t="shared" si="79"/>
        <v>-372</v>
      </c>
      <c r="N160" s="164">
        <f t="shared" si="76"/>
        <v>1.4633714559166326E-4</v>
      </c>
    </row>
    <row r="161" spans="1:14" x14ac:dyDescent="0.25">
      <c r="A161" s="167" t="s">
        <v>145</v>
      </c>
      <c r="B161" s="168" t="s">
        <v>145</v>
      </c>
      <c r="C161" s="169">
        <f t="shared" ref="C161:I161" si="81">C153-SUM(C154:C160)</f>
        <v>16333</v>
      </c>
      <c r="D161" s="169">
        <f t="shared" si="81"/>
        <v>17459</v>
      </c>
      <c r="E161" s="169">
        <f t="shared" si="81"/>
        <v>5515</v>
      </c>
      <c r="F161" s="169">
        <f t="shared" ref="F161" si="82">F153-SUM(F154:F160)</f>
        <v>11870</v>
      </c>
      <c r="G161" s="169">
        <f t="shared" si="81"/>
        <v>11870</v>
      </c>
      <c r="H161" s="169">
        <f t="shared" si="81"/>
        <v>17082</v>
      </c>
      <c r="I161" s="169">
        <f t="shared" si="81"/>
        <v>20836</v>
      </c>
      <c r="J161" s="171">
        <f t="shared" si="80"/>
        <v>0.21976349373609638</v>
      </c>
      <c r="K161" s="170">
        <f t="shared" si="77"/>
        <v>0.19342459476487761</v>
      </c>
      <c r="L161" s="168">
        <f>I161-H161</f>
        <v>3754</v>
      </c>
      <c r="M161" s="169">
        <f t="shared" si="79"/>
        <v>3377</v>
      </c>
      <c r="N161" s="170">
        <f t="shared" si="76"/>
        <v>3.2299584380803977E-3</v>
      </c>
    </row>
    <row r="162" spans="1:14" ht="6" customHeight="1" x14ac:dyDescent="0.25">
      <c r="C162" s="79"/>
      <c r="D162" s="79"/>
      <c r="E162" s="79"/>
      <c r="F162" s="79"/>
      <c r="G162" s="79"/>
      <c r="H162" s="79"/>
      <c r="I162" s="79"/>
      <c r="J162" s="79"/>
    </row>
    <row r="163" spans="1:14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</row>
  </sheetData>
  <mergeCells count="3">
    <mergeCell ref="B4:N4"/>
    <mergeCell ref="Q4:AB4"/>
    <mergeCell ref="C6:N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BA208-4488-41DC-A05F-BC4D6C98EE28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E8DC-10B4-47FE-82E5-14E70752CA62}">
  <sheetPr>
    <tabColor rgb="FFF29140"/>
  </sheetPr>
  <dimension ref="A4:P270"/>
  <sheetViews>
    <sheetView showGridLines="0" zoomScaleNormal="100" workbookViewId="0">
      <selection activeCell="M1" sqref="M1:O1048576"/>
    </sheetView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69" t="s">
        <v>268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1" t="s">
        <v>68</v>
      </c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3"/>
    </row>
    <row r="7" spans="1:16" ht="22.5" thickTop="1" thickBot="1" x14ac:dyDescent="0.3">
      <c r="B7" s="109"/>
      <c r="C7" s="294">
        <v>2019</v>
      </c>
      <c r="D7" s="295"/>
      <c r="E7" s="296">
        <v>2020</v>
      </c>
      <c r="F7" s="295"/>
      <c r="G7" s="296">
        <v>2021</v>
      </c>
      <c r="H7" s="295"/>
      <c r="I7" s="296">
        <v>2022</v>
      </c>
      <c r="J7" s="295"/>
      <c r="K7" s="296">
        <v>2023</v>
      </c>
      <c r="L7" s="295"/>
      <c r="M7" s="296">
        <v>2024</v>
      </c>
      <c r="N7" s="297"/>
      <c r="O7" s="298"/>
    </row>
    <row r="8" spans="1:16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tr">
        <f>CONCATENATE("var ",RIGHT(M7,2),"/",RIGHT(K7,2))</f>
        <v>var 24/23</v>
      </c>
      <c r="O8" s="112" t="str">
        <f>CONCATENATE("var ",RIGHT(M7,2),"/",RIGHT(C7,2))</f>
        <v>var 24/19</v>
      </c>
    </row>
    <row r="9" spans="1:16" x14ac:dyDescent="0.25">
      <c r="A9" s="1" t="s">
        <v>70</v>
      </c>
      <c r="B9" s="114" t="s">
        <v>71</v>
      </c>
      <c r="C9" s="115">
        <v>12429</v>
      </c>
      <c r="D9" s="116">
        <v>-8.3136618471525536E-2</v>
      </c>
      <c r="E9" s="115">
        <v>13603</v>
      </c>
      <c r="F9" s="116">
        <f t="shared" ref="F9:F21" si="0">IFERROR(E9/C9-1,"-")</f>
        <v>9.4456512993804864E-2</v>
      </c>
      <c r="G9" s="115">
        <v>2763</v>
      </c>
      <c r="H9" s="116">
        <f t="shared" ref="H9:H21" si="1">IFERROR(G9/E9-1,"-")</f>
        <v>-0.79688304050577075</v>
      </c>
      <c r="I9" s="115">
        <v>11400</v>
      </c>
      <c r="J9" s="116">
        <f t="shared" ref="J9:J21" si="2">IFERROR(I9/C9-1,"-")</f>
        <v>-8.2790248612116812E-2</v>
      </c>
      <c r="K9" s="115">
        <v>14353</v>
      </c>
      <c r="L9" s="116">
        <f t="shared" ref="L9:L21" si="3">IFERROR(K9/I9-1,"-")</f>
        <v>0.25903508771929817</v>
      </c>
      <c r="M9" s="115">
        <v>14581</v>
      </c>
      <c r="N9" s="116">
        <f>IFERROR(M9/K9-1,"-")</f>
        <v>1.5885180798439258E-2</v>
      </c>
      <c r="O9" s="116">
        <f>M9/C9-1</f>
        <v>0.17314345482339699</v>
      </c>
    </row>
    <row r="10" spans="1:16" x14ac:dyDescent="0.25">
      <c r="A10" s="1" t="s">
        <v>72</v>
      </c>
      <c r="B10" s="114" t="s">
        <v>73</v>
      </c>
      <c r="C10" s="115">
        <v>13453</v>
      </c>
      <c r="D10" s="116">
        <v>1.5320754716981133E-2</v>
      </c>
      <c r="E10" s="115">
        <v>14342</v>
      </c>
      <c r="F10" s="116">
        <f t="shared" si="0"/>
        <v>6.6081914814539511E-2</v>
      </c>
      <c r="G10" s="115">
        <v>3097</v>
      </c>
      <c r="H10" s="116">
        <f t="shared" si="1"/>
        <v>-0.78406080044624182</v>
      </c>
      <c r="I10" s="115">
        <v>11383</v>
      </c>
      <c r="J10" s="116">
        <f t="shared" si="2"/>
        <v>-0.15386902549617187</v>
      </c>
      <c r="K10" s="115">
        <v>14251</v>
      </c>
      <c r="L10" s="116">
        <f t="shared" si="3"/>
        <v>0.25195466924360899</v>
      </c>
      <c r="M10" s="115">
        <v>15138</v>
      </c>
      <c r="N10" s="116">
        <f t="shared" ref="N10:N15" si="4">IFERROR(M10/K10-1,"-")</f>
        <v>6.2241246228334823E-2</v>
      </c>
      <c r="O10" s="116">
        <f>IFERROR(M10/C10-1,"-")</f>
        <v>0.12525087341113506</v>
      </c>
    </row>
    <row r="11" spans="1:16" x14ac:dyDescent="0.25">
      <c r="A11" s="1" t="s">
        <v>74</v>
      </c>
      <c r="B11" s="114" t="s">
        <v>75</v>
      </c>
      <c r="C11" s="115">
        <v>13930</v>
      </c>
      <c r="D11" s="116">
        <v>-6.3025492701957342E-2</v>
      </c>
      <c r="E11" s="115">
        <v>5714</v>
      </c>
      <c r="F11" s="116">
        <f t="shared" si="0"/>
        <v>-0.58980617372577171</v>
      </c>
      <c r="G11" s="115">
        <v>4959</v>
      </c>
      <c r="H11" s="116">
        <f t="shared" si="1"/>
        <v>-0.13213160658032896</v>
      </c>
      <c r="I11" s="115">
        <v>12710</v>
      </c>
      <c r="J11" s="116">
        <f t="shared" si="2"/>
        <v>-8.7580760947595149E-2</v>
      </c>
      <c r="K11" s="115">
        <v>15603</v>
      </c>
      <c r="L11" s="116">
        <f t="shared" si="3"/>
        <v>0.22761605035405186</v>
      </c>
      <c r="M11" s="115">
        <v>15292</v>
      </c>
      <c r="N11" s="116">
        <f t="shared" si="4"/>
        <v>-1.9932064346599998E-2</v>
      </c>
      <c r="O11" s="116">
        <f t="shared" ref="O11:O15" si="5">IFERROR(M11/C11-1,"-")</f>
        <v>9.7774587221823417E-2</v>
      </c>
    </row>
    <row r="12" spans="1:16" x14ac:dyDescent="0.25">
      <c r="A12" s="1" t="s">
        <v>76</v>
      </c>
      <c r="B12" s="114" t="s">
        <v>77</v>
      </c>
      <c r="C12" s="115">
        <v>12265</v>
      </c>
      <c r="D12" s="116">
        <v>6.0160774483533519E-2</v>
      </c>
      <c r="E12" s="115">
        <v>0</v>
      </c>
      <c r="F12" s="116">
        <f>IFERROR(E12/C12-1,"-")</f>
        <v>-1</v>
      </c>
      <c r="G12" s="115">
        <v>4088</v>
      </c>
      <c r="H12" s="116" t="str">
        <f t="shared" si="1"/>
        <v>-</v>
      </c>
      <c r="I12" s="115">
        <v>12193</v>
      </c>
      <c r="J12" s="116">
        <f t="shared" si="2"/>
        <v>-5.8703628210354797E-3</v>
      </c>
      <c r="K12" s="115">
        <v>12703</v>
      </c>
      <c r="L12" s="116">
        <f t="shared" si="3"/>
        <v>4.1827277946362651E-2</v>
      </c>
      <c r="M12" s="115">
        <v>13439</v>
      </c>
      <c r="N12" s="116">
        <f t="shared" si="4"/>
        <v>5.793906951113903E-2</v>
      </c>
      <c r="O12" s="116">
        <f>IFERROR(M12/C12-1,"-")</f>
        <v>9.5719527109661584E-2</v>
      </c>
    </row>
    <row r="13" spans="1:16" x14ac:dyDescent="0.25">
      <c r="A13" s="1" t="s">
        <v>78</v>
      </c>
      <c r="B13" s="114" t="s">
        <v>79</v>
      </c>
      <c r="C13" s="115">
        <v>11342</v>
      </c>
      <c r="D13" s="116">
        <v>0.10127196815224782</v>
      </c>
      <c r="E13" s="115">
        <v>0</v>
      </c>
      <c r="F13" s="116">
        <f t="shared" si="0"/>
        <v>-1</v>
      </c>
      <c r="G13" s="115">
        <v>5644</v>
      </c>
      <c r="H13" s="116" t="str">
        <f t="shared" si="1"/>
        <v>-</v>
      </c>
      <c r="I13" s="115">
        <v>10085</v>
      </c>
      <c r="J13" s="116">
        <f t="shared" si="2"/>
        <v>-0.11082701463586664</v>
      </c>
      <c r="K13" s="115">
        <v>12793</v>
      </c>
      <c r="L13" s="116">
        <f t="shared" si="3"/>
        <v>0.26851760039662875</v>
      </c>
      <c r="M13" s="115">
        <v>12513</v>
      </c>
      <c r="N13" s="116">
        <f t="shared" si="4"/>
        <v>-2.1886969436410553E-2</v>
      </c>
      <c r="O13" s="116">
        <f t="shared" si="5"/>
        <v>0.10324457767589501</v>
      </c>
    </row>
    <row r="14" spans="1:16" x14ac:dyDescent="0.25">
      <c r="A14" s="1" t="s">
        <v>80</v>
      </c>
      <c r="B14" s="114" t="s">
        <v>81</v>
      </c>
      <c r="C14" s="115">
        <v>8525</v>
      </c>
      <c r="D14" s="116">
        <v>-6.1536767943637161E-2</v>
      </c>
      <c r="E14" s="115">
        <v>0</v>
      </c>
      <c r="F14" s="116">
        <f t="shared" si="0"/>
        <v>-1</v>
      </c>
      <c r="G14" s="115">
        <v>5487</v>
      </c>
      <c r="H14" s="116" t="str">
        <f t="shared" si="1"/>
        <v>-</v>
      </c>
      <c r="I14" s="115">
        <v>11277</v>
      </c>
      <c r="J14" s="116">
        <f t="shared" si="2"/>
        <v>0.32281524926686211</v>
      </c>
      <c r="K14" s="115">
        <v>10373</v>
      </c>
      <c r="L14" s="116">
        <f t="shared" si="3"/>
        <v>-8.0163163962046591E-2</v>
      </c>
      <c r="M14" s="115">
        <v>10115</v>
      </c>
      <c r="N14" s="116">
        <f t="shared" si="4"/>
        <v>-2.4872264532922017E-2</v>
      </c>
      <c r="O14" s="116">
        <f t="shared" si="5"/>
        <v>0.18651026392961878</v>
      </c>
    </row>
    <row r="15" spans="1:16" x14ac:dyDescent="0.25">
      <c r="A15" s="1" t="s">
        <v>82</v>
      </c>
      <c r="B15" s="114" t="s">
        <v>83</v>
      </c>
      <c r="C15" s="115">
        <v>9185</v>
      </c>
      <c r="D15" s="116">
        <v>1.3014227418109536E-2</v>
      </c>
      <c r="E15" s="115">
        <v>0</v>
      </c>
      <c r="F15" s="116">
        <f t="shared" si="0"/>
        <v>-1</v>
      </c>
      <c r="G15" s="115">
        <v>5672</v>
      </c>
      <c r="H15" s="116" t="str">
        <f t="shared" si="1"/>
        <v>-</v>
      </c>
      <c r="I15" s="115">
        <v>10710</v>
      </c>
      <c r="J15" s="116">
        <f t="shared" si="2"/>
        <v>0.16603157321720197</v>
      </c>
      <c r="K15" s="115">
        <v>9594</v>
      </c>
      <c r="L15" s="116">
        <f t="shared" si="3"/>
        <v>-0.10420168067226887</v>
      </c>
      <c r="M15" s="115">
        <v>10140</v>
      </c>
      <c r="N15" s="116">
        <f t="shared" si="4"/>
        <v>5.6910569105691033E-2</v>
      </c>
      <c r="O15" s="116">
        <f t="shared" si="5"/>
        <v>0.10397387044093631</v>
      </c>
    </row>
    <row r="16" spans="1:16" x14ac:dyDescent="0.25">
      <c r="A16" s="1" t="s">
        <v>84</v>
      </c>
      <c r="B16" s="114" t="s">
        <v>85</v>
      </c>
      <c r="C16" s="115">
        <v>9176</v>
      </c>
      <c r="D16" s="116">
        <v>-4.4483020505587945E-3</v>
      </c>
      <c r="E16" s="115">
        <v>6941</v>
      </c>
      <c r="F16" s="116">
        <f t="shared" si="0"/>
        <v>-0.24357018308631206</v>
      </c>
      <c r="G16" s="115">
        <v>8587</v>
      </c>
      <c r="H16" s="116">
        <f t="shared" si="1"/>
        <v>0.23714162224463342</v>
      </c>
      <c r="I16" s="115">
        <v>10270</v>
      </c>
      <c r="J16" s="116">
        <f t="shared" si="2"/>
        <v>0.1192240627724499</v>
      </c>
      <c r="K16" s="115">
        <v>11871</v>
      </c>
      <c r="L16" s="116">
        <f t="shared" si="3"/>
        <v>0.15589094449853946</v>
      </c>
      <c r="M16" s="115">
        <v>9259</v>
      </c>
      <c r="N16" s="116">
        <f>IFERROR(M16/K16-1,"-")</f>
        <v>-0.22003201078257939</v>
      </c>
      <c r="O16" s="116">
        <f>IFERROR(M16/C16-1,"-")</f>
        <v>9.045335658238951E-3</v>
      </c>
    </row>
    <row r="17" spans="1:16" x14ac:dyDescent="0.25">
      <c r="A17" s="1" t="s">
        <v>86</v>
      </c>
      <c r="B17" s="114" t="s">
        <v>87</v>
      </c>
      <c r="C17" s="115">
        <v>8003</v>
      </c>
      <c r="D17" s="116">
        <v>-0.2460668864813943</v>
      </c>
      <c r="E17" s="115">
        <v>3767</v>
      </c>
      <c r="F17" s="116">
        <f t="shared" si="0"/>
        <v>-0.5293015119330251</v>
      </c>
      <c r="G17" s="115">
        <v>9600</v>
      </c>
      <c r="H17" s="116">
        <f t="shared" si="1"/>
        <v>1.5484470400849482</v>
      </c>
      <c r="I17" s="115">
        <v>10967</v>
      </c>
      <c r="J17" s="116">
        <f t="shared" si="2"/>
        <v>0.3703611145820318</v>
      </c>
      <c r="K17" s="115">
        <v>10606</v>
      </c>
      <c r="L17" s="116">
        <f t="shared" si="3"/>
        <v>-3.2916932616029904E-2</v>
      </c>
      <c r="M17" s="115">
        <v>11345</v>
      </c>
      <c r="N17" s="116">
        <f>IFERROR(M17/K17-1,"-")</f>
        <v>6.9677541014520061E-2</v>
      </c>
      <c r="O17" s="116">
        <f>IFERROR(M17/C17-1,"-")</f>
        <v>0.41759340247407217</v>
      </c>
    </row>
    <row r="18" spans="1:16" x14ac:dyDescent="0.25">
      <c r="A18" s="1" t="s">
        <v>88</v>
      </c>
      <c r="B18" s="114" t="s">
        <v>89</v>
      </c>
      <c r="C18" s="115">
        <v>10636</v>
      </c>
      <c r="D18" s="116">
        <v>4.0592844331162059E-3</v>
      </c>
      <c r="E18" s="115">
        <v>3603</v>
      </c>
      <c r="F18" s="116">
        <f t="shared" si="0"/>
        <v>-0.66124482888303882</v>
      </c>
      <c r="G18" s="115">
        <v>10119</v>
      </c>
      <c r="H18" s="116">
        <f t="shared" si="1"/>
        <v>1.8084929225645294</v>
      </c>
      <c r="I18" s="115">
        <v>11595</v>
      </c>
      <c r="J18" s="116">
        <f t="shared" si="2"/>
        <v>9.0165475742760348E-2</v>
      </c>
      <c r="K18" s="115">
        <v>11107</v>
      </c>
      <c r="L18" s="116">
        <f t="shared" si="3"/>
        <v>-4.208710651142733E-2</v>
      </c>
      <c r="M18" s="115">
        <v>12187</v>
      </c>
      <c r="N18" s="116">
        <f>IFERROR(M18/K18-1,"-")</f>
        <v>9.7235977311605382E-2</v>
      </c>
      <c r="O18" s="116">
        <f>IFERROR(M18/C18-1,"-")</f>
        <v>0.14582549830763436</v>
      </c>
    </row>
    <row r="19" spans="1:16" x14ac:dyDescent="0.25">
      <c r="A19" s="1" t="s">
        <v>90</v>
      </c>
      <c r="B19" s="114" t="s">
        <v>91</v>
      </c>
      <c r="C19" s="115">
        <v>14162</v>
      </c>
      <c r="D19" s="116">
        <v>1.5488312060806031E-2</v>
      </c>
      <c r="E19" s="115">
        <v>3555</v>
      </c>
      <c r="F19" s="116">
        <f t="shared" si="0"/>
        <v>-0.74897613331450352</v>
      </c>
      <c r="G19" s="115">
        <v>12186</v>
      </c>
      <c r="H19" s="116">
        <f t="shared" si="1"/>
        <v>2.4278481012658228</v>
      </c>
      <c r="I19" s="115">
        <v>13053</v>
      </c>
      <c r="J19" s="116">
        <f t="shared" si="2"/>
        <v>-7.8308148566586633E-2</v>
      </c>
      <c r="K19" s="115">
        <v>13216</v>
      </c>
      <c r="L19" s="116">
        <f t="shared" si="3"/>
        <v>1.2487550754615828E-2</v>
      </c>
      <c r="M19" s="115">
        <v>14972</v>
      </c>
      <c r="N19" s="116">
        <f>IFERROR(M19/K19-1,"-")</f>
        <v>0.13286924939467304</v>
      </c>
      <c r="O19" s="116">
        <f>IFERROR(M19/C19-1,"-")</f>
        <v>5.7195311396695425E-2</v>
      </c>
    </row>
    <row r="20" spans="1:16" x14ac:dyDescent="0.25">
      <c r="A20" s="1" t="s">
        <v>92</v>
      </c>
      <c r="B20" s="114" t="s">
        <v>93</v>
      </c>
      <c r="C20" s="115">
        <v>13020</v>
      </c>
      <c r="D20" s="116">
        <v>7.5839653304441423E-3</v>
      </c>
      <c r="E20" s="115">
        <v>4049</v>
      </c>
      <c r="F20" s="116">
        <f t="shared" si="0"/>
        <v>-0.68901689708141323</v>
      </c>
      <c r="G20" s="115">
        <v>11200</v>
      </c>
      <c r="H20" s="116">
        <f t="shared" si="1"/>
        <v>1.766115090145715</v>
      </c>
      <c r="I20" s="115">
        <v>12114</v>
      </c>
      <c r="J20" s="116">
        <f t="shared" si="2"/>
        <v>-6.9585253456221241E-2</v>
      </c>
      <c r="K20" s="115">
        <v>11864</v>
      </c>
      <c r="L20" s="116">
        <f t="shared" si="3"/>
        <v>-2.06372791811128E-2</v>
      </c>
      <c r="M20" s="115">
        <v>13319</v>
      </c>
      <c r="N20" s="116">
        <f>IFERROR(M20/K20-1,"-")</f>
        <v>0.12263991908293992</v>
      </c>
      <c r="O20" s="116">
        <f>IFERROR(M20/C20-1,"-")</f>
        <v>2.2964669738863241E-2</v>
      </c>
    </row>
    <row r="21" spans="1:16" ht="15.75" x14ac:dyDescent="0.25">
      <c r="A21" s="1" t="s">
        <v>0</v>
      </c>
      <c r="B21" s="117" t="s">
        <v>30</v>
      </c>
      <c r="C21" s="118">
        <v>136126</v>
      </c>
      <c r="D21" s="119">
        <v>-2.0570565168903099E-2</v>
      </c>
      <c r="E21" s="118">
        <v>59047</v>
      </c>
      <c r="F21" s="119">
        <f t="shared" si="0"/>
        <v>-0.56623275494762204</v>
      </c>
      <c r="G21" s="118">
        <v>83402</v>
      </c>
      <c r="H21" s="119">
        <f t="shared" si="1"/>
        <v>0.41246803393906539</v>
      </c>
      <c r="I21" s="118">
        <v>137757</v>
      </c>
      <c r="J21" s="119">
        <f t="shared" si="2"/>
        <v>1.1981546508381902E-2</v>
      </c>
      <c r="K21" s="118">
        <v>148334</v>
      </c>
      <c r="L21" s="119">
        <f t="shared" si="3"/>
        <v>7.6780127325653202E-2</v>
      </c>
      <c r="M21" s="118">
        <v>152300</v>
      </c>
      <c r="N21" s="119">
        <v>2.6736958485579887E-2</v>
      </c>
      <c r="O21" s="119">
        <v>0.11881639069685446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C24" s="120"/>
      <c r="K24" s="120"/>
      <c r="N24" s="79"/>
      <c r="O24" s="79"/>
    </row>
    <row r="26" spans="1:16" ht="48.75" customHeight="1" thickBot="1" x14ac:dyDescent="0.3">
      <c r="B26" s="269" t="s">
        <v>269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1" t="s">
        <v>97</v>
      </c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3"/>
    </row>
    <row r="29" spans="1:16" ht="22.5" thickTop="1" thickBot="1" x14ac:dyDescent="0.3">
      <c r="B29" s="109"/>
      <c r="C29" s="294">
        <f>C7</f>
        <v>2019</v>
      </c>
      <c r="D29" s="295"/>
      <c r="E29" s="296">
        <v>2020</v>
      </c>
      <c r="F29" s="295"/>
      <c r="G29" s="296">
        <v>2021</v>
      </c>
      <c r="H29" s="295"/>
      <c r="I29" s="296">
        <v>2022</v>
      </c>
      <c r="J29" s="295"/>
      <c r="K29" s="296">
        <v>2023</v>
      </c>
      <c r="L29" s="295"/>
      <c r="M29" s="296">
        <v>2024</v>
      </c>
      <c r="N29" s="297"/>
      <c r="O29" s="298"/>
    </row>
    <row r="30" spans="1:16" ht="16.5" thickTop="1" thickBot="1" x14ac:dyDescent="0.3">
      <c r="B30" s="85"/>
      <c r="C30" s="111" t="s">
        <v>69</v>
      </c>
      <c r="D30" s="112" t="str">
        <f>CONCATENATE("var. ",RIGHT(C29,2),"/",RIGHT(C29-1,2))</f>
        <v>var. 19/18</v>
      </c>
      <c r="E30" s="113" t="s">
        <v>69</v>
      </c>
      <c r="F30" s="112" t="str">
        <f>CONCATENATE("var. ",RIGHT(E29,2),"/",RIGHT(E29-1,2))</f>
        <v>var. 20/19</v>
      </c>
      <c r="G30" s="113" t="s">
        <v>69</v>
      </c>
      <c r="H30" s="112" t="str">
        <f>CONCATENATE("var. ",RIGHT(G29,2),"/",RIGHT(G29-1,2))</f>
        <v>var. 21/20</v>
      </c>
      <c r="I30" s="113" t="s">
        <v>69</v>
      </c>
      <c r="J30" s="112" t="s">
        <v>136</v>
      </c>
      <c r="K30" s="113" t="s">
        <v>69</v>
      </c>
      <c r="L30" s="112" t="s">
        <v>247</v>
      </c>
      <c r="M30" s="113" t="s">
        <v>69</v>
      </c>
      <c r="N30" s="112" t="s">
        <v>270</v>
      </c>
      <c r="O30" s="112" t="s">
        <v>271</v>
      </c>
    </row>
    <row r="31" spans="1:16" x14ac:dyDescent="0.25">
      <c r="B31" s="114" t="s">
        <v>71</v>
      </c>
      <c r="C31" s="115">
        <v>5236</v>
      </c>
      <c r="D31" s="116">
        <v>-0.11224143777551709</v>
      </c>
      <c r="E31" s="115">
        <v>5825</v>
      </c>
      <c r="F31" s="116">
        <f t="shared" ref="F31:F43" si="6">IFERROR(E31/C31-1,"-")</f>
        <v>0.11249045072574493</v>
      </c>
      <c r="G31" s="115">
        <v>1115</v>
      </c>
      <c r="H31" s="116">
        <f t="shared" ref="H31:H43" si="7">IFERROR(G31/E31-1,"-")</f>
        <v>-0.80858369098712446</v>
      </c>
      <c r="I31" s="115">
        <v>4881</v>
      </c>
      <c r="J31" s="116">
        <f t="shared" ref="J31:J43" si="8">IFERROR(I31/G31-1,"-")</f>
        <v>3.3775784753363229</v>
      </c>
      <c r="K31" s="115">
        <v>5640</v>
      </c>
      <c r="L31" s="116">
        <f t="shared" ref="L31:L43" si="9">IFERROR(K31/I31-1,"-")</f>
        <v>0.15550092194222498</v>
      </c>
      <c r="M31" s="115">
        <v>3830</v>
      </c>
      <c r="N31" s="116">
        <f t="shared" ref="N31:N41" si="10">IFERROR(M31/K31-1,"-")</f>
        <v>-0.32092198581560283</v>
      </c>
      <c r="O31" s="116">
        <f t="shared" ref="O31" si="11">M31/C31-1</f>
        <v>-0.26852559205500381</v>
      </c>
    </row>
    <row r="32" spans="1:16" x14ac:dyDescent="0.25">
      <c r="B32" s="114" t="s">
        <v>73</v>
      </c>
      <c r="C32" s="115">
        <v>5498</v>
      </c>
      <c r="D32" s="116">
        <v>-1.5753669889008282E-2</v>
      </c>
      <c r="E32" s="115">
        <v>5371</v>
      </c>
      <c r="F32" s="116">
        <f t="shared" si="6"/>
        <v>-2.3099308839578003E-2</v>
      </c>
      <c r="G32" s="115">
        <v>1325</v>
      </c>
      <c r="H32" s="116">
        <f t="shared" si="7"/>
        <v>-0.75330478495624653</v>
      </c>
      <c r="I32" s="115">
        <v>4475</v>
      </c>
      <c r="J32" s="116">
        <f t="shared" si="8"/>
        <v>2.3773584905660377</v>
      </c>
      <c r="K32" s="115">
        <v>5737</v>
      </c>
      <c r="L32" s="116">
        <f t="shared" si="9"/>
        <v>0.28201117318435753</v>
      </c>
      <c r="M32" s="115">
        <v>4983</v>
      </c>
      <c r="N32" s="116">
        <f t="shared" si="10"/>
        <v>-0.13142757538783334</v>
      </c>
      <c r="O32" s="116">
        <f>IFERROR(M32/C32-1,"-")</f>
        <v>-9.3670425609312491E-2</v>
      </c>
    </row>
    <row r="33" spans="2:16" x14ac:dyDescent="0.25">
      <c r="B33" s="114" t="s">
        <v>75</v>
      </c>
      <c r="C33" s="115">
        <v>5600</v>
      </c>
      <c r="D33" s="116">
        <v>-0.11755436495430194</v>
      </c>
      <c r="E33" s="115">
        <v>2182</v>
      </c>
      <c r="F33" s="116">
        <f t="shared" si="6"/>
        <v>-0.61035714285714282</v>
      </c>
      <c r="G33" s="115">
        <v>2482</v>
      </c>
      <c r="H33" s="116">
        <f t="shared" si="7"/>
        <v>0.13748854262144827</v>
      </c>
      <c r="I33" s="115">
        <v>5439</v>
      </c>
      <c r="J33" s="116">
        <f t="shared" si="8"/>
        <v>1.1913779210314264</v>
      </c>
      <c r="K33" s="115">
        <v>6448</v>
      </c>
      <c r="L33" s="116">
        <f t="shared" si="9"/>
        <v>0.18551204265489973</v>
      </c>
      <c r="M33" s="115">
        <v>5213</v>
      </c>
      <c r="N33" s="116">
        <f t="shared" si="10"/>
        <v>-0.19153225806451613</v>
      </c>
      <c r="O33" s="116">
        <f t="shared" ref="O33:O42" si="12">IFERROR(M33/C33-1,"-")</f>
        <v>-6.9107142857142811E-2</v>
      </c>
    </row>
    <row r="34" spans="2:16" x14ac:dyDescent="0.25">
      <c r="B34" s="114" t="s">
        <v>77</v>
      </c>
      <c r="C34" s="115">
        <v>6291</v>
      </c>
      <c r="D34" s="116">
        <v>0.19555302166476629</v>
      </c>
      <c r="E34" s="115">
        <v>0</v>
      </c>
      <c r="F34" s="116">
        <f t="shared" si="6"/>
        <v>-1</v>
      </c>
      <c r="G34" s="115">
        <v>1862</v>
      </c>
      <c r="H34" s="116" t="str">
        <f t="shared" si="7"/>
        <v>-</v>
      </c>
      <c r="I34" s="115">
        <v>5937</v>
      </c>
      <c r="J34" s="116">
        <f t="shared" si="8"/>
        <v>2.1885069817400646</v>
      </c>
      <c r="K34" s="115">
        <v>6231</v>
      </c>
      <c r="L34" s="116">
        <f t="shared" si="9"/>
        <v>4.9519959575543115E-2</v>
      </c>
      <c r="M34" s="115">
        <v>5955</v>
      </c>
      <c r="N34" s="116">
        <f t="shared" si="10"/>
        <v>-4.4294655753490564E-2</v>
      </c>
      <c r="O34" s="116">
        <f t="shared" si="12"/>
        <v>-5.3409632808774421E-2</v>
      </c>
    </row>
    <row r="35" spans="2:16" x14ac:dyDescent="0.25">
      <c r="B35" s="114" t="s">
        <v>79</v>
      </c>
      <c r="C35" s="115">
        <v>6968</v>
      </c>
      <c r="D35" s="116">
        <v>0.27246165084002927</v>
      </c>
      <c r="E35" s="115">
        <v>0</v>
      </c>
      <c r="F35" s="116">
        <f t="shared" si="6"/>
        <v>-1</v>
      </c>
      <c r="G35" s="115">
        <v>3198</v>
      </c>
      <c r="H35" s="116" t="str">
        <f t="shared" si="7"/>
        <v>-</v>
      </c>
      <c r="I35" s="115">
        <v>5218</v>
      </c>
      <c r="J35" s="116">
        <f t="shared" si="8"/>
        <v>0.6316447779862413</v>
      </c>
      <c r="K35" s="115">
        <v>7187</v>
      </c>
      <c r="L35" s="116">
        <f t="shared" si="9"/>
        <v>0.37734764277500954</v>
      </c>
      <c r="M35" s="115">
        <v>6735</v>
      </c>
      <c r="N35" s="116">
        <f t="shared" si="10"/>
        <v>-6.2891331570891884E-2</v>
      </c>
      <c r="O35" s="116">
        <f t="shared" si="12"/>
        <v>-3.3438576349024141E-2</v>
      </c>
    </row>
    <row r="36" spans="2:16" x14ac:dyDescent="0.25">
      <c r="B36" s="114" t="s">
        <v>81</v>
      </c>
      <c r="C36" s="115">
        <v>6053</v>
      </c>
      <c r="D36" s="116">
        <v>9.4971056439942192E-2</v>
      </c>
      <c r="E36" s="115">
        <v>0</v>
      </c>
      <c r="F36" s="116">
        <f t="shared" si="6"/>
        <v>-1</v>
      </c>
      <c r="G36" s="115">
        <v>3249</v>
      </c>
      <c r="H36" s="116" t="str">
        <f t="shared" si="7"/>
        <v>-</v>
      </c>
      <c r="I36" s="115">
        <v>7954</v>
      </c>
      <c r="J36" s="116">
        <f t="shared" si="8"/>
        <v>1.448137888581102</v>
      </c>
      <c r="K36" s="115">
        <v>6546</v>
      </c>
      <c r="L36" s="116">
        <f t="shared" si="9"/>
        <v>-0.17701785265275338</v>
      </c>
      <c r="M36" s="115">
        <v>6147</v>
      </c>
      <c r="N36" s="116">
        <f t="shared" si="10"/>
        <v>-6.0953253895508652E-2</v>
      </c>
      <c r="O36" s="116">
        <f t="shared" si="12"/>
        <v>1.5529489509334304E-2</v>
      </c>
    </row>
    <row r="37" spans="2:16" x14ac:dyDescent="0.25">
      <c r="B37" s="114" t="s">
        <v>83</v>
      </c>
      <c r="C37" s="115">
        <v>6343</v>
      </c>
      <c r="D37" s="116">
        <v>-3.6311151625645688E-2</v>
      </c>
      <c r="E37" s="115">
        <v>0</v>
      </c>
      <c r="F37" s="116">
        <f t="shared" si="6"/>
        <v>-1</v>
      </c>
      <c r="G37" s="115">
        <v>3172</v>
      </c>
      <c r="H37" s="116" t="str">
        <f t="shared" si="7"/>
        <v>-</v>
      </c>
      <c r="I37" s="115">
        <v>6763</v>
      </c>
      <c r="J37" s="116">
        <f t="shared" si="8"/>
        <v>1.1320933165195459</v>
      </c>
      <c r="K37" s="115">
        <v>6308</v>
      </c>
      <c r="L37" s="116">
        <f t="shared" si="9"/>
        <v>-6.7277835280201148E-2</v>
      </c>
      <c r="M37" s="115">
        <v>6741</v>
      </c>
      <c r="N37" s="116">
        <f t="shared" si="10"/>
        <v>6.8642993024730536E-2</v>
      </c>
      <c r="O37" s="116">
        <f t="shared" si="12"/>
        <v>6.2746334542014726E-2</v>
      </c>
    </row>
    <row r="38" spans="2:16" x14ac:dyDescent="0.25">
      <c r="B38" s="114" t="s">
        <v>85</v>
      </c>
      <c r="C38" s="115">
        <v>6302</v>
      </c>
      <c r="D38" s="116">
        <v>0.11896306818181812</v>
      </c>
      <c r="E38" s="115">
        <v>5019</v>
      </c>
      <c r="F38" s="116">
        <f t="shared" si="6"/>
        <v>-0.20358616312281819</v>
      </c>
      <c r="G38" s="115">
        <v>4452</v>
      </c>
      <c r="H38" s="116">
        <f t="shared" si="7"/>
        <v>-0.11297071129707115</v>
      </c>
      <c r="I38" s="115">
        <v>6043</v>
      </c>
      <c r="J38" s="116">
        <f t="shared" si="8"/>
        <v>0.35736747529200352</v>
      </c>
      <c r="K38" s="115">
        <v>7150</v>
      </c>
      <c r="L38" s="116">
        <f t="shared" si="9"/>
        <v>0.18318715869601188</v>
      </c>
      <c r="M38" s="115">
        <v>4695</v>
      </c>
      <c r="N38" s="116">
        <f t="shared" si="10"/>
        <v>-0.3433566433566434</v>
      </c>
      <c r="O38" s="116">
        <f t="shared" si="12"/>
        <v>-0.25499841320215799</v>
      </c>
    </row>
    <row r="39" spans="2:16" x14ac:dyDescent="0.25">
      <c r="B39" s="114" t="s">
        <v>87</v>
      </c>
      <c r="C39" s="115">
        <v>5204</v>
      </c>
      <c r="D39" s="116">
        <v>-0.17801295214026225</v>
      </c>
      <c r="E39" s="115">
        <v>3075</v>
      </c>
      <c r="F39" s="116">
        <f t="shared" si="6"/>
        <v>-0.40910837817063794</v>
      </c>
      <c r="G39" s="115">
        <v>6546</v>
      </c>
      <c r="H39" s="116">
        <f t="shared" si="7"/>
        <v>1.1287804878048782</v>
      </c>
      <c r="I39" s="115">
        <v>6733</v>
      </c>
      <c r="J39" s="116">
        <f t="shared" si="8"/>
        <v>2.8567063855789776E-2</v>
      </c>
      <c r="K39" s="115">
        <v>6420</v>
      </c>
      <c r="L39" s="116">
        <f t="shared" si="9"/>
        <v>-4.6487449873756082E-2</v>
      </c>
      <c r="M39" s="115">
        <v>7407</v>
      </c>
      <c r="N39" s="116">
        <f t="shared" si="10"/>
        <v>0.1537383177570093</v>
      </c>
      <c r="O39" s="116">
        <f t="shared" si="12"/>
        <v>0.42332820906994617</v>
      </c>
    </row>
    <row r="40" spans="2:16" x14ac:dyDescent="0.25">
      <c r="B40" s="114" t="s">
        <v>89</v>
      </c>
      <c r="C40" s="115">
        <v>5938</v>
      </c>
      <c r="D40" s="116">
        <v>0.10248793167471226</v>
      </c>
      <c r="E40" s="115">
        <v>2778</v>
      </c>
      <c r="F40" s="116">
        <f t="shared" si="6"/>
        <v>-0.53216571236106436</v>
      </c>
      <c r="G40" s="115">
        <v>3923</v>
      </c>
      <c r="H40" s="116">
        <f t="shared" si="7"/>
        <v>0.41216702663786897</v>
      </c>
      <c r="I40" s="115">
        <v>5470</v>
      </c>
      <c r="J40" s="116">
        <f t="shared" si="8"/>
        <v>0.39434106551108838</v>
      </c>
      <c r="K40" s="115">
        <v>5517</v>
      </c>
      <c r="L40" s="116">
        <f t="shared" si="9"/>
        <v>8.5923217550274433E-3</v>
      </c>
      <c r="M40" s="115">
        <v>5734</v>
      </c>
      <c r="N40" s="116">
        <f t="shared" si="10"/>
        <v>3.9332970817473223E-2</v>
      </c>
      <c r="O40" s="116">
        <f t="shared" si="12"/>
        <v>-3.4355001684068687E-2</v>
      </c>
    </row>
    <row r="41" spans="2:16" x14ac:dyDescent="0.25">
      <c r="B41" s="114" t="s">
        <v>91</v>
      </c>
      <c r="C41" s="115">
        <v>6593</v>
      </c>
      <c r="D41" s="116">
        <v>-3.0441176470588194E-2</v>
      </c>
      <c r="E41" s="115">
        <v>2443</v>
      </c>
      <c r="F41" s="116">
        <f t="shared" si="6"/>
        <v>-0.62945548308812382</v>
      </c>
      <c r="G41" s="115">
        <v>5062</v>
      </c>
      <c r="H41" s="116">
        <f t="shared" si="7"/>
        <v>1.0720425706099057</v>
      </c>
      <c r="I41" s="115">
        <v>5918</v>
      </c>
      <c r="J41" s="116">
        <f t="shared" si="8"/>
        <v>0.16910312129593041</v>
      </c>
      <c r="K41" s="115">
        <v>4448</v>
      </c>
      <c r="L41" s="116">
        <f t="shared" si="9"/>
        <v>-0.24839472794863127</v>
      </c>
      <c r="M41" s="115">
        <v>7338</v>
      </c>
      <c r="N41" s="116">
        <f t="shared" si="10"/>
        <v>0.64973021582733814</v>
      </c>
      <c r="O41" s="116">
        <f t="shared" si="12"/>
        <v>0.11299863491581985</v>
      </c>
    </row>
    <row r="42" spans="2:16" x14ac:dyDescent="0.25">
      <c r="B42" s="114" t="s">
        <v>93</v>
      </c>
      <c r="C42" s="115">
        <v>6906</v>
      </c>
      <c r="D42" s="116">
        <v>8.2614829910644394E-2</v>
      </c>
      <c r="E42" s="115">
        <v>2474</v>
      </c>
      <c r="F42" s="116">
        <f t="shared" si="6"/>
        <v>-0.64176078772082246</v>
      </c>
      <c r="G42" s="115">
        <v>5677</v>
      </c>
      <c r="H42" s="116">
        <f t="shared" si="7"/>
        <v>1.2946645109135004</v>
      </c>
      <c r="I42" s="115">
        <v>6120</v>
      </c>
      <c r="J42" s="116">
        <f t="shared" si="8"/>
        <v>7.8034172978685978E-2</v>
      </c>
      <c r="K42" s="115">
        <v>4800</v>
      </c>
      <c r="L42" s="116">
        <f t="shared" si="9"/>
        <v>-0.21568627450980393</v>
      </c>
      <c r="M42" s="115">
        <v>6283</v>
      </c>
      <c r="N42" s="116">
        <f>IFERROR(M42/K42-1,"-")</f>
        <v>0.30895833333333322</v>
      </c>
      <c r="O42" s="116">
        <f t="shared" si="12"/>
        <v>-9.0211410367796119E-2</v>
      </c>
    </row>
    <row r="43" spans="2:16" ht="15.75" x14ac:dyDescent="0.25">
      <c r="B43" s="117" t="s">
        <v>30</v>
      </c>
      <c r="C43" s="118">
        <v>72932</v>
      </c>
      <c r="D43" s="119">
        <v>2.4239530376653606E-2</v>
      </c>
      <c r="E43" s="118">
        <v>31800</v>
      </c>
      <c r="F43" s="119">
        <f t="shared" si="6"/>
        <v>-0.56397740360884119</v>
      </c>
      <c r="G43" s="118">
        <v>42063</v>
      </c>
      <c r="H43" s="119">
        <f t="shared" si="7"/>
        <v>0.32273584905660369</v>
      </c>
      <c r="I43" s="118">
        <v>70951</v>
      </c>
      <c r="J43" s="119">
        <f t="shared" si="8"/>
        <v>0.68677935477735774</v>
      </c>
      <c r="K43" s="118">
        <v>72432</v>
      </c>
      <c r="L43" s="119">
        <f t="shared" si="9"/>
        <v>2.0873560626347709E-2</v>
      </c>
      <c r="M43" s="118">
        <v>71061</v>
      </c>
      <c r="N43" s="119">
        <v>-1.8928098078197508E-2</v>
      </c>
      <c r="O43" s="119">
        <v>-2.5654033894586759E-2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6" x14ac:dyDescent="0.25">
      <c r="C46" s="120"/>
      <c r="K46" s="120"/>
      <c r="N46" s="79"/>
      <c r="O46" s="79"/>
    </row>
    <row r="48" spans="2:16" ht="48.75" customHeight="1" thickBot="1" x14ac:dyDescent="0.3">
      <c r="B48" s="269" t="s">
        <v>272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1" t="s">
        <v>100</v>
      </c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3"/>
    </row>
    <row r="51" spans="1:16" ht="22.5" thickTop="1" thickBot="1" x14ac:dyDescent="0.3">
      <c r="B51" s="109"/>
      <c r="C51" s="294">
        <f>C7</f>
        <v>2019</v>
      </c>
      <c r="D51" s="295"/>
      <c r="E51" s="296">
        <v>2020</v>
      </c>
      <c r="F51" s="295"/>
      <c r="G51" s="296">
        <v>2021</v>
      </c>
      <c r="H51" s="295"/>
      <c r="I51" s="296">
        <v>2022</v>
      </c>
      <c r="J51" s="295"/>
      <c r="K51" s="296">
        <v>2023</v>
      </c>
      <c r="L51" s="295"/>
      <c r="M51" s="296">
        <v>2024</v>
      </c>
      <c r="N51" s="297"/>
      <c r="O51" s="298"/>
    </row>
    <row r="52" spans="1:16" ht="16.5" thickTop="1" thickBot="1" x14ac:dyDescent="0.3">
      <c r="B52" s="85"/>
      <c r="C52" s="111" t="s">
        <v>69</v>
      </c>
      <c r="D52" s="112" t="str">
        <f>CONCATENATE("var. ",RIGHT(C51,2),"/",RIGHT(C51-1,2))</f>
        <v>var. 19/18</v>
      </c>
      <c r="E52" s="113" t="s">
        <v>69</v>
      </c>
      <c r="F52" s="112" t="str">
        <f>CONCATENATE("var. ",RIGHT(E51,2),"/",RIGHT(E51-1,2))</f>
        <v>var. 20/19</v>
      </c>
      <c r="G52" s="113" t="s">
        <v>69</v>
      </c>
      <c r="H52" s="112" t="str">
        <f>CONCATENATE("var. ",RIGHT(G51,2),"/",RIGHT(G51-1,2))</f>
        <v>var. 21/20</v>
      </c>
      <c r="I52" s="113" t="s">
        <v>69</v>
      </c>
      <c r="J52" s="112" t="s">
        <v>136</v>
      </c>
      <c r="K52" s="113" t="s">
        <v>69</v>
      </c>
      <c r="L52" s="112" t="s">
        <v>247</v>
      </c>
      <c r="M52" s="113" t="s">
        <v>69</v>
      </c>
      <c r="N52" s="112" t="s">
        <v>270</v>
      </c>
      <c r="O52" s="112" t="s">
        <v>271</v>
      </c>
    </row>
    <row r="53" spans="1:16" x14ac:dyDescent="0.25">
      <c r="A53" s="1">
        <v>1</v>
      </c>
      <c r="B53" s="114" t="s">
        <v>71</v>
      </c>
      <c r="C53" s="115">
        <v>2840</v>
      </c>
      <c r="D53" s="116">
        <v>-0.23532579429186862</v>
      </c>
      <c r="E53" s="115">
        <v>2984</v>
      </c>
      <c r="F53" s="116">
        <f t="shared" ref="F53:F65" si="13">IFERROR(E53/C53-1,"-")</f>
        <v>5.0704225352112609E-2</v>
      </c>
      <c r="G53" s="115">
        <v>572</v>
      </c>
      <c r="H53" s="116">
        <f t="shared" ref="H53:H65" si="14">IFERROR(G53/E53-1,"-")</f>
        <v>-0.80831099195710454</v>
      </c>
      <c r="I53" s="115">
        <v>2810</v>
      </c>
      <c r="J53" s="116">
        <f t="shared" ref="J53:J65" si="15">IFERROR(I53/G53-1,"-")</f>
        <v>3.9125874125874125</v>
      </c>
      <c r="K53" s="115">
        <v>3391</v>
      </c>
      <c r="L53" s="116">
        <f>IFERROR(K53/I53-1,"-")</f>
        <v>0.2067615658362989</v>
      </c>
      <c r="M53" s="115">
        <v>2615</v>
      </c>
      <c r="N53" s="116">
        <f t="shared" ref="N53:N63" si="16">IFERROR(M53/K53-1,"-")</f>
        <v>-0.22884104983780595</v>
      </c>
      <c r="O53" s="116">
        <f t="shared" ref="O53" si="17">IFERROR(M53/C53-1,"-")</f>
        <v>-7.9225352112676006E-2</v>
      </c>
    </row>
    <row r="54" spans="1:16" x14ac:dyDescent="0.25">
      <c r="A54" s="1">
        <v>2</v>
      </c>
      <c r="B54" s="114" t="s">
        <v>73</v>
      </c>
      <c r="C54" s="115">
        <v>3192</v>
      </c>
      <c r="D54" s="116">
        <v>-6.857309600233441E-2</v>
      </c>
      <c r="E54" s="115">
        <v>2825</v>
      </c>
      <c r="F54" s="116">
        <f t="shared" si="13"/>
        <v>-0.1149749373433584</v>
      </c>
      <c r="G54" s="115">
        <v>604</v>
      </c>
      <c r="H54" s="116">
        <f t="shared" si="14"/>
        <v>-0.78619469026548672</v>
      </c>
      <c r="I54" s="115">
        <v>2634</v>
      </c>
      <c r="J54" s="116">
        <f t="shared" si="15"/>
        <v>3.3609271523178812</v>
      </c>
      <c r="K54" s="115">
        <v>4989</v>
      </c>
      <c r="L54" s="116">
        <f t="shared" ref="L54:L65" si="18">IFERROR(K54/I54-1,"-")</f>
        <v>0.89407744874715256</v>
      </c>
      <c r="M54" s="115">
        <v>3734</v>
      </c>
      <c r="N54" s="116">
        <f t="shared" si="16"/>
        <v>-0.25155341751854077</v>
      </c>
      <c r="O54" s="116">
        <f>IFERROR(M54/C54-1,"-")</f>
        <v>0.16979949874686717</v>
      </c>
    </row>
    <row r="55" spans="1:16" x14ac:dyDescent="0.25">
      <c r="A55" s="1">
        <v>3</v>
      </c>
      <c r="B55" s="114" t="s">
        <v>75</v>
      </c>
      <c r="C55" s="115">
        <v>3298</v>
      </c>
      <c r="D55" s="116">
        <v>-0.11935914552736981</v>
      </c>
      <c r="E55" s="115">
        <v>1144</v>
      </c>
      <c r="F55" s="116">
        <f t="shared" si="13"/>
        <v>-0.65312310491206793</v>
      </c>
      <c r="G55" s="115">
        <v>907</v>
      </c>
      <c r="H55" s="116">
        <f t="shared" si="14"/>
        <v>-0.20716783216783219</v>
      </c>
      <c r="I55" s="115">
        <v>2645</v>
      </c>
      <c r="J55" s="116">
        <f t="shared" si="15"/>
        <v>1.9162072767364937</v>
      </c>
      <c r="K55" s="115">
        <v>5342</v>
      </c>
      <c r="L55" s="116">
        <f t="shared" si="18"/>
        <v>1.0196597353497165</v>
      </c>
      <c r="M55" s="115">
        <v>3989</v>
      </c>
      <c r="N55" s="116">
        <f t="shared" si="16"/>
        <v>-0.2532759266192437</v>
      </c>
      <c r="O55" s="116">
        <f t="shared" ref="O55:O64" si="19">IFERROR(M55/C55-1,"-")</f>
        <v>0.20952092177077009</v>
      </c>
    </row>
    <row r="56" spans="1:16" x14ac:dyDescent="0.25">
      <c r="A56" s="1">
        <v>4</v>
      </c>
      <c r="B56" s="114" t="s">
        <v>77</v>
      </c>
      <c r="C56" s="115">
        <v>4148</v>
      </c>
      <c r="D56" s="116">
        <v>0.55414012738853513</v>
      </c>
      <c r="E56" s="115">
        <v>0</v>
      </c>
      <c r="F56" s="116">
        <f t="shared" si="13"/>
        <v>-1</v>
      </c>
      <c r="G56" s="115">
        <v>961</v>
      </c>
      <c r="H56" s="116" t="str">
        <f t="shared" si="14"/>
        <v>-</v>
      </c>
      <c r="I56" s="115">
        <v>3480</v>
      </c>
      <c r="J56" s="116">
        <f t="shared" si="15"/>
        <v>2.6212278876170654</v>
      </c>
      <c r="K56" s="115">
        <v>4282</v>
      </c>
      <c r="L56" s="116">
        <f t="shared" si="18"/>
        <v>0.23045977011494245</v>
      </c>
      <c r="M56" s="115">
        <v>4847</v>
      </c>
      <c r="N56" s="116">
        <f t="shared" si="16"/>
        <v>0.13194768799626333</v>
      </c>
      <c r="O56" s="116">
        <f t="shared" si="19"/>
        <v>0.16851494696239144</v>
      </c>
    </row>
    <row r="57" spans="1:16" x14ac:dyDescent="0.25">
      <c r="A57" s="1">
        <v>5</v>
      </c>
      <c r="B57" s="114" t="s">
        <v>79</v>
      </c>
      <c r="C57" s="115">
        <v>4380</v>
      </c>
      <c r="D57" s="116">
        <v>0.41335914811229424</v>
      </c>
      <c r="E57" s="115">
        <v>0</v>
      </c>
      <c r="F57" s="116">
        <f t="shared" si="13"/>
        <v>-1</v>
      </c>
      <c r="G57" s="115">
        <v>1298</v>
      </c>
      <c r="H57" s="116" t="str">
        <f t="shared" si="14"/>
        <v>-</v>
      </c>
      <c r="I57" s="115">
        <v>3533</v>
      </c>
      <c r="J57" s="116">
        <f t="shared" si="15"/>
        <v>1.721879815100154</v>
      </c>
      <c r="K57" s="115">
        <v>5072</v>
      </c>
      <c r="L57" s="116">
        <f t="shared" si="18"/>
        <v>0.43560713274837259</v>
      </c>
      <c r="M57" s="115">
        <v>4477</v>
      </c>
      <c r="N57" s="116">
        <f t="shared" si="16"/>
        <v>-0.11731072555205047</v>
      </c>
      <c r="O57" s="116">
        <f t="shared" si="19"/>
        <v>2.2146118721461105E-2</v>
      </c>
    </row>
    <row r="58" spans="1:16" x14ac:dyDescent="0.25">
      <c r="A58" s="1">
        <v>6</v>
      </c>
      <c r="B58" s="114" t="s">
        <v>81</v>
      </c>
      <c r="C58" s="115">
        <v>3283</v>
      </c>
      <c r="D58" s="116">
        <v>-3.6418816388467112E-3</v>
      </c>
      <c r="E58" s="115">
        <v>0</v>
      </c>
      <c r="F58" s="116">
        <f t="shared" si="13"/>
        <v>-1</v>
      </c>
      <c r="G58" s="115">
        <v>1478</v>
      </c>
      <c r="H58" s="116" t="str">
        <f t="shared" si="14"/>
        <v>-</v>
      </c>
      <c r="I58" s="115">
        <v>3726</v>
      </c>
      <c r="J58" s="116">
        <f t="shared" si="15"/>
        <v>1.5209742895805141</v>
      </c>
      <c r="K58" s="115">
        <v>5380</v>
      </c>
      <c r="L58" s="116">
        <f t="shared" si="18"/>
        <v>0.44390767579173374</v>
      </c>
      <c r="M58" s="115">
        <v>4983</v>
      </c>
      <c r="N58" s="116">
        <f t="shared" si="16"/>
        <v>-7.3791821561338344E-2</v>
      </c>
      <c r="O58" s="116">
        <f t="shared" si="19"/>
        <v>0.51781906792567778</v>
      </c>
    </row>
    <row r="59" spans="1:16" x14ac:dyDescent="0.25">
      <c r="A59" s="1">
        <v>7</v>
      </c>
      <c r="B59" s="114" t="s">
        <v>83</v>
      </c>
      <c r="C59" s="115">
        <v>3523</v>
      </c>
      <c r="D59" s="116">
        <v>0.12808197246237585</v>
      </c>
      <c r="E59" s="115">
        <v>0</v>
      </c>
      <c r="F59" s="116">
        <f t="shared" si="13"/>
        <v>-1</v>
      </c>
      <c r="G59" s="115">
        <v>1981</v>
      </c>
      <c r="H59" s="116" t="str">
        <f t="shared" si="14"/>
        <v>-</v>
      </c>
      <c r="I59" s="115">
        <v>3912</v>
      </c>
      <c r="J59" s="116">
        <f t="shared" si="15"/>
        <v>0.97476022211004554</v>
      </c>
      <c r="K59" s="115">
        <v>4305</v>
      </c>
      <c r="L59" s="116">
        <f t="shared" si="18"/>
        <v>0.10046012269938642</v>
      </c>
      <c r="M59" s="115">
        <v>4074</v>
      </c>
      <c r="N59" s="116">
        <f t="shared" si="16"/>
        <v>-5.3658536585365901E-2</v>
      </c>
      <c r="O59" s="116">
        <f t="shared" si="19"/>
        <v>0.15640079477717861</v>
      </c>
    </row>
    <row r="60" spans="1:16" x14ac:dyDescent="0.25">
      <c r="A60" s="1">
        <v>8</v>
      </c>
      <c r="B60" s="114" t="s">
        <v>85</v>
      </c>
      <c r="C60" s="115">
        <v>3416</v>
      </c>
      <c r="D60" s="116">
        <v>0.10514396635393086</v>
      </c>
      <c r="E60" s="115">
        <v>2716</v>
      </c>
      <c r="F60" s="116">
        <f t="shared" si="13"/>
        <v>-0.20491803278688525</v>
      </c>
      <c r="G60" s="115">
        <v>3096</v>
      </c>
      <c r="H60" s="116">
        <f t="shared" si="14"/>
        <v>0.13991163475699553</v>
      </c>
      <c r="I60" s="115">
        <v>3999</v>
      </c>
      <c r="J60" s="116">
        <f t="shared" si="15"/>
        <v>0.29166666666666674</v>
      </c>
      <c r="K60" s="115">
        <v>4444</v>
      </c>
      <c r="L60" s="116">
        <f t="shared" si="18"/>
        <v>0.11127781945486381</v>
      </c>
      <c r="M60" s="115">
        <v>3603</v>
      </c>
      <c r="N60" s="116">
        <f t="shared" si="16"/>
        <v>-0.1892439243924392</v>
      </c>
      <c r="O60" s="116">
        <f t="shared" si="19"/>
        <v>5.4742388758782123E-2</v>
      </c>
    </row>
    <row r="61" spans="1:16" x14ac:dyDescent="0.25">
      <c r="A61" s="1">
        <v>9</v>
      </c>
      <c r="B61" s="114" t="s">
        <v>87</v>
      </c>
      <c r="C61" s="115">
        <v>2893</v>
      </c>
      <c r="D61" s="116">
        <v>-0.25915492957746478</v>
      </c>
      <c r="E61" s="115">
        <v>1767</v>
      </c>
      <c r="F61" s="116">
        <f t="shared" si="13"/>
        <v>-0.38921534739025232</v>
      </c>
      <c r="G61" s="115">
        <v>3457</v>
      </c>
      <c r="H61" s="116">
        <f t="shared" si="14"/>
        <v>0.95642331635540456</v>
      </c>
      <c r="I61" s="115">
        <v>3921</v>
      </c>
      <c r="J61" s="116">
        <f t="shared" si="15"/>
        <v>0.13422042233150133</v>
      </c>
      <c r="K61" s="115">
        <v>4892</v>
      </c>
      <c r="L61" s="116">
        <f t="shared" si="18"/>
        <v>0.24764090793165017</v>
      </c>
      <c r="M61" s="115">
        <v>4736</v>
      </c>
      <c r="N61" s="116">
        <f t="shared" si="16"/>
        <v>-3.1888798037612465E-2</v>
      </c>
      <c r="O61" s="116">
        <f t="shared" si="19"/>
        <v>0.63705496024887664</v>
      </c>
    </row>
    <row r="62" spans="1:16" x14ac:dyDescent="0.25">
      <c r="A62" s="1">
        <v>10</v>
      </c>
      <c r="B62" s="114" t="s">
        <v>89</v>
      </c>
      <c r="C62" s="115">
        <v>2880</v>
      </c>
      <c r="D62" s="116">
        <v>-7.1566731141199269E-2</v>
      </c>
      <c r="E62" s="115">
        <v>1904</v>
      </c>
      <c r="F62" s="116">
        <f t="shared" si="13"/>
        <v>-0.33888888888888891</v>
      </c>
      <c r="G62" s="115">
        <v>1744</v>
      </c>
      <c r="H62" s="116">
        <f t="shared" si="14"/>
        <v>-8.4033613445378186E-2</v>
      </c>
      <c r="I62" s="115">
        <v>3593</v>
      </c>
      <c r="J62" s="116">
        <f t="shared" si="15"/>
        <v>1.0602064220183487</v>
      </c>
      <c r="K62" s="115">
        <v>4470</v>
      </c>
      <c r="L62" s="116">
        <f t="shared" si="18"/>
        <v>0.24408572223768443</v>
      </c>
      <c r="M62" s="115">
        <v>4427</v>
      </c>
      <c r="N62" s="116">
        <f t="shared" si="16"/>
        <v>-9.6196868008948666E-3</v>
      </c>
      <c r="O62" s="116">
        <f t="shared" si="19"/>
        <v>0.53715277777777781</v>
      </c>
    </row>
    <row r="63" spans="1:16" x14ac:dyDescent="0.25">
      <c r="A63" s="1">
        <v>11</v>
      </c>
      <c r="B63" s="114" t="s">
        <v>91</v>
      </c>
      <c r="C63" s="115">
        <v>3283</v>
      </c>
      <c r="D63" s="116">
        <v>-0.25555555555555554</v>
      </c>
      <c r="E63" s="115">
        <v>1069</v>
      </c>
      <c r="F63" s="116">
        <f t="shared" si="13"/>
        <v>-0.67438318611026493</v>
      </c>
      <c r="G63" s="115">
        <v>2739</v>
      </c>
      <c r="H63" s="116">
        <f t="shared" si="14"/>
        <v>1.5622076707202992</v>
      </c>
      <c r="I63" s="115">
        <v>3349</v>
      </c>
      <c r="J63" s="116">
        <f t="shared" si="15"/>
        <v>0.22270901788974085</v>
      </c>
      <c r="K63" s="115">
        <v>3373</v>
      </c>
      <c r="L63" s="116">
        <f t="shared" si="18"/>
        <v>7.1663183039714085E-3</v>
      </c>
      <c r="M63" s="115">
        <v>4221</v>
      </c>
      <c r="N63" s="116">
        <f t="shared" si="16"/>
        <v>0.25140824192113853</v>
      </c>
      <c r="O63" s="116">
        <f t="shared" si="19"/>
        <v>0.28571428571428581</v>
      </c>
    </row>
    <row r="64" spans="1:16" x14ac:dyDescent="0.25">
      <c r="A64" s="1">
        <v>12</v>
      </c>
      <c r="B64" s="114" t="s">
        <v>93</v>
      </c>
      <c r="C64" s="115">
        <v>2793</v>
      </c>
      <c r="D64" s="116">
        <v>-0.17610619469026545</v>
      </c>
      <c r="E64" s="115">
        <v>681</v>
      </c>
      <c r="F64" s="116">
        <f t="shared" si="13"/>
        <v>-0.7561761546723953</v>
      </c>
      <c r="G64" s="115">
        <v>3189</v>
      </c>
      <c r="H64" s="116">
        <f t="shared" si="14"/>
        <v>3.6828193832599121</v>
      </c>
      <c r="I64" s="115">
        <v>3121</v>
      </c>
      <c r="J64" s="116">
        <f t="shared" si="15"/>
        <v>-2.1323298839761695E-2</v>
      </c>
      <c r="K64" s="115">
        <v>2886</v>
      </c>
      <c r="L64" s="116">
        <f t="shared" si="18"/>
        <v>-7.5296379365587973E-2</v>
      </c>
      <c r="M64" s="115">
        <v>3709</v>
      </c>
      <c r="N64" s="116">
        <f>IFERROR(M64/K64-1,"-")</f>
        <v>0.28516978516978519</v>
      </c>
      <c r="O64" s="116">
        <f t="shared" si="19"/>
        <v>0.32796276405298963</v>
      </c>
    </row>
    <row r="65" spans="1:16" ht="15.75" x14ac:dyDescent="0.25">
      <c r="B65" s="117" t="s">
        <v>30</v>
      </c>
      <c r="C65" s="118">
        <v>39929</v>
      </c>
      <c r="D65" s="119">
        <v>-2.5408835733463531E-2</v>
      </c>
      <c r="E65" s="118">
        <v>16251</v>
      </c>
      <c r="F65" s="119">
        <f t="shared" si="13"/>
        <v>-0.59300257957875235</v>
      </c>
      <c r="G65" s="118">
        <v>22026</v>
      </c>
      <c r="H65" s="119">
        <f t="shared" si="14"/>
        <v>0.35536274690788261</v>
      </c>
      <c r="I65" s="118">
        <v>40723</v>
      </c>
      <c r="J65" s="119">
        <f t="shared" si="15"/>
        <v>0.8488604376645783</v>
      </c>
      <c r="K65" s="118">
        <v>52826</v>
      </c>
      <c r="L65" s="119">
        <f t="shared" si="18"/>
        <v>0.29720305478476527</v>
      </c>
      <c r="M65" s="118">
        <v>49415</v>
      </c>
      <c r="N65" s="119">
        <v>-6.4570476659220888E-2</v>
      </c>
      <c r="O65" s="119">
        <v>0.23757168974930498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1:16" x14ac:dyDescent="0.25">
      <c r="C68" s="120"/>
      <c r="K68" s="120"/>
      <c r="N68" s="79"/>
      <c r="O68" s="79"/>
    </row>
    <row r="70" spans="1:16" ht="48.75" customHeight="1" thickBot="1" x14ac:dyDescent="0.3">
      <c r="B70" s="269" t="s">
        <v>273</v>
      </c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1" t="s">
        <v>103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3"/>
    </row>
    <row r="73" spans="1:16" ht="22.5" thickTop="1" thickBot="1" x14ac:dyDescent="0.3">
      <c r="B73" s="109"/>
      <c r="C73" s="294">
        <f>C7</f>
        <v>2019</v>
      </c>
      <c r="D73" s="295"/>
      <c r="E73" s="296">
        <v>2020</v>
      </c>
      <c r="F73" s="295"/>
      <c r="G73" s="296">
        <v>2021</v>
      </c>
      <c r="H73" s="295"/>
      <c r="I73" s="296">
        <v>2022</v>
      </c>
      <c r="J73" s="295"/>
      <c r="K73" s="296">
        <v>2023</v>
      </c>
      <c r="L73" s="295"/>
      <c r="M73" s="296">
        <v>2024</v>
      </c>
      <c r="N73" s="297"/>
      <c r="O73" s="298"/>
    </row>
    <row r="74" spans="1:16" ht="16.5" thickTop="1" thickBot="1" x14ac:dyDescent="0.3">
      <c r="B74" s="85"/>
      <c r="C74" s="111" t="s">
        <v>69</v>
      </c>
      <c r="D74" s="112" t="str">
        <f>CONCATENATE("var. ",RIGHT(C73,2),"/",RIGHT(C73-1,2))</f>
        <v>var. 19/18</v>
      </c>
      <c r="E74" s="113" t="s">
        <v>69</v>
      </c>
      <c r="F74" s="112" t="str">
        <f>CONCATENATE("var. ",RIGHT(E73,2),"/",RIGHT(E73-1,2))</f>
        <v>var. 20/19</v>
      </c>
      <c r="G74" s="113" t="s">
        <v>69</v>
      </c>
      <c r="H74" s="112" t="str">
        <f>CONCATENATE("var. ",RIGHT(G73,2),"/",RIGHT(G73-1,2))</f>
        <v>var. 21/20</v>
      </c>
      <c r="I74" s="113" t="s">
        <v>69</v>
      </c>
      <c r="J74" s="112" t="s">
        <v>136</v>
      </c>
      <c r="K74" s="113" t="s">
        <v>69</v>
      </c>
      <c r="L74" s="112" t="s">
        <v>247</v>
      </c>
      <c r="M74" s="113" t="s">
        <v>69</v>
      </c>
      <c r="N74" s="112" t="s">
        <v>270</v>
      </c>
      <c r="O74" s="112" t="s">
        <v>271</v>
      </c>
    </row>
    <row r="75" spans="1:16" x14ac:dyDescent="0.25">
      <c r="A75" s="1">
        <v>1</v>
      </c>
      <c r="B75" s="114" t="s">
        <v>71</v>
      </c>
      <c r="C75" s="115">
        <v>2396</v>
      </c>
      <c r="D75" s="116">
        <v>9.7069597069597169E-2</v>
      </c>
      <c r="E75" s="115">
        <v>2841</v>
      </c>
      <c r="F75" s="116">
        <f t="shared" ref="F75:F87" si="20">IFERROR(E75/C75-1,"-")</f>
        <v>0.18572621035058434</v>
      </c>
      <c r="G75" s="115">
        <v>543</v>
      </c>
      <c r="H75" s="116">
        <f t="shared" ref="H75:H87" si="21">IFERROR(G75/E75-1,"-")</f>
        <v>-0.80887011615628301</v>
      </c>
      <c r="I75" s="115">
        <v>2071</v>
      </c>
      <c r="J75" s="116">
        <f t="shared" ref="J75:J87" si="22">IFERROR(I75/G75-1,"-")</f>
        <v>2.8139963167587476</v>
      </c>
      <c r="K75" s="115">
        <v>2249</v>
      </c>
      <c r="L75" s="116">
        <f>IFERROR(K75/I75-1,"-")</f>
        <v>8.5948816996620048E-2</v>
      </c>
      <c r="M75" s="115">
        <v>1215</v>
      </c>
      <c r="N75" s="116">
        <f t="shared" ref="N75:N83" si="23">IFERROR(M75/K75-1,"-")</f>
        <v>-0.45975989328590483</v>
      </c>
      <c r="O75" s="116">
        <f t="shared" ref="O75" si="24">M75/C75-1</f>
        <v>-0.49290484140233726</v>
      </c>
    </row>
    <row r="76" spans="1:16" x14ac:dyDescent="0.25">
      <c r="A76" s="1">
        <v>2</v>
      </c>
      <c r="B76" s="114" t="s">
        <v>73</v>
      </c>
      <c r="C76" s="115">
        <v>2306</v>
      </c>
      <c r="D76" s="116">
        <v>6.8087077350625247E-2</v>
      </c>
      <c r="E76" s="115">
        <v>2546</v>
      </c>
      <c r="F76" s="116">
        <f t="shared" si="20"/>
        <v>0.10407632263660016</v>
      </c>
      <c r="G76" s="115">
        <v>721</v>
      </c>
      <c r="H76" s="116">
        <f t="shared" si="21"/>
        <v>-0.71681068342498033</v>
      </c>
      <c r="I76" s="115">
        <v>1841</v>
      </c>
      <c r="J76" s="116">
        <f t="shared" si="22"/>
        <v>1.5533980582524274</v>
      </c>
      <c r="K76" s="115">
        <v>748</v>
      </c>
      <c r="L76" s="116">
        <f t="shared" ref="L76:L87" si="25">IFERROR(K76/I76-1,"-")</f>
        <v>-0.59369907658881038</v>
      </c>
      <c r="M76" s="115">
        <v>1249</v>
      </c>
      <c r="N76" s="116">
        <f t="shared" si="23"/>
        <v>0.66978609625668439</v>
      </c>
      <c r="O76" s="116">
        <f>IFERROR(M76/C76-1,"-")</f>
        <v>-0.45836947094535996</v>
      </c>
    </row>
    <row r="77" spans="1:16" x14ac:dyDescent="0.25">
      <c r="A77" s="1">
        <v>3</v>
      </c>
      <c r="B77" s="114" t="s">
        <v>75</v>
      </c>
      <c r="C77" s="115">
        <v>2302</v>
      </c>
      <c r="D77" s="116">
        <v>-0.11495578623606306</v>
      </c>
      <c r="E77" s="115">
        <v>1038</v>
      </c>
      <c r="F77" s="116">
        <f t="shared" si="20"/>
        <v>-0.54908774978279751</v>
      </c>
      <c r="G77" s="115">
        <v>1575</v>
      </c>
      <c r="H77" s="116">
        <f t="shared" si="21"/>
        <v>0.51734104046242768</v>
      </c>
      <c r="I77" s="115">
        <v>2794</v>
      </c>
      <c r="J77" s="116">
        <f t="shared" si="22"/>
        <v>0.77396825396825397</v>
      </c>
      <c r="K77" s="115">
        <v>1106</v>
      </c>
      <c r="L77" s="116">
        <f t="shared" si="25"/>
        <v>-0.60415175375805297</v>
      </c>
      <c r="M77" s="115">
        <v>1224</v>
      </c>
      <c r="N77" s="116">
        <f t="shared" si="23"/>
        <v>0.10669077757685352</v>
      </c>
      <c r="O77" s="116">
        <f t="shared" ref="O77:O86" si="26">IFERROR(M77/C77-1,"-")</f>
        <v>-0.46828844483058207</v>
      </c>
    </row>
    <row r="78" spans="1:16" x14ac:dyDescent="0.25">
      <c r="A78" s="1">
        <v>4</v>
      </c>
      <c r="B78" s="114" t="s">
        <v>77</v>
      </c>
      <c r="C78" s="115">
        <v>2143</v>
      </c>
      <c r="D78" s="116">
        <v>-0.1735441573467027</v>
      </c>
      <c r="E78" s="115">
        <v>0</v>
      </c>
      <c r="F78" s="116">
        <f t="shared" si="20"/>
        <v>-1</v>
      </c>
      <c r="G78" s="115">
        <v>901</v>
      </c>
      <c r="H78" s="116" t="str">
        <f t="shared" si="21"/>
        <v>-</v>
      </c>
      <c r="I78" s="115">
        <v>2457</v>
      </c>
      <c r="J78" s="116">
        <f t="shared" si="22"/>
        <v>1.7269700332963374</v>
      </c>
      <c r="K78" s="115">
        <v>1949</v>
      </c>
      <c r="L78" s="116">
        <f t="shared" si="25"/>
        <v>-0.20675620675620676</v>
      </c>
      <c r="M78" s="115">
        <v>1108</v>
      </c>
      <c r="N78" s="116">
        <f t="shared" si="23"/>
        <v>-0.43150333504361216</v>
      </c>
      <c r="O78" s="116">
        <f t="shared" si="26"/>
        <v>-0.48296780214652357</v>
      </c>
    </row>
    <row r="79" spans="1:16" x14ac:dyDescent="0.25">
      <c r="A79" s="1">
        <v>5</v>
      </c>
      <c r="B79" s="114" t="s">
        <v>79</v>
      </c>
      <c r="C79" s="115">
        <v>2588</v>
      </c>
      <c r="D79" s="116">
        <v>8.8767353807320148E-2</v>
      </c>
      <c r="E79" s="115">
        <v>0</v>
      </c>
      <c r="F79" s="116">
        <f t="shared" si="20"/>
        <v>-1</v>
      </c>
      <c r="G79" s="115">
        <v>1900</v>
      </c>
      <c r="H79" s="116" t="str">
        <f t="shared" si="21"/>
        <v>-</v>
      </c>
      <c r="I79" s="115">
        <v>1685</v>
      </c>
      <c r="J79" s="116">
        <f t="shared" si="22"/>
        <v>-0.11315789473684212</v>
      </c>
      <c r="K79" s="115">
        <v>2115</v>
      </c>
      <c r="L79" s="116">
        <f t="shared" si="25"/>
        <v>0.25519287833827886</v>
      </c>
      <c r="M79" s="115">
        <v>2258</v>
      </c>
      <c r="N79" s="116">
        <f t="shared" si="23"/>
        <v>6.7612293144208024E-2</v>
      </c>
      <c r="O79" s="116">
        <f t="shared" si="26"/>
        <v>-0.12751159196290573</v>
      </c>
    </row>
    <row r="80" spans="1:16" x14ac:dyDescent="0.25">
      <c r="A80" s="1">
        <v>6</v>
      </c>
      <c r="B80" s="114" t="s">
        <v>81</v>
      </c>
      <c r="C80" s="115">
        <v>2770</v>
      </c>
      <c r="D80" s="116">
        <v>0.24048365427675766</v>
      </c>
      <c r="E80" s="115">
        <v>0</v>
      </c>
      <c r="F80" s="116">
        <f t="shared" si="20"/>
        <v>-1</v>
      </c>
      <c r="G80" s="115">
        <v>1771</v>
      </c>
      <c r="H80" s="116" t="str">
        <f t="shared" si="21"/>
        <v>-</v>
      </c>
      <c r="I80" s="115">
        <v>4228</v>
      </c>
      <c r="J80" s="116">
        <f t="shared" si="22"/>
        <v>1.3873517786561265</v>
      </c>
      <c r="K80" s="115">
        <v>1166</v>
      </c>
      <c r="L80" s="116">
        <f t="shared" si="25"/>
        <v>-0.72421948912015144</v>
      </c>
      <c r="M80" s="115">
        <v>1164</v>
      </c>
      <c r="N80" s="116">
        <f t="shared" si="23"/>
        <v>-1.7152658662092923E-3</v>
      </c>
      <c r="O80" s="116">
        <f t="shared" si="26"/>
        <v>-0.57978339350180508</v>
      </c>
    </row>
    <row r="81" spans="1:16" x14ac:dyDescent="0.25">
      <c r="A81" s="1">
        <v>7</v>
      </c>
      <c r="B81" s="114" t="s">
        <v>83</v>
      </c>
      <c r="C81" s="115">
        <v>2820</v>
      </c>
      <c r="D81" s="116">
        <v>-0.18473547267996526</v>
      </c>
      <c r="E81" s="115">
        <v>0</v>
      </c>
      <c r="F81" s="116">
        <f t="shared" si="20"/>
        <v>-1</v>
      </c>
      <c r="G81" s="115">
        <v>1191</v>
      </c>
      <c r="H81" s="116" t="str">
        <f t="shared" si="21"/>
        <v>-</v>
      </c>
      <c r="I81" s="115">
        <v>2851</v>
      </c>
      <c r="J81" s="116">
        <f t="shared" si="22"/>
        <v>1.3937867338371115</v>
      </c>
      <c r="K81" s="115">
        <v>2003</v>
      </c>
      <c r="L81" s="116">
        <f t="shared" si="25"/>
        <v>-0.29743949491406529</v>
      </c>
      <c r="M81" s="115">
        <v>2667</v>
      </c>
      <c r="N81" s="116">
        <f t="shared" si="23"/>
        <v>0.33150274588117834</v>
      </c>
      <c r="O81" s="116">
        <f t="shared" si="26"/>
        <v>-5.4255319148936221E-2</v>
      </c>
    </row>
    <row r="82" spans="1:16" x14ac:dyDescent="0.25">
      <c r="A82" s="1">
        <v>8</v>
      </c>
      <c r="B82" s="114" t="s">
        <v>85</v>
      </c>
      <c r="C82" s="115">
        <v>2886</v>
      </c>
      <c r="D82" s="116">
        <v>0.13577331759149946</v>
      </c>
      <c r="E82" s="115">
        <v>2303</v>
      </c>
      <c r="F82" s="116">
        <f t="shared" si="20"/>
        <v>-0.20200970200970203</v>
      </c>
      <c r="G82" s="115">
        <v>1356</v>
      </c>
      <c r="H82" s="116">
        <f t="shared" si="21"/>
        <v>-0.41120277898393398</v>
      </c>
      <c r="I82" s="115">
        <v>2044</v>
      </c>
      <c r="J82" s="116">
        <f t="shared" si="22"/>
        <v>0.50737463126843663</v>
      </c>
      <c r="K82" s="115">
        <v>2706</v>
      </c>
      <c r="L82" s="116">
        <f t="shared" si="25"/>
        <v>0.3238747553816046</v>
      </c>
      <c r="M82" s="115">
        <v>1092</v>
      </c>
      <c r="N82" s="116">
        <f t="shared" si="23"/>
        <v>-0.59645232815964522</v>
      </c>
      <c r="O82" s="116">
        <f t="shared" si="26"/>
        <v>-0.6216216216216216</v>
      </c>
    </row>
    <row r="83" spans="1:16" x14ac:dyDescent="0.25">
      <c r="A83" s="1">
        <v>9</v>
      </c>
      <c r="B83" s="114" t="s">
        <v>87</v>
      </c>
      <c r="C83" s="115">
        <v>2311</v>
      </c>
      <c r="D83" s="116">
        <v>-4.7403132728771613E-2</v>
      </c>
      <c r="E83" s="115">
        <v>1308</v>
      </c>
      <c r="F83" s="116">
        <f t="shared" si="20"/>
        <v>-0.4340112505408914</v>
      </c>
      <c r="G83" s="115">
        <v>3089</v>
      </c>
      <c r="H83" s="116">
        <f t="shared" si="21"/>
        <v>1.3616207951070338</v>
      </c>
      <c r="I83" s="115">
        <v>2812</v>
      </c>
      <c r="J83" s="116">
        <f t="shared" si="22"/>
        <v>-8.9673033344124353E-2</v>
      </c>
      <c r="K83" s="115">
        <v>1528</v>
      </c>
      <c r="L83" s="116">
        <f t="shared" si="25"/>
        <v>-0.45661450924608815</v>
      </c>
      <c r="M83" s="115">
        <v>2671</v>
      </c>
      <c r="N83" s="116">
        <f t="shared" si="23"/>
        <v>0.74803664921465973</v>
      </c>
      <c r="O83" s="116">
        <f t="shared" si="26"/>
        <v>0.15577672003461696</v>
      </c>
    </row>
    <row r="84" spans="1:16" x14ac:dyDescent="0.25">
      <c r="A84" s="1">
        <v>10</v>
      </c>
      <c r="B84" s="114" t="s">
        <v>89</v>
      </c>
      <c r="C84" s="115">
        <v>3058</v>
      </c>
      <c r="D84" s="116">
        <v>0.33887915936952706</v>
      </c>
      <c r="E84" s="115">
        <v>874</v>
      </c>
      <c r="F84" s="116">
        <f t="shared" si="20"/>
        <v>-0.71419228253760636</v>
      </c>
      <c r="G84" s="115">
        <v>2179</v>
      </c>
      <c r="H84" s="116">
        <f t="shared" si="21"/>
        <v>1.4931350114416477</v>
      </c>
      <c r="I84" s="115">
        <v>1877</v>
      </c>
      <c r="J84" s="116">
        <f t="shared" si="22"/>
        <v>-0.13859568609453876</v>
      </c>
      <c r="K84" s="115">
        <v>1047</v>
      </c>
      <c r="L84" s="116">
        <f t="shared" si="25"/>
        <v>-0.44219499200852419</v>
      </c>
      <c r="M84" s="115">
        <v>1307</v>
      </c>
      <c r="N84" s="116">
        <f>IFERROR(M84/K84-1,"-")</f>
        <v>0.2483285577841452</v>
      </c>
      <c r="O84" s="116">
        <f t="shared" si="26"/>
        <v>-0.5725964682799215</v>
      </c>
    </row>
    <row r="85" spans="1:16" x14ac:dyDescent="0.25">
      <c r="A85" s="1">
        <v>11</v>
      </c>
      <c r="B85" s="114" t="s">
        <v>91</v>
      </c>
      <c r="C85" s="115">
        <v>3310</v>
      </c>
      <c r="D85" s="116">
        <v>0.38493723849372374</v>
      </c>
      <c r="E85" s="115">
        <v>1374</v>
      </c>
      <c r="F85" s="116">
        <f t="shared" si="20"/>
        <v>-0.58489425981873111</v>
      </c>
      <c r="G85" s="115">
        <v>2323</v>
      </c>
      <c r="H85" s="116">
        <f t="shared" si="21"/>
        <v>0.69068413391557493</v>
      </c>
      <c r="I85" s="115">
        <v>2569</v>
      </c>
      <c r="J85" s="116">
        <f t="shared" si="22"/>
        <v>0.10589754627636672</v>
      </c>
      <c r="K85" s="115">
        <v>1075</v>
      </c>
      <c r="L85" s="116">
        <f t="shared" si="25"/>
        <v>-0.58154924094978588</v>
      </c>
      <c r="M85" s="115">
        <v>3117</v>
      </c>
      <c r="N85" s="116">
        <f>IFERROR(M85/K85-1,"-")</f>
        <v>1.8995348837209303</v>
      </c>
      <c r="O85" s="116">
        <f t="shared" si="26"/>
        <v>-5.8308157099697833E-2</v>
      </c>
    </row>
    <row r="86" spans="1:16" x14ac:dyDescent="0.25">
      <c r="A86" s="1">
        <v>12</v>
      </c>
      <c r="B86" s="114" t="s">
        <v>93</v>
      </c>
      <c r="C86" s="115">
        <v>4113</v>
      </c>
      <c r="D86" s="116">
        <v>0.37604550016728</v>
      </c>
      <c r="E86" s="115">
        <v>1793</v>
      </c>
      <c r="F86" s="116">
        <f t="shared" si="20"/>
        <v>-0.56406515925115486</v>
      </c>
      <c r="G86" s="115">
        <v>2488</v>
      </c>
      <c r="H86" s="116">
        <f t="shared" si="21"/>
        <v>0.38761851645287226</v>
      </c>
      <c r="I86" s="115">
        <v>2999</v>
      </c>
      <c r="J86" s="116">
        <f t="shared" si="22"/>
        <v>0.20538585209003224</v>
      </c>
      <c r="K86" s="115">
        <v>1914</v>
      </c>
      <c r="L86" s="116">
        <f t="shared" si="25"/>
        <v>-0.36178726242080694</v>
      </c>
      <c r="M86" s="115">
        <v>2574</v>
      </c>
      <c r="N86" s="116">
        <f>IFERROR(M86/K86-1,"-")</f>
        <v>0.34482758620689657</v>
      </c>
      <c r="O86" s="116">
        <f t="shared" si="26"/>
        <v>-0.37417943107221008</v>
      </c>
    </row>
    <row r="87" spans="1:16" ht="15.75" x14ac:dyDescent="0.25">
      <c r="B87" s="117" t="s">
        <v>30</v>
      </c>
      <c r="C87" s="118">
        <v>33003</v>
      </c>
      <c r="D87" s="119">
        <v>9.1513427702077044E-2</v>
      </c>
      <c r="E87" s="118">
        <v>15549</v>
      </c>
      <c r="F87" s="119">
        <f t="shared" si="20"/>
        <v>-0.5288610126352149</v>
      </c>
      <c r="G87" s="118">
        <v>20037</v>
      </c>
      <c r="H87" s="119">
        <f t="shared" si="21"/>
        <v>0.28863592513988046</v>
      </c>
      <c r="I87" s="118">
        <v>30228</v>
      </c>
      <c r="J87" s="119">
        <f t="shared" si="22"/>
        <v>0.50860907321455318</v>
      </c>
      <c r="K87" s="118">
        <v>19606</v>
      </c>
      <c r="L87" s="119">
        <f t="shared" si="25"/>
        <v>-0.3513960566362313</v>
      </c>
      <c r="M87" s="118">
        <v>21646</v>
      </c>
      <c r="N87" s="119">
        <v>0.10404978067938386</v>
      </c>
      <c r="O87" s="119">
        <v>-0.34412023149410664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0" spans="1:16" x14ac:dyDescent="0.25">
      <c r="C90" s="120"/>
      <c r="K90" s="120"/>
      <c r="N90" s="79"/>
      <c r="O90" s="79"/>
    </row>
    <row r="92" spans="1:16" ht="48.75" customHeight="1" thickBot="1" x14ac:dyDescent="0.3">
      <c r="B92" s="269" t="s">
        <v>274</v>
      </c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1" t="s">
        <v>107</v>
      </c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3"/>
    </row>
    <row r="95" spans="1:16" ht="22.5" thickTop="1" thickBot="1" x14ac:dyDescent="0.3">
      <c r="B95" s="109"/>
      <c r="C95" s="294">
        <f>C7</f>
        <v>2019</v>
      </c>
      <c r="D95" s="295"/>
      <c r="E95" s="296">
        <v>2020</v>
      </c>
      <c r="F95" s="295"/>
      <c r="G95" s="296">
        <v>2021</v>
      </c>
      <c r="H95" s="295"/>
      <c r="I95" s="296">
        <v>2022</v>
      </c>
      <c r="J95" s="295"/>
      <c r="K95" s="296">
        <v>2023</v>
      </c>
      <c r="L95" s="295"/>
      <c r="M95" s="296">
        <v>2024</v>
      </c>
      <c r="N95" s="297"/>
      <c r="O95" s="298"/>
    </row>
    <row r="96" spans="1:16" ht="16.5" thickTop="1" thickBot="1" x14ac:dyDescent="0.3">
      <c r="B96" s="85"/>
      <c r="C96" s="111" t="s">
        <v>69</v>
      </c>
      <c r="D96" s="112" t="str">
        <f>CONCATENATE("var. ",RIGHT(C95,2),"/",RIGHT(C95-1,2))</f>
        <v>var. 19/18</v>
      </c>
      <c r="E96" s="113" t="s">
        <v>69</v>
      </c>
      <c r="F96" s="112" t="str">
        <f>CONCATENATE("var. ",RIGHT(E95,2),"/",RIGHT(E95-1,2))</f>
        <v>var. 20/19</v>
      </c>
      <c r="G96" s="113" t="s">
        <v>69</v>
      </c>
      <c r="H96" s="112" t="str">
        <f>CONCATENATE("var. ",RIGHT(G95,2),"/",RIGHT(G95-1,2))</f>
        <v>var. 21/20</v>
      </c>
      <c r="I96" s="113" t="s">
        <v>69</v>
      </c>
      <c r="J96" s="112" t="s">
        <v>136</v>
      </c>
      <c r="K96" s="113" t="s">
        <v>69</v>
      </c>
      <c r="L96" s="112" t="s">
        <v>247</v>
      </c>
      <c r="M96" s="113" t="s">
        <v>69</v>
      </c>
      <c r="N96" s="112" t="s">
        <v>270</v>
      </c>
      <c r="O96" s="112" t="s">
        <v>271</v>
      </c>
    </row>
    <row r="97" spans="2:15" x14ac:dyDescent="0.25">
      <c r="B97" s="114" t="s">
        <v>71</v>
      </c>
      <c r="C97" s="115">
        <v>7193</v>
      </c>
      <c r="D97" s="116">
        <v>-6.0720814834160364E-2</v>
      </c>
      <c r="E97" s="115">
        <v>7778</v>
      </c>
      <c r="F97" s="116">
        <f t="shared" ref="F97:F109" si="27">IFERROR(E97/C97-1,"-")</f>
        <v>8.132906992909783E-2</v>
      </c>
      <c r="G97" s="115">
        <v>1648</v>
      </c>
      <c r="H97" s="116">
        <f t="shared" ref="H97:H109" si="28">IFERROR(G97/E97-1,"-")</f>
        <v>-0.78812033941887372</v>
      </c>
      <c r="I97" s="115">
        <v>6519</v>
      </c>
      <c r="J97" s="116">
        <f t="shared" ref="J97:J109" si="29">IFERROR(I97/G97-1,"-")</f>
        <v>2.9557038834951457</v>
      </c>
      <c r="K97" s="115">
        <v>8713</v>
      </c>
      <c r="L97" s="116">
        <f t="shared" ref="L97:L109" si="30">IFERROR(K97/I97-1,"-")</f>
        <v>0.33655468630158003</v>
      </c>
      <c r="M97" s="115">
        <v>10751</v>
      </c>
      <c r="N97" s="116">
        <f t="shared" ref="N97:N105" si="31">IFERROR(M97/K97-1,"-")</f>
        <v>0.23390336279123147</v>
      </c>
      <c r="O97" s="116">
        <f t="shared" ref="O97" si="32">M97/C97-1</f>
        <v>0.49464757403030735</v>
      </c>
    </row>
    <row r="98" spans="2:15" x14ac:dyDescent="0.25">
      <c r="B98" s="114" t="s">
        <v>73</v>
      </c>
      <c r="C98" s="115">
        <v>7955</v>
      </c>
      <c r="D98" s="116">
        <v>3.7969728601252584E-2</v>
      </c>
      <c r="E98" s="115">
        <v>8971</v>
      </c>
      <c r="F98" s="116">
        <f t="shared" si="27"/>
        <v>0.12771841609050916</v>
      </c>
      <c r="G98" s="115">
        <v>1772</v>
      </c>
      <c r="H98" s="116">
        <f t="shared" si="28"/>
        <v>-0.80247464050830453</v>
      </c>
      <c r="I98" s="115">
        <v>6908</v>
      </c>
      <c r="J98" s="116">
        <f t="shared" si="29"/>
        <v>2.8984198645598194</v>
      </c>
      <c r="K98" s="115">
        <v>8514</v>
      </c>
      <c r="L98" s="116">
        <f t="shared" si="30"/>
        <v>0.23248407643312108</v>
      </c>
      <c r="M98" s="115">
        <v>10155</v>
      </c>
      <c r="N98" s="116">
        <f t="shared" si="31"/>
        <v>0.19274136715997181</v>
      </c>
      <c r="O98" s="116">
        <f>IFERROR(M98/C98-1,"-")</f>
        <v>0.27655562539283474</v>
      </c>
    </row>
    <row r="99" spans="2:15" x14ac:dyDescent="0.25">
      <c r="B99" s="114" t="s">
        <v>75</v>
      </c>
      <c r="C99" s="115">
        <v>8330</v>
      </c>
      <c r="D99" s="116">
        <v>-2.2415209482455123E-2</v>
      </c>
      <c r="E99" s="115">
        <v>3532</v>
      </c>
      <c r="F99" s="116">
        <f t="shared" si="27"/>
        <v>-0.57599039615846337</v>
      </c>
      <c r="G99" s="115">
        <v>2477</v>
      </c>
      <c r="H99" s="116">
        <f t="shared" si="28"/>
        <v>-0.29869762174405434</v>
      </c>
      <c r="I99" s="115">
        <v>7271</v>
      </c>
      <c r="J99" s="116">
        <f t="shared" si="29"/>
        <v>1.9354057327412191</v>
      </c>
      <c r="K99" s="115">
        <v>9155</v>
      </c>
      <c r="L99" s="116">
        <f t="shared" si="30"/>
        <v>0.25911153899051032</v>
      </c>
      <c r="M99" s="115">
        <v>10079</v>
      </c>
      <c r="N99" s="116">
        <f t="shared" si="31"/>
        <v>0.10092845439650455</v>
      </c>
      <c r="O99" s="116">
        <f t="shared" ref="O99:O108" si="33">IFERROR(M99/C99-1,"-")</f>
        <v>0.20996398559423768</v>
      </c>
    </row>
    <row r="100" spans="2:15" x14ac:dyDescent="0.25">
      <c r="B100" s="114" t="s">
        <v>77</v>
      </c>
      <c r="C100" s="115">
        <v>5974</v>
      </c>
      <c r="D100" s="116">
        <v>-5.2798477881718764E-2</v>
      </c>
      <c r="E100" s="115">
        <v>0</v>
      </c>
      <c r="F100" s="116">
        <f t="shared" si="27"/>
        <v>-1</v>
      </c>
      <c r="G100" s="115">
        <v>2226</v>
      </c>
      <c r="H100" s="116" t="str">
        <f t="shared" si="28"/>
        <v>-</v>
      </c>
      <c r="I100" s="115">
        <v>6256</v>
      </c>
      <c r="J100" s="116">
        <f t="shared" si="29"/>
        <v>1.8104222821203955</v>
      </c>
      <c r="K100" s="115">
        <v>6472</v>
      </c>
      <c r="L100" s="116">
        <f t="shared" si="30"/>
        <v>3.4526854219948833E-2</v>
      </c>
      <c r="M100" s="115">
        <v>7484</v>
      </c>
      <c r="N100" s="116">
        <f t="shared" si="31"/>
        <v>0.15636588380716931</v>
      </c>
      <c r="O100" s="116">
        <f t="shared" si="33"/>
        <v>0.25276196853029798</v>
      </c>
    </row>
    <row r="101" spans="2:15" x14ac:dyDescent="0.25">
      <c r="B101" s="114" t="s">
        <v>79</v>
      </c>
      <c r="C101" s="115">
        <v>4374</v>
      </c>
      <c r="D101" s="116">
        <v>-9.3095583661621406E-2</v>
      </c>
      <c r="E101" s="115">
        <v>0</v>
      </c>
      <c r="F101" s="116">
        <f t="shared" si="27"/>
        <v>-1</v>
      </c>
      <c r="G101" s="115">
        <v>2446</v>
      </c>
      <c r="H101" s="116" t="str">
        <f t="shared" si="28"/>
        <v>-</v>
      </c>
      <c r="I101" s="115">
        <v>4867</v>
      </c>
      <c r="J101" s="116">
        <f t="shared" si="29"/>
        <v>0.98977923139820123</v>
      </c>
      <c r="K101" s="115">
        <v>5606</v>
      </c>
      <c r="L101" s="116">
        <f t="shared" si="30"/>
        <v>0.15183891514279835</v>
      </c>
      <c r="M101" s="115">
        <v>5778</v>
      </c>
      <c r="N101" s="116">
        <f t="shared" si="31"/>
        <v>3.068141277203007E-2</v>
      </c>
      <c r="O101" s="116">
        <f t="shared" si="33"/>
        <v>0.32098765432098775</v>
      </c>
    </row>
    <row r="102" spans="2:15" x14ac:dyDescent="0.25">
      <c r="B102" s="114" t="s">
        <v>81</v>
      </c>
      <c r="C102" s="115">
        <v>2472</v>
      </c>
      <c r="D102" s="116">
        <v>-0.30483689538807646</v>
      </c>
      <c r="E102" s="115">
        <v>0</v>
      </c>
      <c r="F102" s="116">
        <f t="shared" si="27"/>
        <v>-1</v>
      </c>
      <c r="G102" s="115">
        <v>2238</v>
      </c>
      <c r="H102" s="116" t="str">
        <f t="shared" si="28"/>
        <v>-</v>
      </c>
      <c r="I102" s="115">
        <v>3323</v>
      </c>
      <c r="J102" s="116">
        <f t="shared" si="29"/>
        <v>0.48480786416443244</v>
      </c>
      <c r="K102" s="115">
        <v>3827</v>
      </c>
      <c r="L102" s="116">
        <f t="shared" si="30"/>
        <v>0.15167017755040635</v>
      </c>
      <c r="M102" s="115">
        <v>3968</v>
      </c>
      <c r="N102" s="116">
        <f t="shared" si="31"/>
        <v>3.684348053305464E-2</v>
      </c>
      <c r="O102" s="116">
        <f t="shared" si="33"/>
        <v>0.60517799352750812</v>
      </c>
    </row>
    <row r="103" spans="2:15" x14ac:dyDescent="0.25">
      <c r="B103" s="114" t="s">
        <v>83</v>
      </c>
      <c r="C103" s="115">
        <v>2842</v>
      </c>
      <c r="D103" s="116">
        <v>0.14366197183098595</v>
      </c>
      <c r="E103" s="115">
        <v>0</v>
      </c>
      <c r="F103" s="116">
        <f t="shared" si="27"/>
        <v>-1</v>
      </c>
      <c r="G103" s="115">
        <v>2500</v>
      </c>
      <c r="H103" s="116" t="str">
        <f t="shared" si="28"/>
        <v>-</v>
      </c>
      <c r="I103" s="115">
        <v>3947</v>
      </c>
      <c r="J103" s="116">
        <f t="shared" si="29"/>
        <v>0.57879999999999998</v>
      </c>
      <c r="K103" s="115">
        <v>3286</v>
      </c>
      <c r="L103" s="116">
        <f t="shared" si="30"/>
        <v>-0.16746896376995191</v>
      </c>
      <c r="M103" s="115">
        <v>3399</v>
      </c>
      <c r="N103" s="116">
        <f t="shared" si="31"/>
        <v>3.438831405964704E-2</v>
      </c>
      <c r="O103" s="116">
        <f t="shared" si="33"/>
        <v>0.19598874032371572</v>
      </c>
    </row>
    <row r="104" spans="2:15" x14ac:dyDescent="0.25">
      <c r="B104" s="114" t="s">
        <v>85</v>
      </c>
      <c r="C104" s="115">
        <v>2874</v>
      </c>
      <c r="D104" s="116">
        <v>-0.19832635983263602</v>
      </c>
      <c r="E104" s="115">
        <v>1922</v>
      </c>
      <c r="F104" s="116">
        <f t="shared" si="27"/>
        <v>-0.33124565066109957</v>
      </c>
      <c r="G104" s="115">
        <v>4135</v>
      </c>
      <c r="H104" s="116">
        <f t="shared" si="28"/>
        <v>1.151404786680541</v>
      </c>
      <c r="I104" s="115">
        <v>4227</v>
      </c>
      <c r="J104" s="116">
        <f t="shared" si="29"/>
        <v>2.2249093107617801E-2</v>
      </c>
      <c r="K104" s="115">
        <v>4721</v>
      </c>
      <c r="L104" s="116">
        <f t="shared" si="30"/>
        <v>0.11686775490891876</v>
      </c>
      <c r="M104" s="115">
        <v>4564</v>
      </c>
      <c r="N104" s="116">
        <f t="shared" si="31"/>
        <v>-3.325566617242115E-2</v>
      </c>
      <c r="O104" s="116">
        <f t="shared" si="33"/>
        <v>0.58803061934585954</v>
      </c>
    </row>
    <row r="105" spans="2:15" x14ac:dyDescent="0.25">
      <c r="B105" s="114" t="s">
        <v>87</v>
      </c>
      <c r="C105" s="115">
        <v>2799</v>
      </c>
      <c r="D105" s="116">
        <v>-0.34663865546218486</v>
      </c>
      <c r="E105" s="115">
        <v>692</v>
      </c>
      <c r="F105" s="116">
        <f t="shared" si="27"/>
        <v>-0.75276884601643446</v>
      </c>
      <c r="G105" s="115">
        <v>3054</v>
      </c>
      <c r="H105" s="116">
        <f t="shared" si="28"/>
        <v>3.4132947976878611</v>
      </c>
      <c r="I105" s="115">
        <v>4234</v>
      </c>
      <c r="J105" s="116">
        <f t="shared" si="29"/>
        <v>0.38637851997380479</v>
      </c>
      <c r="K105" s="115">
        <v>4186</v>
      </c>
      <c r="L105" s="116">
        <f t="shared" si="30"/>
        <v>-1.1336797354747241E-2</v>
      </c>
      <c r="M105" s="115">
        <v>3938</v>
      </c>
      <c r="N105" s="116">
        <f t="shared" si="31"/>
        <v>-5.9245102723363585E-2</v>
      </c>
      <c r="O105" s="116">
        <f t="shared" si="33"/>
        <v>0.40693104680242942</v>
      </c>
    </row>
    <row r="106" spans="2:15" x14ac:dyDescent="0.25">
      <c r="B106" s="114" t="s">
        <v>89</v>
      </c>
      <c r="C106" s="115">
        <v>4698</v>
      </c>
      <c r="D106" s="116">
        <v>-9.7753024774342223E-2</v>
      </c>
      <c r="E106" s="115">
        <v>825</v>
      </c>
      <c r="F106" s="116">
        <f t="shared" si="27"/>
        <v>-0.82439335887611753</v>
      </c>
      <c r="G106" s="115">
        <v>6196</v>
      </c>
      <c r="H106" s="116">
        <f t="shared" si="28"/>
        <v>6.5103030303030307</v>
      </c>
      <c r="I106" s="115">
        <v>6125</v>
      </c>
      <c r="J106" s="116">
        <f t="shared" si="29"/>
        <v>-1.1459005810200096E-2</v>
      </c>
      <c r="K106" s="115">
        <v>5590</v>
      </c>
      <c r="L106" s="116">
        <f t="shared" si="30"/>
        <v>-8.7346938775510252E-2</v>
      </c>
      <c r="M106" s="115">
        <v>6453</v>
      </c>
      <c r="N106" s="116">
        <f>IFERROR(M106/K106-1,"-")</f>
        <v>0.15438282647584978</v>
      </c>
      <c r="O106" s="116">
        <f t="shared" si="33"/>
        <v>0.37356321839080464</v>
      </c>
    </row>
    <row r="107" spans="2:15" x14ac:dyDescent="0.25">
      <c r="B107" s="114" t="s">
        <v>91</v>
      </c>
      <c r="C107" s="115">
        <v>7569</v>
      </c>
      <c r="D107" s="116">
        <v>5.9193954659949588E-2</v>
      </c>
      <c r="E107" s="115">
        <v>1112</v>
      </c>
      <c r="F107" s="116">
        <f t="shared" si="27"/>
        <v>-0.85308495177698507</v>
      </c>
      <c r="G107" s="115">
        <v>7124</v>
      </c>
      <c r="H107" s="116">
        <f t="shared" si="28"/>
        <v>5.4064748201438846</v>
      </c>
      <c r="I107" s="115">
        <v>7135</v>
      </c>
      <c r="J107" s="116">
        <f t="shared" si="29"/>
        <v>1.5440763615945929E-3</v>
      </c>
      <c r="K107" s="115">
        <v>8768</v>
      </c>
      <c r="L107" s="116">
        <f t="shared" si="30"/>
        <v>0.22887175893482836</v>
      </c>
      <c r="M107" s="115">
        <v>7634</v>
      </c>
      <c r="N107" s="116">
        <f>IFERROR(M107/K107-1,"-")</f>
        <v>-0.12933394160583944</v>
      </c>
      <c r="O107" s="116">
        <f t="shared" si="33"/>
        <v>8.5876601928920326E-3</v>
      </c>
    </row>
    <row r="108" spans="2:15" x14ac:dyDescent="0.25">
      <c r="B108" s="114" t="s">
        <v>93</v>
      </c>
      <c r="C108" s="115">
        <v>6114</v>
      </c>
      <c r="D108" s="116">
        <v>-6.5566254011921177E-2</v>
      </c>
      <c r="E108" s="115">
        <v>1575</v>
      </c>
      <c r="F108" s="116">
        <f t="shared" si="27"/>
        <v>-0.74239450441609423</v>
      </c>
      <c r="G108" s="115">
        <v>5523</v>
      </c>
      <c r="H108" s="116">
        <f t="shared" si="28"/>
        <v>2.5066666666666668</v>
      </c>
      <c r="I108" s="115">
        <v>5994</v>
      </c>
      <c r="J108" s="116">
        <f t="shared" si="29"/>
        <v>8.5279739272134725E-2</v>
      </c>
      <c r="K108" s="115">
        <v>7064</v>
      </c>
      <c r="L108" s="116">
        <f t="shared" si="30"/>
        <v>0.17851184517851193</v>
      </c>
      <c r="M108" s="115">
        <v>7036</v>
      </c>
      <c r="N108" s="116">
        <f>IFERROR(M108/K108-1,"-")</f>
        <v>-3.9637599093997888E-3</v>
      </c>
      <c r="O108" s="116">
        <f t="shared" si="33"/>
        <v>0.15080143931959444</v>
      </c>
    </row>
    <row r="109" spans="2:15" ht="15.75" x14ac:dyDescent="0.25">
      <c r="B109" s="117" t="s">
        <v>30</v>
      </c>
      <c r="C109" s="118">
        <v>63194</v>
      </c>
      <c r="D109" s="119">
        <v>-6.7646321131914044E-2</v>
      </c>
      <c r="E109" s="118">
        <v>27247</v>
      </c>
      <c r="F109" s="119">
        <f t="shared" si="27"/>
        <v>-0.56883564895401462</v>
      </c>
      <c r="G109" s="118">
        <v>41339</v>
      </c>
      <c r="H109" s="119">
        <f t="shared" si="28"/>
        <v>0.51719455352882893</v>
      </c>
      <c r="I109" s="118">
        <v>66806</v>
      </c>
      <c r="J109" s="119">
        <f t="shared" si="29"/>
        <v>0.61605263794479792</v>
      </c>
      <c r="K109" s="118">
        <v>75902</v>
      </c>
      <c r="L109" s="119">
        <f t="shared" si="30"/>
        <v>0.13615543514055628</v>
      </c>
      <c r="M109" s="118">
        <v>81239</v>
      </c>
      <c r="N109" s="119">
        <v>7.0314352717978368E-2</v>
      </c>
      <c r="O109" s="119">
        <v>0.2855492610057917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 x14ac:dyDescent="0.25">
      <c r="C112" s="120"/>
      <c r="K112" s="120"/>
      <c r="N112" s="79"/>
      <c r="O112" s="79"/>
    </row>
    <row r="114" spans="1:16" ht="48.75" customHeight="1" thickBot="1" x14ac:dyDescent="0.3">
      <c r="B114" s="269" t="s">
        <v>275</v>
      </c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269"/>
      <c r="O114" s="269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1" t="s">
        <v>110</v>
      </c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3"/>
    </row>
    <row r="117" spans="1:16" ht="22.5" thickTop="1" thickBot="1" x14ac:dyDescent="0.3">
      <c r="B117" s="109"/>
      <c r="C117" s="294">
        <f>C7</f>
        <v>2019</v>
      </c>
      <c r="D117" s="295"/>
      <c r="E117" s="296">
        <v>2020</v>
      </c>
      <c r="F117" s="295"/>
      <c r="G117" s="296">
        <v>2021</v>
      </c>
      <c r="H117" s="295"/>
      <c r="I117" s="296">
        <v>2022</v>
      </c>
      <c r="J117" s="295"/>
      <c r="K117" s="296">
        <v>2023</v>
      </c>
      <c r="L117" s="295"/>
      <c r="M117" s="296">
        <v>2024</v>
      </c>
      <c r="N117" s="297"/>
      <c r="O117" s="298"/>
    </row>
    <row r="118" spans="1:16" ht="16.5" thickTop="1" thickBot="1" x14ac:dyDescent="0.3">
      <c r="B118" s="85"/>
      <c r="C118" s="111" t="s">
        <v>69</v>
      </c>
      <c r="D118" s="112" t="str">
        <f>CONCATENATE("var. ",RIGHT(C117,2),"/",RIGHT(C117-1,2))</f>
        <v>var. 19/18</v>
      </c>
      <c r="E118" s="113" t="s">
        <v>69</v>
      </c>
      <c r="F118" s="112" t="str">
        <f>CONCATENATE("var. ",RIGHT(E117,2),"/",RIGHT(E117-1,2))</f>
        <v>var. 20/19</v>
      </c>
      <c r="G118" s="113" t="s">
        <v>69</v>
      </c>
      <c r="H118" s="112" t="str">
        <f>CONCATENATE("var. ",RIGHT(G117,2),"/",RIGHT(G117-1,2))</f>
        <v>var. 21/20</v>
      </c>
      <c r="I118" s="113" t="s">
        <v>69</v>
      </c>
      <c r="J118" s="112" t="s">
        <v>136</v>
      </c>
      <c r="K118" s="113" t="s">
        <v>69</v>
      </c>
      <c r="L118" s="112" t="s">
        <v>247</v>
      </c>
      <c r="M118" s="113" t="s">
        <v>69</v>
      </c>
      <c r="N118" s="112" t="s">
        <v>270</v>
      </c>
      <c r="O118" s="112" t="s">
        <v>271</v>
      </c>
    </row>
    <row r="119" spans="1:16" x14ac:dyDescent="0.25">
      <c r="B119" s="114" t="s">
        <v>71</v>
      </c>
      <c r="C119" s="115">
        <v>1359</v>
      </c>
      <c r="D119" s="116">
        <v>0.41858037578288099</v>
      </c>
      <c r="E119" s="115">
        <v>1433</v>
      </c>
      <c r="F119" s="116">
        <f t="shared" ref="F119:F131" si="34">IFERROR(E119/C119-1,"-")</f>
        <v>5.4451802796173565E-2</v>
      </c>
      <c r="G119" s="115">
        <v>40</v>
      </c>
      <c r="H119" s="116">
        <f t="shared" ref="H119:H131" si="35">IFERROR(G119/E119-1,"-")</f>
        <v>-0.97208653175157012</v>
      </c>
      <c r="I119" s="115">
        <v>1082</v>
      </c>
      <c r="J119" s="116">
        <f t="shared" ref="J119:J131" si="36">IFERROR(I119/G119-1,"-")</f>
        <v>26.05</v>
      </c>
      <c r="K119" s="115">
        <v>1714</v>
      </c>
      <c r="L119" s="116">
        <f t="shared" ref="L119:L131" si="37">IFERROR(K119/I119-1,"-")</f>
        <v>0.5841035120147875</v>
      </c>
      <c r="M119" s="115">
        <v>1480</v>
      </c>
      <c r="N119" s="116">
        <f t="shared" ref="N119:N127" si="38">IFERROR(M119/K119-1,"-")</f>
        <v>-0.13652275379229872</v>
      </c>
      <c r="O119" s="116">
        <f t="shared" ref="O119" si="39">M119/C119-1</f>
        <v>8.9036055923473079E-2</v>
      </c>
    </row>
    <row r="120" spans="1:16" x14ac:dyDescent="0.25">
      <c r="B120" s="114" t="s">
        <v>73</v>
      </c>
      <c r="C120" s="115">
        <v>1613</v>
      </c>
      <c r="D120" s="116">
        <v>0.75326086956521743</v>
      </c>
      <c r="E120" s="115">
        <v>2393</v>
      </c>
      <c r="F120" s="116">
        <f t="shared" si="34"/>
        <v>0.48357098574085544</v>
      </c>
      <c r="G120" s="115">
        <v>45</v>
      </c>
      <c r="H120" s="116">
        <f t="shared" si="35"/>
        <v>-0.98119515252820722</v>
      </c>
      <c r="I120" s="115">
        <v>1253</v>
      </c>
      <c r="J120" s="116">
        <f t="shared" si="36"/>
        <v>26.844444444444445</v>
      </c>
      <c r="K120" s="115">
        <v>1744</v>
      </c>
      <c r="L120" s="116">
        <f t="shared" si="37"/>
        <v>0.39185953711093369</v>
      </c>
      <c r="M120" s="115">
        <v>2068</v>
      </c>
      <c r="N120" s="116">
        <f t="shared" si="38"/>
        <v>0.18577981651376141</v>
      </c>
      <c r="O120" s="116">
        <f>IFERROR(M120/C120-1,"-")</f>
        <v>0.28208307501549901</v>
      </c>
    </row>
    <row r="121" spans="1:16" x14ac:dyDescent="0.25">
      <c r="B121" s="114" t="s">
        <v>75</v>
      </c>
      <c r="C121" s="115">
        <v>1121</v>
      </c>
      <c r="D121" s="116">
        <v>4.6685340802987918E-2</v>
      </c>
      <c r="E121" s="115">
        <v>615</v>
      </c>
      <c r="F121" s="116">
        <f t="shared" si="34"/>
        <v>-0.45138269402319353</v>
      </c>
      <c r="G121" s="115">
        <v>44</v>
      </c>
      <c r="H121" s="116">
        <f t="shared" si="35"/>
        <v>-0.92845528455284554</v>
      </c>
      <c r="I121" s="115">
        <v>1088</v>
      </c>
      <c r="J121" s="116">
        <f t="shared" si="36"/>
        <v>23.727272727272727</v>
      </c>
      <c r="K121" s="115">
        <v>1558</v>
      </c>
      <c r="L121" s="116">
        <f t="shared" si="37"/>
        <v>0.43198529411764697</v>
      </c>
      <c r="M121" s="115">
        <v>1890</v>
      </c>
      <c r="N121" s="116">
        <f t="shared" si="38"/>
        <v>0.21309370988446719</v>
      </c>
      <c r="O121" s="116">
        <f t="shared" ref="O121:O130" si="40">IFERROR(M121/C121-1,"-")</f>
        <v>0.68599464763603923</v>
      </c>
    </row>
    <row r="122" spans="1:16" x14ac:dyDescent="0.25">
      <c r="B122" s="114" t="s">
        <v>77</v>
      </c>
      <c r="C122" s="115">
        <v>616</v>
      </c>
      <c r="D122" s="116">
        <v>0.1079136690647482</v>
      </c>
      <c r="E122" s="115">
        <v>0</v>
      </c>
      <c r="F122" s="116">
        <f t="shared" si="34"/>
        <v>-1</v>
      </c>
      <c r="G122" s="115">
        <v>55</v>
      </c>
      <c r="H122" s="116" t="str">
        <f t="shared" si="35"/>
        <v>-</v>
      </c>
      <c r="I122" s="115">
        <v>541</v>
      </c>
      <c r="J122" s="116">
        <f t="shared" si="36"/>
        <v>8.836363636363636</v>
      </c>
      <c r="K122" s="115">
        <v>682</v>
      </c>
      <c r="L122" s="116">
        <f t="shared" si="37"/>
        <v>0.26062846580406651</v>
      </c>
      <c r="M122" s="115">
        <v>1379</v>
      </c>
      <c r="N122" s="116">
        <f t="shared" si="38"/>
        <v>1.0219941348973607</v>
      </c>
      <c r="O122" s="116">
        <f t="shared" si="40"/>
        <v>1.2386363636363638</v>
      </c>
    </row>
    <row r="123" spans="1:16" x14ac:dyDescent="0.25">
      <c r="B123" s="114" t="s">
        <v>79</v>
      </c>
      <c r="C123" s="115">
        <v>420</v>
      </c>
      <c r="D123" s="116">
        <v>9.0909090909090828E-2</v>
      </c>
      <c r="E123" s="115">
        <v>0</v>
      </c>
      <c r="F123" s="116">
        <f t="shared" si="34"/>
        <v>-1</v>
      </c>
      <c r="G123" s="115">
        <v>44</v>
      </c>
      <c r="H123" s="116" t="str">
        <f t="shared" si="35"/>
        <v>-</v>
      </c>
      <c r="I123" s="115">
        <v>524</v>
      </c>
      <c r="J123" s="116">
        <f t="shared" si="36"/>
        <v>10.909090909090908</v>
      </c>
      <c r="K123" s="115">
        <v>550</v>
      </c>
      <c r="L123" s="116">
        <f t="shared" si="37"/>
        <v>4.961832061068705E-2</v>
      </c>
      <c r="M123" s="115">
        <v>732</v>
      </c>
      <c r="N123" s="116">
        <f t="shared" si="38"/>
        <v>0.33090909090909082</v>
      </c>
      <c r="O123" s="116">
        <f t="shared" si="40"/>
        <v>0.74285714285714288</v>
      </c>
    </row>
    <row r="124" spans="1:16" x14ac:dyDescent="0.25">
      <c r="B124" s="114" t="s">
        <v>81</v>
      </c>
      <c r="C124" s="115">
        <v>198</v>
      </c>
      <c r="D124" s="116">
        <v>-0.32191780821917804</v>
      </c>
      <c r="E124" s="115">
        <v>0</v>
      </c>
      <c r="F124" s="116">
        <f t="shared" si="34"/>
        <v>-1</v>
      </c>
      <c r="G124" s="115">
        <v>121</v>
      </c>
      <c r="H124" s="116" t="str">
        <f t="shared" si="35"/>
        <v>-</v>
      </c>
      <c r="I124" s="115">
        <v>530</v>
      </c>
      <c r="J124" s="116">
        <f t="shared" si="36"/>
        <v>3.3801652892561984</v>
      </c>
      <c r="K124" s="115">
        <v>510</v>
      </c>
      <c r="L124" s="116">
        <f t="shared" si="37"/>
        <v>-3.7735849056603765E-2</v>
      </c>
      <c r="M124" s="115">
        <v>471</v>
      </c>
      <c r="N124" s="116">
        <f t="shared" si="38"/>
        <v>-7.6470588235294068E-2</v>
      </c>
      <c r="O124" s="116">
        <f t="shared" si="40"/>
        <v>1.3787878787878789</v>
      </c>
    </row>
    <row r="125" spans="1:16" x14ac:dyDescent="0.25">
      <c r="B125" s="114" t="s">
        <v>83</v>
      </c>
      <c r="C125" s="115">
        <v>319</v>
      </c>
      <c r="D125" s="116">
        <v>-0.16927083333333337</v>
      </c>
      <c r="E125" s="115">
        <v>0</v>
      </c>
      <c r="F125" s="116">
        <f t="shared" si="34"/>
        <v>-1</v>
      </c>
      <c r="G125" s="115">
        <v>184</v>
      </c>
      <c r="H125" s="116" t="str">
        <f t="shared" si="35"/>
        <v>-</v>
      </c>
      <c r="I125" s="115">
        <v>456</v>
      </c>
      <c r="J125" s="116">
        <f t="shared" si="36"/>
        <v>1.4782608695652173</v>
      </c>
      <c r="K125" s="115">
        <v>444</v>
      </c>
      <c r="L125" s="116">
        <f t="shared" si="37"/>
        <v>-2.6315789473684181E-2</v>
      </c>
      <c r="M125" s="115">
        <v>401</v>
      </c>
      <c r="N125" s="116">
        <f t="shared" si="38"/>
        <v>-9.6846846846846857E-2</v>
      </c>
      <c r="O125" s="116">
        <f t="shared" si="40"/>
        <v>0.25705329153605017</v>
      </c>
    </row>
    <row r="126" spans="1:16" x14ac:dyDescent="0.25">
      <c r="B126" s="114" t="s">
        <v>85</v>
      </c>
      <c r="C126" s="115">
        <v>223</v>
      </c>
      <c r="D126" s="116">
        <v>4.20560747663552E-2</v>
      </c>
      <c r="E126" s="115">
        <v>66</v>
      </c>
      <c r="F126" s="116">
        <f t="shared" si="34"/>
        <v>-0.70403587443946192</v>
      </c>
      <c r="G126" s="115">
        <v>415</v>
      </c>
      <c r="H126" s="116">
        <f t="shared" si="35"/>
        <v>5.2878787878787881</v>
      </c>
      <c r="I126" s="115">
        <v>482</v>
      </c>
      <c r="J126" s="116">
        <f t="shared" si="36"/>
        <v>0.16144578313253022</v>
      </c>
      <c r="K126" s="115">
        <v>571</v>
      </c>
      <c r="L126" s="116">
        <f t="shared" si="37"/>
        <v>0.18464730290456433</v>
      </c>
      <c r="M126" s="115">
        <v>572</v>
      </c>
      <c r="N126" s="116">
        <f t="shared" si="38"/>
        <v>1.7513134851139256E-3</v>
      </c>
      <c r="O126" s="116">
        <f t="shared" si="40"/>
        <v>1.5650224215246635</v>
      </c>
    </row>
    <row r="127" spans="1:16" x14ac:dyDescent="0.25">
      <c r="B127" s="114" t="s">
        <v>87</v>
      </c>
      <c r="C127" s="115">
        <v>369</v>
      </c>
      <c r="D127" s="116">
        <v>-0.32541133455210236</v>
      </c>
      <c r="E127" s="115">
        <v>42</v>
      </c>
      <c r="F127" s="116">
        <f t="shared" si="34"/>
        <v>-0.88617886178861793</v>
      </c>
      <c r="G127" s="115">
        <v>273</v>
      </c>
      <c r="H127" s="116">
        <f t="shared" si="35"/>
        <v>5.5</v>
      </c>
      <c r="I127" s="115">
        <v>722</v>
      </c>
      <c r="J127" s="116">
        <f t="shared" si="36"/>
        <v>1.6446886446886446</v>
      </c>
      <c r="K127" s="115">
        <v>664</v>
      </c>
      <c r="L127" s="116">
        <f t="shared" si="37"/>
        <v>-8.0332409972299179E-2</v>
      </c>
      <c r="M127" s="115">
        <v>519</v>
      </c>
      <c r="N127" s="116">
        <f t="shared" si="38"/>
        <v>-0.21837349397590367</v>
      </c>
      <c r="O127" s="116">
        <f t="shared" si="40"/>
        <v>0.4065040650406504</v>
      </c>
    </row>
    <row r="128" spans="1:16" x14ac:dyDescent="0.25">
      <c r="A128" s="120"/>
      <c r="B128" s="114" t="s">
        <v>89</v>
      </c>
      <c r="C128" s="115">
        <v>312</v>
      </c>
      <c r="D128" s="116">
        <v>-0.31877729257641918</v>
      </c>
      <c r="E128" s="115">
        <v>90</v>
      </c>
      <c r="F128" s="116">
        <f t="shared" si="34"/>
        <v>-0.71153846153846156</v>
      </c>
      <c r="G128" s="115">
        <v>757</v>
      </c>
      <c r="H128" s="116">
        <f t="shared" si="35"/>
        <v>7.4111111111111114</v>
      </c>
      <c r="I128" s="115">
        <v>676</v>
      </c>
      <c r="J128" s="116">
        <f t="shared" si="36"/>
        <v>-0.10700132100396298</v>
      </c>
      <c r="K128" s="115">
        <v>658</v>
      </c>
      <c r="L128" s="116">
        <f t="shared" si="37"/>
        <v>-2.6627218934911268E-2</v>
      </c>
      <c r="M128" s="115">
        <v>850</v>
      </c>
      <c r="N128" s="116">
        <f>IFERROR(M128/K128-1,"-")</f>
        <v>0.29179331306990886</v>
      </c>
      <c r="O128" s="116">
        <f t="shared" si="40"/>
        <v>1.7243589743589745</v>
      </c>
    </row>
    <row r="129" spans="2:16" x14ac:dyDescent="0.25">
      <c r="B129" s="114" t="s">
        <v>91</v>
      </c>
      <c r="C129" s="115">
        <v>765</v>
      </c>
      <c r="D129" s="116">
        <v>2.4096385542168752E-2</v>
      </c>
      <c r="E129" s="115">
        <v>206</v>
      </c>
      <c r="F129" s="116">
        <f t="shared" si="34"/>
        <v>-0.73071895424836608</v>
      </c>
      <c r="G129" s="115">
        <v>836</v>
      </c>
      <c r="H129" s="116">
        <f t="shared" si="35"/>
        <v>3.058252427184466</v>
      </c>
      <c r="I129" s="115">
        <v>947</v>
      </c>
      <c r="J129" s="116">
        <f t="shared" si="36"/>
        <v>0.13277511961722488</v>
      </c>
      <c r="K129" s="115">
        <v>849</v>
      </c>
      <c r="L129" s="116">
        <f t="shared" si="37"/>
        <v>-0.10348468848996828</v>
      </c>
      <c r="M129" s="115">
        <v>1075</v>
      </c>
      <c r="N129" s="116">
        <f>IFERROR(M129/K129-1,"-")</f>
        <v>0.26619552414605407</v>
      </c>
      <c r="O129" s="116">
        <f t="shared" si="40"/>
        <v>0.40522875816993453</v>
      </c>
    </row>
    <row r="130" spans="2:16" x14ac:dyDescent="0.25">
      <c r="B130" s="114" t="s">
        <v>93</v>
      </c>
      <c r="C130" s="115">
        <v>767</v>
      </c>
      <c r="D130" s="116">
        <v>0.27620632279534107</v>
      </c>
      <c r="E130" s="115">
        <v>136</v>
      </c>
      <c r="F130" s="116">
        <f t="shared" si="34"/>
        <v>-0.82268578878748366</v>
      </c>
      <c r="G130" s="115">
        <v>680</v>
      </c>
      <c r="H130" s="116">
        <f t="shared" si="35"/>
        <v>4</v>
      </c>
      <c r="I130" s="115">
        <v>948</v>
      </c>
      <c r="J130" s="116">
        <f t="shared" si="36"/>
        <v>0.39411764705882346</v>
      </c>
      <c r="K130" s="115">
        <v>1233</v>
      </c>
      <c r="L130" s="116">
        <f t="shared" si="37"/>
        <v>0.30063291139240511</v>
      </c>
      <c r="M130" s="115">
        <v>859</v>
      </c>
      <c r="N130" s="116">
        <f>IFERROR(M130/K130-1,"-")</f>
        <v>-0.30332522303325227</v>
      </c>
      <c r="O130" s="116">
        <f t="shared" si="40"/>
        <v>0.11994784876140807</v>
      </c>
    </row>
    <row r="131" spans="2:16" ht="15.75" x14ac:dyDescent="0.25">
      <c r="B131" s="117" t="s">
        <v>30</v>
      </c>
      <c r="C131" s="118">
        <v>8082</v>
      </c>
      <c r="D131" s="119">
        <v>0.13304360016823225</v>
      </c>
      <c r="E131" s="118">
        <v>5019</v>
      </c>
      <c r="F131" s="119">
        <f t="shared" si="34"/>
        <v>-0.37899034892353378</v>
      </c>
      <c r="G131" s="118">
        <v>3494</v>
      </c>
      <c r="H131" s="119">
        <f t="shared" si="35"/>
        <v>-0.30384538752739587</v>
      </c>
      <c r="I131" s="118">
        <v>9249</v>
      </c>
      <c r="J131" s="119">
        <f t="shared" si="36"/>
        <v>1.6471093302804807</v>
      </c>
      <c r="K131" s="118">
        <v>11177</v>
      </c>
      <c r="L131" s="119">
        <f t="shared" si="37"/>
        <v>0.20845496810465991</v>
      </c>
      <c r="M131" s="118">
        <v>12296</v>
      </c>
      <c r="N131" s="119">
        <v>0.10011631028003931</v>
      </c>
      <c r="O131" s="119">
        <v>0.52140559267508046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C134" s="120"/>
      <c r="K134" s="120"/>
      <c r="N134" s="79"/>
      <c r="O134" s="79"/>
    </row>
    <row r="136" spans="2:16" ht="48.75" customHeight="1" thickBot="1" x14ac:dyDescent="0.3">
      <c r="B136" s="269" t="s">
        <v>276</v>
      </c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269"/>
      <c r="O136" s="269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1" t="s">
        <v>113</v>
      </c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3"/>
    </row>
    <row r="139" spans="2:16" ht="22.5" thickTop="1" thickBot="1" x14ac:dyDescent="0.3">
      <c r="B139" s="109"/>
      <c r="C139" s="294">
        <f>C7</f>
        <v>2019</v>
      </c>
      <c r="D139" s="295"/>
      <c r="E139" s="296">
        <v>2020</v>
      </c>
      <c r="F139" s="295"/>
      <c r="G139" s="296">
        <v>2021</v>
      </c>
      <c r="H139" s="295"/>
      <c r="I139" s="296">
        <v>2022</v>
      </c>
      <c r="J139" s="295"/>
      <c r="K139" s="296">
        <v>2023</v>
      </c>
      <c r="L139" s="295"/>
      <c r="M139" s="296">
        <v>2024</v>
      </c>
      <c r="N139" s="297"/>
      <c r="O139" s="298"/>
    </row>
    <row r="140" spans="2:16" ht="16.5" thickTop="1" thickBot="1" x14ac:dyDescent="0.3">
      <c r="B140" s="85"/>
      <c r="C140" s="111" t="s">
        <v>69</v>
      </c>
      <c r="D140" s="112" t="str">
        <f>CONCATENATE("var. ",RIGHT(C139,2),"/",RIGHT(C139-1,2))</f>
        <v>var. 19/18</v>
      </c>
      <c r="E140" s="113" t="s">
        <v>69</v>
      </c>
      <c r="F140" s="112" t="str">
        <f>CONCATENATE("var. ",RIGHT(E139,2),"/",RIGHT(E139-1,2))</f>
        <v>var. 20/19</v>
      </c>
      <c r="G140" s="113" t="s">
        <v>69</v>
      </c>
      <c r="H140" s="112" t="str">
        <f>CONCATENATE("var. ",RIGHT(G139,2),"/",RIGHT(G139-1,2))</f>
        <v>var. 21/20</v>
      </c>
      <c r="I140" s="113" t="s">
        <v>69</v>
      </c>
      <c r="J140" s="112" t="s">
        <v>136</v>
      </c>
      <c r="K140" s="113" t="s">
        <v>69</v>
      </c>
      <c r="L140" s="112" t="s">
        <v>247</v>
      </c>
      <c r="M140" s="113" t="s">
        <v>69</v>
      </c>
      <c r="N140" s="112" t="s">
        <v>270</v>
      </c>
      <c r="O140" s="112" t="s">
        <v>271</v>
      </c>
    </row>
    <row r="141" spans="2:16" x14ac:dyDescent="0.25">
      <c r="B141" s="114" t="s">
        <v>71</v>
      </c>
      <c r="C141" s="115">
        <v>2478</v>
      </c>
      <c r="D141" s="116">
        <v>-0.19935379644588047</v>
      </c>
      <c r="E141" s="115">
        <v>2551</v>
      </c>
      <c r="F141" s="116">
        <f t="shared" ref="F141:F153" si="41">IFERROR(E141/C141-1,"-")</f>
        <v>2.9459241323648078E-2</v>
      </c>
      <c r="G141" s="115">
        <v>513</v>
      </c>
      <c r="H141" s="116">
        <f t="shared" ref="H141:H153" si="42">IFERROR(G141/E141-1,"-")</f>
        <v>-0.79890239121912976</v>
      </c>
      <c r="I141" s="115">
        <v>1768</v>
      </c>
      <c r="J141" s="116">
        <f t="shared" ref="J141:J153" si="43">IFERROR(I141/G141-1,"-")</f>
        <v>2.4463937621832357</v>
      </c>
      <c r="K141" s="115">
        <v>2687</v>
      </c>
      <c r="L141" s="116">
        <f t="shared" ref="L141:L153" si="44">IFERROR(K141/I141-1,"-")</f>
        <v>0.51979638009049767</v>
      </c>
      <c r="M141" s="115">
        <v>3551</v>
      </c>
      <c r="N141" s="116">
        <f t="shared" ref="N141:N149" si="45">IFERROR(M141/K141-1,"-")</f>
        <v>0.32154819501302567</v>
      </c>
      <c r="O141" s="116">
        <f t="shared" ref="O141" si="46">M141/C141-1</f>
        <v>0.4330104923325262</v>
      </c>
    </row>
    <row r="142" spans="2:16" x14ac:dyDescent="0.25">
      <c r="B142" s="114" t="s">
        <v>73</v>
      </c>
      <c r="C142" s="115">
        <v>2866</v>
      </c>
      <c r="D142" s="116">
        <v>1.415428167020516E-2</v>
      </c>
      <c r="E142" s="115">
        <v>2540</v>
      </c>
      <c r="F142" s="116">
        <f t="shared" si="41"/>
        <v>-0.11374738311235166</v>
      </c>
      <c r="G142" s="115">
        <v>554</v>
      </c>
      <c r="H142" s="116">
        <f t="shared" si="42"/>
        <v>-0.78188976377952757</v>
      </c>
      <c r="I142" s="115">
        <v>2351</v>
      </c>
      <c r="J142" s="116">
        <f t="shared" si="43"/>
        <v>3.243682310469314</v>
      </c>
      <c r="K142" s="115">
        <v>2836</v>
      </c>
      <c r="L142" s="116">
        <f t="shared" si="44"/>
        <v>0.20629519353466619</v>
      </c>
      <c r="M142" s="115">
        <v>3116</v>
      </c>
      <c r="N142" s="116">
        <f t="shared" si="45"/>
        <v>9.8730606488011352E-2</v>
      </c>
      <c r="O142" s="116">
        <f>IFERROR(M142/C142-1,"-")</f>
        <v>8.7229588276343417E-2</v>
      </c>
    </row>
    <row r="143" spans="2:16" x14ac:dyDescent="0.25">
      <c r="B143" s="114" t="s">
        <v>75</v>
      </c>
      <c r="C143" s="115">
        <v>3115</v>
      </c>
      <c r="D143" s="116">
        <v>-5.1750380517503802E-2</v>
      </c>
      <c r="E143" s="115">
        <v>1376</v>
      </c>
      <c r="F143" s="116">
        <f t="shared" si="41"/>
        <v>-0.55826645264847508</v>
      </c>
      <c r="G143" s="115">
        <v>832</v>
      </c>
      <c r="H143" s="116">
        <f t="shared" si="42"/>
        <v>-0.39534883720930236</v>
      </c>
      <c r="I143" s="115">
        <v>2524</v>
      </c>
      <c r="J143" s="116">
        <f t="shared" si="43"/>
        <v>2.0336538461538463</v>
      </c>
      <c r="K143" s="115">
        <v>2988</v>
      </c>
      <c r="L143" s="116">
        <f t="shared" si="44"/>
        <v>0.1838351822503963</v>
      </c>
      <c r="M143" s="115">
        <v>3366</v>
      </c>
      <c r="N143" s="116">
        <f t="shared" si="45"/>
        <v>0.12650602409638556</v>
      </c>
      <c r="O143" s="116">
        <f t="shared" ref="O143:O152" si="47">IFERROR(M143/C143-1,"-")</f>
        <v>8.0577849117174916E-2</v>
      </c>
    </row>
    <row r="144" spans="2:16" x14ac:dyDescent="0.25">
      <c r="B144" s="114" t="s">
        <v>77</v>
      </c>
      <c r="C144" s="115">
        <v>2355</v>
      </c>
      <c r="D144" s="116">
        <v>-8.8269454123112712E-2</v>
      </c>
      <c r="E144" s="115">
        <v>0</v>
      </c>
      <c r="F144" s="116">
        <f t="shared" si="41"/>
        <v>-1</v>
      </c>
      <c r="G144" s="115">
        <v>529</v>
      </c>
      <c r="H144" s="116" t="str">
        <f t="shared" si="42"/>
        <v>-</v>
      </c>
      <c r="I144" s="115">
        <v>2322</v>
      </c>
      <c r="J144" s="116">
        <f t="shared" si="43"/>
        <v>3.3894139886578447</v>
      </c>
      <c r="K144" s="115">
        <v>2380</v>
      </c>
      <c r="L144" s="116">
        <f t="shared" si="44"/>
        <v>2.4978466838931901E-2</v>
      </c>
      <c r="M144" s="115">
        <v>2313</v>
      </c>
      <c r="N144" s="116">
        <f t="shared" si="45"/>
        <v>-2.8151260504201692E-2</v>
      </c>
      <c r="O144" s="116">
        <f t="shared" si="47"/>
        <v>-1.7834394904458595E-2</v>
      </c>
    </row>
    <row r="145" spans="1:16" x14ac:dyDescent="0.25">
      <c r="B145" s="114" t="s">
        <v>79</v>
      </c>
      <c r="C145" s="115">
        <v>1669</v>
      </c>
      <c r="D145" s="116">
        <v>-7.4833702882483366E-2</v>
      </c>
      <c r="E145" s="115">
        <v>0</v>
      </c>
      <c r="F145" s="116">
        <f t="shared" si="41"/>
        <v>-1</v>
      </c>
      <c r="G145" s="115">
        <v>579</v>
      </c>
      <c r="H145" s="116" t="str">
        <f t="shared" si="42"/>
        <v>-</v>
      </c>
      <c r="I145" s="115">
        <v>1417</v>
      </c>
      <c r="J145" s="116">
        <f t="shared" si="43"/>
        <v>1.4473229706390329</v>
      </c>
      <c r="K145" s="115">
        <v>1273</v>
      </c>
      <c r="L145" s="116">
        <f t="shared" si="44"/>
        <v>-0.10162314749470713</v>
      </c>
      <c r="M145" s="115">
        <v>1592</v>
      </c>
      <c r="N145" s="116">
        <f t="shared" si="45"/>
        <v>0.25058915946582871</v>
      </c>
      <c r="O145" s="116">
        <f t="shared" si="47"/>
        <v>-4.6135410425404477E-2</v>
      </c>
    </row>
    <row r="146" spans="1:16" x14ac:dyDescent="0.25">
      <c r="B146" s="114" t="s">
        <v>81</v>
      </c>
      <c r="C146" s="115">
        <v>365</v>
      </c>
      <c r="D146" s="116">
        <v>-0.73318713450292394</v>
      </c>
      <c r="E146" s="115">
        <v>0</v>
      </c>
      <c r="F146" s="116">
        <f t="shared" si="41"/>
        <v>-1</v>
      </c>
      <c r="G146" s="115">
        <v>885</v>
      </c>
      <c r="H146" s="116" t="str">
        <f t="shared" si="42"/>
        <v>-</v>
      </c>
      <c r="I146" s="115">
        <v>894</v>
      </c>
      <c r="J146" s="116">
        <f t="shared" si="43"/>
        <v>1.0169491525423791E-2</v>
      </c>
      <c r="K146" s="115">
        <v>831</v>
      </c>
      <c r="L146" s="116">
        <f t="shared" si="44"/>
        <v>-7.0469798657718075E-2</v>
      </c>
      <c r="M146" s="115">
        <v>1011</v>
      </c>
      <c r="N146" s="116">
        <f t="shared" si="45"/>
        <v>0.21660649819494582</v>
      </c>
      <c r="O146" s="116">
        <f t="shared" si="47"/>
        <v>1.7698630136986302</v>
      </c>
    </row>
    <row r="147" spans="1:16" x14ac:dyDescent="0.25">
      <c r="B147" s="114" t="s">
        <v>83</v>
      </c>
      <c r="C147" s="115">
        <v>235</v>
      </c>
      <c r="D147" s="116">
        <v>-0.55238095238095242</v>
      </c>
      <c r="E147" s="115">
        <v>0</v>
      </c>
      <c r="F147" s="116">
        <f t="shared" si="41"/>
        <v>-1</v>
      </c>
      <c r="G147" s="115">
        <v>856</v>
      </c>
      <c r="H147" s="116" t="str">
        <f t="shared" si="42"/>
        <v>-</v>
      </c>
      <c r="I147" s="115">
        <v>945</v>
      </c>
      <c r="J147" s="116">
        <f t="shared" si="43"/>
        <v>0.10397196261682251</v>
      </c>
      <c r="K147" s="115">
        <v>427</v>
      </c>
      <c r="L147" s="116">
        <f t="shared" si="44"/>
        <v>-0.54814814814814816</v>
      </c>
      <c r="M147" s="115">
        <v>454</v>
      </c>
      <c r="N147" s="116">
        <f t="shared" si="45"/>
        <v>6.3231850117096089E-2</v>
      </c>
      <c r="O147" s="116">
        <f t="shared" si="47"/>
        <v>0.93191489361702118</v>
      </c>
    </row>
    <row r="148" spans="1:16" x14ac:dyDescent="0.25">
      <c r="B148" s="114" t="s">
        <v>85</v>
      </c>
      <c r="C148" s="115">
        <v>549</v>
      </c>
      <c r="D148" s="116">
        <v>-0.58999253174010458</v>
      </c>
      <c r="E148" s="115">
        <v>307</v>
      </c>
      <c r="F148" s="116">
        <f t="shared" si="41"/>
        <v>-0.44080145719489983</v>
      </c>
      <c r="G148" s="115">
        <v>1325</v>
      </c>
      <c r="H148" s="116">
        <f t="shared" si="42"/>
        <v>3.315960912052117</v>
      </c>
      <c r="I148" s="115">
        <v>1073</v>
      </c>
      <c r="J148" s="116">
        <f t="shared" si="43"/>
        <v>-0.19018867924528304</v>
      </c>
      <c r="K148" s="115">
        <v>1227</v>
      </c>
      <c r="L148" s="116">
        <f t="shared" si="44"/>
        <v>0.14352283317800563</v>
      </c>
      <c r="M148" s="115">
        <v>1129</v>
      </c>
      <c r="N148" s="116">
        <f t="shared" si="45"/>
        <v>-7.9869600651996775E-2</v>
      </c>
      <c r="O148" s="116">
        <f t="shared" si="47"/>
        <v>1.0564663023679417</v>
      </c>
    </row>
    <row r="149" spans="1:16" x14ac:dyDescent="0.25">
      <c r="B149" s="114" t="s">
        <v>87</v>
      </c>
      <c r="C149" s="115">
        <v>592</v>
      </c>
      <c r="D149" s="116">
        <v>-0.57924662402274341</v>
      </c>
      <c r="E149" s="115">
        <v>72</v>
      </c>
      <c r="F149" s="116">
        <f t="shared" si="41"/>
        <v>-0.8783783783783784</v>
      </c>
      <c r="G149" s="115">
        <v>1236</v>
      </c>
      <c r="H149" s="116">
        <f t="shared" si="42"/>
        <v>16.166666666666668</v>
      </c>
      <c r="I149" s="115">
        <v>1386</v>
      </c>
      <c r="J149" s="116">
        <f t="shared" si="43"/>
        <v>0.12135922330097082</v>
      </c>
      <c r="K149" s="115">
        <v>1288</v>
      </c>
      <c r="L149" s="116">
        <f t="shared" si="44"/>
        <v>-7.0707070707070718E-2</v>
      </c>
      <c r="M149" s="115">
        <v>1311</v>
      </c>
      <c r="N149" s="116">
        <f t="shared" si="45"/>
        <v>1.7857142857142794E-2</v>
      </c>
      <c r="O149" s="116">
        <f t="shared" si="47"/>
        <v>1.2145270270270272</v>
      </c>
    </row>
    <row r="150" spans="1:16" x14ac:dyDescent="0.25">
      <c r="A150" s="120"/>
      <c r="B150" s="114" t="s">
        <v>89</v>
      </c>
      <c r="C150" s="115">
        <v>1681</v>
      </c>
      <c r="D150" s="116">
        <v>-8.5916258836324144E-2</v>
      </c>
      <c r="E150" s="115">
        <v>122</v>
      </c>
      <c r="F150" s="116">
        <f t="shared" si="41"/>
        <v>-0.92742415229030339</v>
      </c>
      <c r="G150" s="115">
        <v>3442</v>
      </c>
      <c r="H150" s="116">
        <f t="shared" si="42"/>
        <v>27.21311475409836</v>
      </c>
      <c r="I150" s="115">
        <v>2114</v>
      </c>
      <c r="J150" s="116">
        <f t="shared" si="43"/>
        <v>-0.38582219639744331</v>
      </c>
      <c r="K150" s="115">
        <v>1758</v>
      </c>
      <c r="L150" s="116">
        <f t="shared" si="44"/>
        <v>-0.16840113528855249</v>
      </c>
      <c r="M150" s="115">
        <v>1824</v>
      </c>
      <c r="N150" s="116">
        <f>IFERROR(M150/K150-1,"-")</f>
        <v>3.7542662116040848E-2</v>
      </c>
      <c r="O150" s="116">
        <f t="shared" si="47"/>
        <v>8.5068411659726451E-2</v>
      </c>
    </row>
    <row r="151" spans="1:16" x14ac:dyDescent="0.25">
      <c r="B151" s="114" t="s">
        <v>91</v>
      </c>
      <c r="C151" s="115">
        <v>3204</v>
      </c>
      <c r="D151" s="116">
        <v>5.6379821958457033E-2</v>
      </c>
      <c r="E151" s="115">
        <v>210</v>
      </c>
      <c r="F151" s="116">
        <f t="shared" si="41"/>
        <v>-0.93445692883895126</v>
      </c>
      <c r="G151" s="115">
        <v>2718</v>
      </c>
      <c r="H151" s="116">
        <f t="shared" si="42"/>
        <v>11.942857142857143</v>
      </c>
      <c r="I151" s="115">
        <v>2423</v>
      </c>
      <c r="J151" s="116">
        <f t="shared" si="43"/>
        <v>-0.10853568800588664</v>
      </c>
      <c r="K151" s="115">
        <v>2908</v>
      </c>
      <c r="L151" s="116">
        <f t="shared" si="44"/>
        <v>0.20016508460586047</v>
      </c>
      <c r="M151" s="115">
        <v>2912</v>
      </c>
      <c r="N151" s="116">
        <f>IFERROR(M151/K151-1,"-")</f>
        <v>1.3755158184318717E-3</v>
      </c>
      <c r="O151" s="116">
        <f t="shared" si="47"/>
        <v>-9.1136079900124844E-2</v>
      </c>
    </row>
    <row r="152" spans="1:16" x14ac:dyDescent="0.25">
      <c r="B152" s="114" t="s">
        <v>93</v>
      </c>
      <c r="C152" s="115">
        <v>2257</v>
      </c>
      <c r="D152" s="116">
        <v>-0.10613861386138612</v>
      </c>
      <c r="E152" s="115">
        <v>199</v>
      </c>
      <c r="F152" s="116">
        <f t="shared" si="41"/>
        <v>-0.91182986264953481</v>
      </c>
      <c r="G152" s="115">
        <v>1924</v>
      </c>
      <c r="H152" s="116">
        <f t="shared" si="42"/>
        <v>8.6683417085427141</v>
      </c>
      <c r="I152" s="115">
        <v>1833</v>
      </c>
      <c r="J152" s="116">
        <f t="shared" si="43"/>
        <v>-4.7297297297297258E-2</v>
      </c>
      <c r="K152" s="115">
        <v>2036</v>
      </c>
      <c r="L152" s="116">
        <f t="shared" si="44"/>
        <v>0.11074740861974908</v>
      </c>
      <c r="M152" s="115">
        <v>2476</v>
      </c>
      <c r="N152" s="116">
        <f>IFERROR(M152/K152-1,"-")</f>
        <v>0.21611001964636545</v>
      </c>
      <c r="O152" s="116">
        <f t="shared" si="47"/>
        <v>9.7031457687195344E-2</v>
      </c>
    </row>
    <row r="153" spans="1:16" ht="15.75" x14ac:dyDescent="0.25">
      <c r="B153" s="117" t="s">
        <v>30</v>
      </c>
      <c r="C153" s="118">
        <v>21366</v>
      </c>
      <c r="D153" s="119">
        <v>-0.16633501112021543</v>
      </c>
      <c r="E153" s="118">
        <v>7473</v>
      </c>
      <c r="F153" s="119">
        <f t="shared" si="41"/>
        <v>-0.65023869699522607</v>
      </c>
      <c r="G153" s="118">
        <v>15393</v>
      </c>
      <c r="H153" s="119">
        <f t="shared" si="42"/>
        <v>1.0598153352067441</v>
      </c>
      <c r="I153" s="118">
        <v>21050</v>
      </c>
      <c r="J153" s="119">
        <f t="shared" si="43"/>
        <v>0.36750470993308637</v>
      </c>
      <c r="K153" s="118">
        <v>22639</v>
      </c>
      <c r="L153" s="119">
        <f t="shared" si="44"/>
        <v>7.5486935866983407E-2</v>
      </c>
      <c r="M153" s="118">
        <v>25055</v>
      </c>
      <c r="N153" s="119">
        <v>0.10671849463315519</v>
      </c>
      <c r="O153" s="119">
        <v>0.17265749321351676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C156" s="120"/>
      <c r="K156" s="120"/>
      <c r="N156" s="79"/>
      <c r="O156" s="79"/>
    </row>
    <row r="157" spans="1:16" x14ac:dyDescent="0.25">
      <c r="O157" s="122"/>
    </row>
    <row r="158" spans="1:16" ht="48.75" customHeight="1" thickBot="1" x14ac:dyDescent="0.3">
      <c r="B158" s="269" t="s">
        <v>277</v>
      </c>
      <c r="C158" s="269"/>
      <c r="D158" s="269"/>
      <c r="E158" s="269"/>
      <c r="F158" s="269"/>
      <c r="G158" s="269"/>
      <c r="H158" s="269"/>
      <c r="I158" s="269"/>
      <c r="J158" s="269"/>
      <c r="K158" s="269"/>
      <c r="L158" s="269"/>
      <c r="M158" s="269"/>
      <c r="N158" s="269"/>
      <c r="O158" s="269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1" t="s">
        <v>116</v>
      </c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3"/>
    </row>
    <row r="161" spans="2:15" ht="22.5" thickTop="1" thickBot="1" x14ac:dyDescent="0.3">
      <c r="B161" s="109"/>
      <c r="C161" s="294">
        <f>C7</f>
        <v>2019</v>
      </c>
      <c r="D161" s="295"/>
      <c r="E161" s="296">
        <v>2020</v>
      </c>
      <c r="F161" s="295"/>
      <c r="G161" s="296">
        <v>2021</v>
      </c>
      <c r="H161" s="295"/>
      <c r="I161" s="296">
        <v>2022</v>
      </c>
      <c r="J161" s="295"/>
      <c r="K161" s="296">
        <v>2023</v>
      </c>
      <c r="L161" s="295"/>
      <c r="M161" s="296">
        <v>2024</v>
      </c>
      <c r="N161" s="297"/>
      <c r="O161" s="298"/>
    </row>
    <row r="162" spans="2:15" ht="16.5" thickTop="1" thickBot="1" x14ac:dyDescent="0.3">
      <c r="B162" s="85"/>
      <c r="C162" s="111" t="s">
        <v>69</v>
      </c>
      <c r="D162" s="112" t="str">
        <f>CONCATENATE("var. ",RIGHT(C161,2),"/",RIGHT(C161-1,2))</f>
        <v>var. 19/18</v>
      </c>
      <c r="E162" s="113" t="s">
        <v>69</v>
      </c>
      <c r="F162" s="112" t="str">
        <f>CONCATENATE("var. ",RIGHT(E161,2),"/",RIGHT(E161-1,2))</f>
        <v>var. 20/19</v>
      </c>
      <c r="G162" s="113" t="s">
        <v>69</v>
      </c>
      <c r="H162" s="112" t="str">
        <f>CONCATENATE("var. ",RIGHT(G161,2),"/",RIGHT(G161-1,2))</f>
        <v>var. 21/20</v>
      </c>
      <c r="I162" s="113" t="s">
        <v>69</v>
      </c>
      <c r="J162" s="112" t="s">
        <v>136</v>
      </c>
      <c r="K162" s="113" t="s">
        <v>69</v>
      </c>
      <c r="L162" s="112" t="s">
        <v>247</v>
      </c>
      <c r="M162" s="113" t="s">
        <v>69</v>
      </c>
      <c r="N162" s="112" t="s">
        <v>270</v>
      </c>
      <c r="O162" s="112" t="s">
        <v>271</v>
      </c>
    </row>
    <row r="163" spans="2:15" x14ac:dyDescent="0.25">
      <c r="B163" s="114" t="s">
        <v>71</v>
      </c>
      <c r="C163" s="115">
        <v>720</v>
      </c>
      <c r="D163" s="116">
        <v>-0.21311475409836067</v>
      </c>
      <c r="E163" s="115">
        <v>944</v>
      </c>
      <c r="F163" s="116">
        <f t="shared" ref="F163:F175" si="48">IFERROR(E163/C163-1,"-")</f>
        <v>0.31111111111111112</v>
      </c>
      <c r="G163" s="115">
        <v>372</v>
      </c>
      <c r="H163" s="116">
        <f t="shared" ref="H163:H175" si="49">IFERROR(G163/E163-1,"-")</f>
        <v>-0.60593220338983045</v>
      </c>
      <c r="I163" s="115">
        <v>771</v>
      </c>
      <c r="J163" s="116">
        <f t="shared" ref="J163:J175" si="50">IFERROR(I163/G163-1,"-")</f>
        <v>1.0725806451612905</v>
      </c>
      <c r="K163" s="115">
        <v>1006</v>
      </c>
      <c r="L163" s="116">
        <f t="shared" ref="L163:L175" si="51">IFERROR(K163/I163-1,"-")</f>
        <v>0.30479896238651105</v>
      </c>
      <c r="M163" s="115">
        <v>991</v>
      </c>
      <c r="N163" s="116">
        <f t="shared" ref="N163:N171" si="52">IFERROR(M163/K163-1,"-")</f>
        <v>-1.491053677932408E-2</v>
      </c>
      <c r="O163" s="116">
        <f t="shared" ref="O163" si="53">M163/C163-1</f>
        <v>0.37638888888888888</v>
      </c>
    </row>
    <row r="164" spans="2:15" x14ac:dyDescent="0.25">
      <c r="B164" s="114" t="s">
        <v>73</v>
      </c>
      <c r="C164" s="115">
        <v>948</v>
      </c>
      <c r="D164" s="116">
        <v>-8.1395348837209336E-2</v>
      </c>
      <c r="E164" s="115">
        <v>1207</v>
      </c>
      <c r="F164" s="116">
        <f t="shared" si="48"/>
        <v>0.27320675105485237</v>
      </c>
      <c r="G164" s="115">
        <v>546</v>
      </c>
      <c r="H164" s="116">
        <f t="shared" si="49"/>
        <v>-0.54763877381938686</v>
      </c>
      <c r="I164" s="115">
        <v>863</v>
      </c>
      <c r="J164" s="116">
        <f t="shared" si="50"/>
        <v>0.58058608058608052</v>
      </c>
      <c r="K164" s="115">
        <v>1019</v>
      </c>
      <c r="L164" s="116">
        <f t="shared" si="51"/>
        <v>0.18076477404403235</v>
      </c>
      <c r="M164" s="115">
        <v>1220</v>
      </c>
      <c r="N164" s="116">
        <f t="shared" si="52"/>
        <v>0.19725220804710508</v>
      </c>
      <c r="O164" s="116">
        <f>IFERROR(M164/C164-1,"-")</f>
        <v>0.28691983122362874</v>
      </c>
    </row>
    <row r="165" spans="2:15" x14ac:dyDescent="0.25">
      <c r="B165" s="114" t="s">
        <v>75</v>
      </c>
      <c r="C165" s="115">
        <v>1044</v>
      </c>
      <c r="D165" s="116">
        <v>7.186858316221767E-2</v>
      </c>
      <c r="E165" s="115">
        <v>505</v>
      </c>
      <c r="F165" s="116">
        <f t="shared" si="48"/>
        <v>-0.51628352490421459</v>
      </c>
      <c r="G165" s="115">
        <v>843</v>
      </c>
      <c r="H165" s="116">
        <f t="shared" si="49"/>
        <v>0.66930693069306924</v>
      </c>
      <c r="I165" s="115">
        <v>945</v>
      </c>
      <c r="J165" s="116">
        <f t="shared" si="50"/>
        <v>0.12099644128113884</v>
      </c>
      <c r="K165" s="115">
        <v>1138</v>
      </c>
      <c r="L165" s="116">
        <f t="shared" si="51"/>
        <v>0.20423280423280432</v>
      </c>
      <c r="M165" s="115">
        <v>1305</v>
      </c>
      <c r="N165" s="116">
        <f t="shared" si="52"/>
        <v>0.14674868189806678</v>
      </c>
      <c r="O165" s="116">
        <f t="shared" ref="O165:O174" si="54">IFERROR(M165/C165-1,"-")</f>
        <v>0.25</v>
      </c>
    </row>
    <row r="166" spans="2:15" x14ac:dyDescent="0.25">
      <c r="B166" s="114" t="s">
        <v>77</v>
      </c>
      <c r="C166" s="115">
        <v>826</v>
      </c>
      <c r="D166" s="116">
        <v>-1.4319809069212375E-2</v>
      </c>
      <c r="E166" s="115">
        <v>0</v>
      </c>
      <c r="F166" s="116">
        <f t="shared" si="48"/>
        <v>-1</v>
      </c>
      <c r="G166" s="115">
        <v>695</v>
      </c>
      <c r="H166" s="116" t="str">
        <f t="shared" si="49"/>
        <v>-</v>
      </c>
      <c r="I166" s="115">
        <v>745</v>
      </c>
      <c r="J166" s="116">
        <f t="shared" si="50"/>
        <v>7.1942446043165464E-2</v>
      </c>
      <c r="K166" s="115">
        <v>650</v>
      </c>
      <c r="L166" s="116">
        <f t="shared" si="51"/>
        <v>-0.12751677852348997</v>
      </c>
      <c r="M166" s="115">
        <v>832</v>
      </c>
      <c r="N166" s="116">
        <f t="shared" si="52"/>
        <v>0.28000000000000003</v>
      </c>
      <c r="O166" s="116">
        <f t="shared" si="54"/>
        <v>7.2639225181598821E-3</v>
      </c>
    </row>
    <row r="167" spans="2:15" x14ac:dyDescent="0.25">
      <c r="B167" s="114" t="s">
        <v>79</v>
      </c>
      <c r="C167" s="115">
        <v>715</v>
      </c>
      <c r="D167" s="116">
        <v>0.2543859649122806</v>
      </c>
      <c r="E167" s="115">
        <v>0</v>
      </c>
      <c r="F167" s="116">
        <f t="shared" si="48"/>
        <v>-1</v>
      </c>
      <c r="G167" s="115">
        <v>723</v>
      </c>
      <c r="H167" s="116" t="str">
        <f t="shared" si="49"/>
        <v>-</v>
      </c>
      <c r="I167" s="115">
        <v>572</v>
      </c>
      <c r="J167" s="116">
        <f t="shared" si="50"/>
        <v>-0.20885200553250349</v>
      </c>
      <c r="K167" s="115">
        <v>732</v>
      </c>
      <c r="L167" s="116">
        <f t="shared" si="51"/>
        <v>0.2797202797202798</v>
      </c>
      <c r="M167" s="115">
        <v>862</v>
      </c>
      <c r="N167" s="116">
        <f t="shared" si="52"/>
        <v>0.17759562841530063</v>
      </c>
      <c r="O167" s="116">
        <f t="shared" si="54"/>
        <v>0.20559440559440567</v>
      </c>
    </row>
    <row r="168" spans="2:15" x14ac:dyDescent="0.25">
      <c r="B168" s="114" t="s">
        <v>81</v>
      </c>
      <c r="C168" s="115">
        <v>429</v>
      </c>
      <c r="D168" s="116">
        <v>-6.9414316702819945E-2</v>
      </c>
      <c r="E168" s="115">
        <v>0</v>
      </c>
      <c r="F168" s="116">
        <f t="shared" si="48"/>
        <v>-1</v>
      </c>
      <c r="G168" s="115">
        <v>357</v>
      </c>
      <c r="H168" s="116" t="str">
        <f t="shared" si="49"/>
        <v>-</v>
      </c>
      <c r="I168" s="115">
        <v>278</v>
      </c>
      <c r="J168" s="116">
        <f t="shared" si="50"/>
        <v>-0.22128851540616246</v>
      </c>
      <c r="K168" s="115">
        <v>374</v>
      </c>
      <c r="L168" s="116">
        <f t="shared" si="51"/>
        <v>0.34532374100719432</v>
      </c>
      <c r="M168" s="115">
        <v>426</v>
      </c>
      <c r="N168" s="116">
        <f t="shared" si="52"/>
        <v>0.1390374331550801</v>
      </c>
      <c r="O168" s="116">
        <f t="shared" si="54"/>
        <v>-6.9930069930069783E-3</v>
      </c>
    </row>
    <row r="169" spans="2:15" x14ac:dyDescent="0.25">
      <c r="B169" s="114" t="s">
        <v>83</v>
      </c>
      <c r="C169" s="115">
        <v>548</v>
      </c>
      <c r="D169" s="116">
        <v>5.1823416506717956E-2</v>
      </c>
      <c r="E169" s="115">
        <v>0</v>
      </c>
      <c r="F169" s="116">
        <f t="shared" si="48"/>
        <v>-1</v>
      </c>
      <c r="G169" s="115">
        <v>421</v>
      </c>
      <c r="H169" s="116" t="str">
        <f t="shared" si="49"/>
        <v>-</v>
      </c>
      <c r="I169" s="115">
        <v>580</v>
      </c>
      <c r="J169" s="116">
        <f t="shared" si="50"/>
        <v>0.37767220902612819</v>
      </c>
      <c r="K169" s="115">
        <v>379</v>
      </c>
      <c r="L169" s="116">
        <f t="shared" si="51"/>
        <v>-0.34655172413793101</v>
      </c>
      <c r="M169" s="115">
        <v>596</v>
      </c>
      <c r="N169" s="116">
        <f t="shared" si="52"/>
        <v>0.57255936675461738</v>
      </c>
      <c r="O169" s="116">
        <f t="shared" si="54"/>
        <v>8.7591240875912302E-2</v>
      </c>
    </row>
    <row r="170" spans="2:15" x14ac:dyDescent="0.25">
      <c r="B170" s="114" t="s">
        <v>85</v>
      </c>
      <c r="C170" s="115">
        <v>723</v>
      </c>
      <c r="D170" s="116">
        <v>0.14037854889589907</v>
      </c>
      <c r="E170" s="115">
        <v>912</v>
      </c>
      <c r="F170" s="116">
        <f t="shared" si="48"/>
        <v>0.2614107883817427</v>
      </c>
      <c r="G170" s="115">
        <v>932</v>
      </c>
      <c r="H170" s="116">
        <f t="shared" si="49"/>
        <v>2.1929824561403466E-2</v>
      </c>
      <c r="I170" s="115">
        <v>860</v>
      </c>
      <c r="J170" s="116">
        <f t="shared" si="50"/>
        <v>-7.7253218884120178E-2</v>
      </c>
      <c r="K170" s="115">
        <v>734</v>
      </c>
      <c r="L170" s="116">
        <f t="shared" si="51"/>
        <v>-0.14651162790697669</v>
      </c>
      <c r="M170" s="115">
        <v>989</v>
      </c>
      <c r="N170" s="116">
        <f t="shared" si="52"/>
        <v>0.34741144414168934</v>
      </c>
      <c r="O170" s="116">
        <f t="shared" si="54"/>
        <v>0.36791147994467499</v>
      </c>
    </row>
    <row r="171" spans="2:15" x14ac:dyDescent="0.25">
      <c r="B171" s="114" t="s">
        <v>87</v>
      </c>
      <c r="C171" s="115">
        <v>504</v>
      </c>
      <c r="D171" s="116">
        <v>0.24137931034482762</v>
      </c>
      <c r="E171" s="115">
        <v>104</v>
      </c>
      <c r="F171" s="116">
        <f t="shared" si="48"/>
        <v>-0.79365079365079372</v>
      </c>
      <c r="G171" s="115">
        <v>357</v>
      </c>
      <c r="H171" s="116">
        <f t="shared" si="49"/>
        <v>2.4326923076923075</v>
      </c>
      <c r="I171" s="115">
        <v>390</v>
      </c>
      <c r="J171" s="116">
        <f t="shared" si="50"/>
        <v>9.243697478991586E-2</v>
      </c>
      <c r="K171" s="115">
        <v>486</v>
      </c>
      <c r="L171" s="116">
        <f t="shared" si="51"/>
        <v>0.24615384615384617</v>
      </c>
      <c r="M171" s="115">
        <v>421</v>
      </c>
      <c r="N171" s="116">
        <f t="shared" si="52"/>
        <v>-0.13374485596707819</v>
      </c>
      <c r="O171" s="116">
        <f t="shared" si="54"/>
        <v>-0.16468253968253965</v>
      </c>
    </row>
    <row r="172" spans="2:15" x14ac:dyDescent="0.25">
      <c r="B172" s="114" t="s">
        <v>89</v>
      </c>
      <c r="C172" s="115">
        <v>638</v>
      </c>
      <c r="D172" s="116">
        <v>-0.25467289719626163</v>
      </c>
      <c r="E172" s="115">
        <v>266</v>
      </c>
      <c r="F172" s="116">
        <f t="shared" si="48"/>
        <v>-0.58307210031347956</v>
      </c>
      <c r="G172" s="115">
        <v>399</v>
      </c>
      <c r="H172" s="116">
        <f t="shared" si="49"/>
        <v>0.5</v>
      </c>
      <c r="I172" s="115">
        <v>484</v>
      </c>
      <c r="J172" s="116">
        <f t="shared" si="50"/>
        <v>0.21303258145363402</v>
      </c>
      <c r="K172" s="115">
        <v>565</v>
      </c>
      <c r="L172" s="116">
        <f t="shared" si="51"/>
        <v>0.1673553719008265</v>
      </c>
      <c r="M172" s="115">
        <v>622</v>
      </c>
      <c r="N172" s="116">
        <f>IFERROR(M172/K172-1,"-")</f>
        <v>0.10088495575221246</v>
      </c>
      <c r="O172" s="116">
        <f t="shared" si="54"/>
        <v>-2.5078369905956133E-2</v>
      </c>
    </row>
    <row r="173" spans="2:15" x14ac:dyDescent="0.25">
      <c r="B173" s="114" t="s">
        <v>91</v>
      </c>
      <c r="C173" s="115">
        <v>727</v>
      </c>
      <c r="D173" s="116">
        <v>0.34629629629629632</v>
      </c>
      <c r="E173" s="115">
        <v>143</v>
      </c>
      <c r="F173" s="116">
        <f t="shared" si="48"/>
        <v>-0.80330123796423658</v>
      </c>
      <c r="G173" s="115">
        <v>704</v>
      </c>
      <c r="H173" s="116">
        <f t="shared" si="49"/>
        <v>3.9230769230769234</v>
      </c>
      <c r="I173" s="115">
        <v>676</v>
      </c>
      <c r="J173" s="116">
        <f t="shared" si="50"/>
        <v>-3.9772727272727293E-2</v>
      </c>
      <c r="K173" s="115">
        <v>1140</v>
      </c>
      <c r="L173" s="116">
        <f t="shared" si="51"/>
        <v>0.68639053254437865</v>
      </c>
      <c r="M173" s="115">
        <v>772</v>
      </c>
      <c r="N173" s="116">
        <f>IFERROR(M173/K173-1,"-")</f>
        <v>-0.32280701754385965</v>
      </c>
      <c r="O173" s="116">
        <f t="shared" si="54"/>
        <v>6.1898211829436001E-2</v>
      </c>
    </row>
    <row r="174" spans="2:15" x14ac:dyDescent="0.25">
      <c r="B174" s="114" t="s">
        <v>93</v>
      </c>
      <c r="C174" s="115">
        <v>835</v>
      </c>
      <c r="D174" s="116">
        <v>0.1103723404255319</v>
      </c>
      <c r="E174" s="115">
        <v>445</v>
      </c>
      <c r="F174" s="116">
        <f t="shared" si="48"/>
        <v>-0.46706586826347307</v>
      </c>
      <c r="G174" s="115">
        <v>799</v>
      </c>
      <c r="H174" s="116">
        <f t="shared" si="49"/>
        <v>0.79550561797752817</v>
      </c>
      <c r="I174" s="115">
        <v>717</v>
      </c>
      <c r="J174" s="116">
        <f t="shared" si="50"/>
        <v>-0.10262828535669588</v>
      </c>
      <c r="K174" s="115">
        <v>679</v>
      </c>
      <c r="L174" s="116">
        <f t="shared" si="51"/>
        <v>-5.2998605299860557E-2</v>
      </c>
      <c r="M174" s="115">
        <v>714</v>
      </c>
      <c r="N174" s="116">
        <f>IFERROR(M174/K174-1,"-")</f>
        <v>5.1546391752577359E-2</v>
      </c>
      <c r="O174" s="116">
        <f t="shared" si="54"/>
        <v>-0.14491017964071862</v>
      </c>
    </row>
    <row r="175" spans="2:15" ht="15.75" x14ac:dyDescent="0.25">
      <c r="B175" s="117" t="s">
        <v>30</v>
      </c>
      <c r="C175" s="118">
        <v>8657</v>
      </c>
      <c r="D175" s="119">
        <v>1.8590422402635642E-2</v>
      </c>
      <c r="E175" s="118">
        <v>4658</v>
      </c>
      <c r="F175" s="119">
        <f t="shared" si="48"/>
        <v>-0.4619383158137923</v>
      </c>
      <c r="G175" s="118">
        <v>7148</v>
      </c>
      <c r="H175" s="119">
        <f t="shared" si="49"/>
        <v>0.53456419063975957</v>
      </c>
      <c r="I175" s="118">
        <v>7881</v>
      </c>
      <c r="J175" s="119">
        <f t="shared" si="50"/>
        <v>0.10254616675993278</v>
      </c>
      <c r="K175" s="118">
        <v>8902</v>
      </c>
      <c r="L175" s="119">
        <f t="shared" si="51"/>
        <v>0.12955208729856627</v>
      </c>
      <c r="M175" s="118">
        <v>9750</v>
      </c>
      <c r="N175" s="119">
        <v>9.5259492248932931E-2</v>
      </c>
      <c r="O175" s="119">
        <v>0.12625620884833078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1:16" x14ac:dyDescent="0.25">
      <c r="C178" s="120"/>
      <c r="K178" s="120"/>
      <c r="N178" s="79"/>
      <c r="O178" s="79"/>
    </row>
    <row r="180" spans="1:16" ht="48.75" customHeight="1" thickBot="1" x14ac:dyDescent="0.3">
      <c r="B180" s="269" t="s">
        <v>278</v>
      </c>
      <c r="C180" s="269"/>
      <c r="D180" s="269"/>
      <c r="E180" s="269"/>
      <c r="F180" s="269"/>
      <c r="G180" s="269"/>
      <c r="H180" s="269"/>
      <c r="I180" s="269"/>
      <c r="J180" s="269"/>
      <c r="K180" s="269"/>
      <c r="L180" s="269"/>
      <c r="M180" s="269"/>
      <c r="N180" s="269"/>
      <c r="O180" s="269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1" t="s">
        <v>119</v>
      </c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3"/>
    </row>
    <row r="183" spans="1:16" ht="22.5" thickTop="1" thickBot="1" x14ac:dyDescent="0.3">
      <c r="B183" s="109"/>
      <c r="C183" s="294">
        <f>C7</f>
        <v>2019</v>
      </c>
      <c r="D183" s="295"/>
      <c r="E183" s="296">
        <v>2020</v>
      </c>
      <c r="F183" s="295"/>
      <c r="G183" s="296">
        <v>2021</v>
      </c>
      <c r="H183" s="295"/>
      <c r="I183" s="296">
        <v>2022</v>
      </c>
      <c r="J183" s="295"/>
      <c r="K183" s="296">
        <v>2023</v>
      </c>
      <c r="L183" s="295"/>
      <c r="M183" s="296">
        <v>2024</v>
      </c>
      <c r="N183" s="297"/>
      <c r="O183" s="298"/>
    </row>
    <row r="184" spans="1:16" ht="16.5" thickTop="1" thickBot="1" x14ac:dyDescent="0.3">
      <c r="B184" s="85"/>
      <c r="C184" s="111" t="s">
        <v>69</v>
      </c>
      <c r="D184" s="112" t="str">
        <f>CONCATENATE("var. ",RIGHT(C183,2),"/",RIGHT(C183-1,2))</f>
        <v>var. 19/18</v>
      </c>
      <c r="E184" s="113" t="s">
        <v>69</v>
      </c>
      <c r="F184" s="112" t="str">
        <f>CONCATENATE("var. ",RIGHT(E183,2),"/",RIGHT(E183-1,2))</f>
        <v>var. 20/19</v>
      </c>
      <c r="G184" s="113" t="s">
        <v>69</v>
      </c>
      <c r="H184" s="112" t="str">
        <f>CONCATENATE("var. ",RIGHT(G183,2),"/",RIGHT(G183-1,2))</f>
        <v>var. 21/20</v>
      </c>
      <c r="I184" s="113" t="s">
        <v>69</v>
      </c>
      <c r="J184" s="112" t="s">
        <v>136</v>
      </c>
      <c r="K184" s="113" t="s">
        <v>69</v>
      </c>
      <c r="L184" s="112" t="s">
        <v>247</v>
      </c>
      <c r="M184" s="113" t="s">
        <v>69</v>
      </c>
      <c r="N184" s="112" t="s">
        <v>270</v>
      </c>
      <c r="O184" s="112" t="s">
        <v>271</v>
      </c>
    </row>
    <row r="185" spans="1:16" x14ac:dyDescent="0.25">
      <c r="A185" s="120"/>
      <c r="B185" s="114" t="s">
        <v>71</v>
      </c>
      <c r="C185" s="115">
        <v>191</v>
      </c>
      <c r="D185" s="116">
        <v>0.24836601307189543</v>
      </c>
      <c r="E185" s="115">
        <v>171</v>
      </c>
      <c r="F185" s="116">
        <f t="shared" ref="F185:F197" si="55">IFERROR(E185/C185-1,"-")</f>
        <v>-0.10471204188481675</v>
      </c>
      <c r="G185" s="115">
        <v>81</v>
      </c>
      <c r="H185" s="116">
        <f t="shared" ref="H185:H197" si="56">IFERROR(G185/E185-1,"-")</f>
        <v>-0.52631578947368429</v>
      </c>
      <c r="I185" s="115">
        <v>235</v>
      </c>
      <c r="J185" s="116">
        <f t="shared" ref="J185:J197" si="57">IFERROR(I185/G185-1,"-")</f>
        <v>1.9012345679012346</v>
      </c>
      <c r="K185" s="115">
        <v>204</v>
      </c>
      <c r="L185" s="116">
        <f t="shared" ref="L185:L197" si="58">IFERROR(K185/I185-1,"-")</f>
        <v>-0.13191489361702124</v>
      </c>
      <c r="M185" s="115">
        <v>391</v>
      </c>
      <c r="N185" s="116">
        <f t="shared" ref="N185:N193" si="59">IFERROR(M185/K185-1,"-")</f>
        <v>0.91666666666666674</v>
      </c>
      <c r="O185" s="116">
        <f t="shared" ref="O185" si="60">M185/C185-1</f>
        <v>1.0471204188481678</v>
      </c>
    </row>
    <row r="186" spans="1:16" x14ac:dyDescent="0.25">
      <c r="B186" s="114" t="s">
        <v>73</v>
      </c>
      <c r="C186" s="115">
        <v>192</v>
      </c>
      <c r="D186" s="116">
        <v>9.7142857142857197E-2</v>
      </c>
      <c r="E186" s="115">
        <v>80</v>
      </c>
      <c r="F186" s="116">
        <f t="shared" si="55"/>
        <v>-0.58333333333333326</v>
      </c>
      <c r="G186" s="115">
        <v>56</v>
      </c>
      <c r="H186" s="116">
        <f t="shared" si="56"/>
        <v>-0.30000000000000004</v>
      </c>
      <c r="I186" s="115">
        <v>237</v>
      </c>
      <c r="J186" s="116">
        <f t="shared" si="57"/>
        <v>3.2321428571428568</v>
      </c>
      <c r="K186" s="115">
        <v>99</v>
      </c>
      <c r="L186" s="116">
        <f t="shared" si="58"/>
        <v>-0.58227848101265822</v>
      </c>
      <c r="M186" s="115">
        <v>311</v>
      </c>
      <c r="N186" s="116">
        <f t="shared" si="59"/>
        <v>2.1414141414141414</v>
      </c>
      <c r="O186" s="116">
        <f>IFERROR(M186/C186-1,"-")</f>
        <v>0.61979166666666674</v>
      </c>
    </row>
    <row r="187" spans="1:16" x14ac:dyDescent="0.25">
      <c r="B187" s="114" t="s">
        <v>75</v>
      </c>
      <c r="C187" s="115">
        <v>234</v>
      </c>
      <c r="D187" s="116">
        <v>6.3636363636363713E-2</v>
      </c>
      <c r="E187" s="115">
        <v>43</v>
      </c>
      <c r="F187" s="116">
        <f t="shared" si="55"/>
        <v>-0.81623931623931623</v>
      </c>
      <c r="G187" s="115">
        <v>49</v>
      </c>
      <c r="H187" s="116">
        <f t="shared" si="56"/>
        <v>0.13953488372093026</v>
      </c>
      <c r="I187" s="115">
        <v>269</v>
      </c>
      <c r="J187" s="116">
        <f t="shared" si="57"/>
        <v>4.4897959183673466</v>
      </c>
      <c r="K187" s="115">
        <v>302</v>
      </c>
      <c r="L187" s="116">
        <f t="shared" si="58"/>
        <v>0.12267657992565062</v>
      </c>
      <c r="M187" s="115">
        <v>283</v>
      </c>
      <c r="N187" s="116">
        <f t="shared" si="59"/>
        <v>-6.29139072847682E-2</v>
      </c>
      <c r="O187" s="116">
        <f t="shared" ref="O187:O196" si="61">IFERROR(M187/C187-1,"-")</f>
        <v>0.20940170940170932</v>
      </c>
    </row>
    <row r="188" spans="1:16" x14ac:dyDescent="0.25">
      <c r="B188" s="114" t="s">
        <v>77</v>
      </c>
      <c r="C188" s="115">
        <v>119</v>
      </c>
      <c r="D188" s="116">
        <v>-0.40201005025125625</v>
      </c>
      <c r="E188" s="115">
        <v>0</v>
      </c>
      <c r="F188" s="116">
        <f t="shared" si="55"/>
        <v>-1</v>
      </c>
      <c r="G188" s="115">
        <v>73</v>
      </c>
      <c r="H188" s="116" t="str">
        <f t="shared" si="56"/>
        <v>-</v>
      </c>
      <c r="I188" s="115">
        <v>157</v>
      </c>
      <c r="J188" s="116">
        <f t="shared" si="57"/>
        <v>1.1506849315068495</v>
      </c>
      <c r="K188" s="115">
        <v>114</v>
      </c>
      <c r="L188" s="116">
        <f t="shared" si="58"/>
        <v>-0.27388535031847139</v>
      </c>
      <c r="M188" s="115">
        <v>234</v>
      </c>
      <c r="N188" s="116">
        <f t="shared" si="59"/>
        <v>1.0526315789473686</v>
      </c>
      <c r="O188" s="116">
        <f t="shared" si="61"/>
        <v>0.96638655462184864</v>
      </c>
    </row>
    <row r="189" spans="1:16" x14ac:dyDescent="0.25">
      <c r="B189" s="114" t="s">
        <v>79</v>
      </c>
      <c r="C189" s="115">
        <v>80</v>
      </c>
      <c r="D189" s="116">
        <v>-8.0459770114942541E-2</v>
      </c>
      <c r="E189" s="115">
        <v>0</v>
      </c>
      <c r="F189" s="116">
        <f t="shared" si="55"/>
        <v>-1</v>
      </c>
      <c r="G189" s="115">
        <v>68</v>
      </c>
      <c r="H189" s="116" t="str">
        <f t="shared" si="56"/>
        <v>-</v>
      </c>
      <c r="I189" s="115">
        <v>104</v>
      </c>
      <c r="J189" s="116">
        <f t="shared" si="57"/>
        <v>0.52941176470588225</v>
      </c>
      <c r="K189" s="115">
        <v>83</v>
      </c>
      <c r="L189" s="116">
        <f t="shared" si="58"/>
        <v>-0.20192307692307687</v>
      </c>
      <c r="M189" s="115">
        <v>66</v>
      </c>
      <c r="N189" s="116">
        <f t="shared" si="59"/>
        <v>-0.20481927710843373</v>
      </c>
      <c r="O189" s="116">
        <f t="shared" si="61"/>
        <v>-0.17500000000000004</v>
      </c>
    </row>
    <row r="190" spans="1:16" x14ac:dyDescent="0.25">
      <c r="B190" s="114" t="s">
        <v>120</v>
      </c>
      <c r="C190" s="115">
        <v>84</v>
      </c>
      <c r="D190" s="116">
        <v>0.16666666666666674</v>
      </c>
      <c r="E190" s="115">
        <v>0</v>
      </c>
      <c r="F190" s="116">
        <f t="shared" si="55"/>
        <v>-1</v>
      </c>
      <c r="G190" s="115">
        <v>84</v>
      </c>
      <c r="H190" s="116" t="str">
        <f t="shared" si="56"/>
        <v>-</v>
      </c>
      <c r="I190" s="115">
        <v>70</v>
      </c>
      <c r="J190" s="116">
        <f t="shared" si="57"/>
        <v>-0.16666666666666663</v>
      </c>
      <c r="K190" s="115">
        <v>73</v>
      </c>
      <c r="L190" s="116">
        <f t="shared" si="58"/>
        <v>4.2857142857142927E-2</v>
      </c>
      <c r="M190" s="115">
        <v>55</v>
      </c>
      <c r="N190" s="116">
        <f t="shared" si="59"/>
        <v>-0.24657534246575341</v>
      </c>
      <c r="O190" s="116">
        <f t="shared" si="61"/>
        <v>-0.34523809523809523</v>
      </c>
    </row>
    <row r="191" spans="1:16" x14ac:dyDescent="0.25">
      <c r="B191" s="114" t="s">
        <v>83</v>
      </c>
      <c r="C191" s="115">
        <v>43</v>
      </c>
      <c r="D191" s="116">
        <v>-0.24561403508771928</v>
      </c>
      <c r="E191" s="115">
        <v>0</v>
      </c>
      <c r="F191" s="116">
        <f t="shared" si="55"/>
        <v>-1</v>
      </c>
      <c r="G191" s="115">
        <v>108</v>
      </c>
      <c r="H191" s="116" t="str">
        <f t="shared" si="56"/>
        <v>-</v>
      </c>
      <c r="I191" s="115">
        <v>209</v>
      </c>
      <c r="J191" s="116">
        <f t="shared" si="57"/>
        <v>0.93518518518518512</v>
      </c>
      <c r="K191" s="115">
        <v>111</v>
      </c>
      <c r="L191" s="116">
        <f t="shared" si="58"/>
        <v>-0.46889952153110048</v>
      </c>
      <c r="M191" s="115">
        <v>59</v>
      </c>
      <c r="N191" s="116">
        <f t="shared" si="59"/>
        <v>-0.46846846846846846</v>
      </c>
      <c r="O191" s="116">
        <f t="shared" si="61"/>
        <v>0.37209302325581395</v>
      </c>
    </row>
    <row r="192" spans="1:16" x14ac:dyDescent="0.25">
      <c r="B192" s="114" t="s">
        <v>85</v>
      </c>
      <c r="C192" s="115">
        <v>40</v>
      </c>
      <c r="D192" s="116">
        <v>-0.14893617021276595</v>
      </c>
      <c r="E192" s="115">
        <v>120</v>
      </c>
      <c r="F192" s="116">
        <f t="shared" si="55"/>
        <v>2</v>
      </c>
      <c r="G192" s="115">
        <v>67</v>
      </c>
      <c r="H192" s="116">
        <f t="shared" si="56"/>
        <v>-0.44166666666666665</v>
      </c>
      <c r="I192" s="115">
        <v>142</v>
      </c>
      <c r="J192" s="116">
        <f t="shared" si="57"/>
        <v>1.1194029850746268</v>
      </c>
      <c r="K192" s="115">
        <v>117</v>
      </c>
      <c r="L192" s="116">
        <f t="shared" si="58"/>
        <v>-0.176056338028169</v>
      </c>
      <c r="M192" s="115">
        <v>136</v>
      </c>
      <c r="N192" s="116">
        <f t="shared" si="59"/>
        <v>0.16239316239316248</v>
      </c>
      <c r="O192" s="116">
        <f t="shared" si="61"/>
        <v>2.4</v>
      </c>
    </row>
    <row r="193" spans="2:16" x14ac:dyDescent="0.25">
      <c r="B193" s="114" t="s">
        <v>87</v>
      </c>
      <c r="C193" s="115">
        <v>24</v>
      </c>
      <c r="D193" s="116">
        <v>-0.70731707317073167</v>
      </c>
      <c r="E193" s="115">
        <v>86</v>
      </c>
      <c r="F193" s="116">
        <f t="shared" si="55"/>
        <v>2.5833333333333335</v>
      </c>
      <c r="G193" s="115">
        <v>72</v>
      </c>
      <c r="H193" s="116">
        <f t="shared" si="56"/>
        <v>-0.16279069767441856</v>
      </c>
      <c r="I193" s="115">
        <v>117</v>
      </c>
      <c r="J193" s="116">
        <f t="shared" si="57"/>
        <v>0.625</v>
      </c>
      <c r="K193" s="115">
        <v>120</v>
      </c>
      <c r="L193" s="116">
        <f t="shared" si="58"/>
        <v>2.564102564102555E-2</v>
      </c>
      <c r="M193" s="115">
        <v>158</v>
      </c>
      <c r="N193" s="116">
        <f t="shared" si="59"/>
        <v>0.31666666666666665</v>
      </c>
      <c r="O193" s="116">
        <f t="shared" si="61"/>
        <v>5.583333333333333</v>
      </c>
    </row>
    <row r="194" spans="2:16" x14ac:dyDescent="0.25">
      <c r="B194" s="114" t="s">
        <v>89</v>
      </c>
      <c r="C194" s="115">
        <v>56</v>
      </c>
      <c r="D194" s="116">
        <v>-0.49090909090909096</v>
      </c>
      <c r="E194" s="115">
        <v>74</v>
      </c>
      <c r="F194" s="116">
        <f t="shared" si="55"/>
        <v>0.3214285714285714</v>
      </c>
      <c r="G194" s="115">
        <v>171</v>
      </c>
      <c r="H194" s="116">
        <f t="shared" si="56"/>
        <v>1.310810810810811</v>
      </c>
      <c r="I194" s="115">
        <v>83</v>
      </c>
      <c r="J194" s="116">
        <f t="shared" si="57"/>
        <v>-0.51461988304093564</v>
      </c>
      <c r="K194" s="115">
        <v>116</v>
      </c>
      <c r="L194" s="116">
        <f t="shared" si="58"/>
        <v>0.39759036144578319</v>
      </c>
      <c r="M194" s="115">
        <v>156</v>
      </c>
      <c r="N194" s="116">
        <f>IFERROR(M194/K194-1,"-")</f>
        <v>0.34482758620689657</v>
      </c>
      <c r="O194" s="116">
        <f t="shared" si="61"/>
        <v>1.7857142857142856</v>
      </c>
    </row>
    <row r="195" spans="2:16" x14ac:dyDescent="0.25">
      <c r="B195" s="114" t="s">
        <v>91</v>
      </c>
      <c r="C195" s="115">
        <v>121</v>
      </c>
      <c r="D195" s="116">
        <v>-0.33149171270718236</v>
      </c>
      <c r="E195" s="115">
        <v>125</v>
      </c>
      <c r="F195" s="116">
        <f t="shared" si="55"/>
        <v>3.3057851239669311E-2</v>
      </c>
      <c r="G195" s="115">
        <v>319</v>
      </c>
      <c r="H195" s="116">
        <f t="shared" si="56"/>
        <v>1.552</v>
      </c>
      <c r="I195" s="115">
        <v>157</v>
      </c>
      <c r="J195" s="116">
        <f t="shared" si="57"/>
        <v>-0.50783699059561127</v>
      </c>
      <c r="K195" s="115">
        <v>311</v>
      </c>
      <c r="L195" s="116">
        <f t="shared" si="58"/>
        <v>0.98089171974522293</v>
      </c>
      <c r="M195" s="115">
        <v>161</v>
      </c>
      <c r="N195" s="116">
        <f>IFERROR(M195/K195-1,"-")</f>
        <v>-0.48231511254019288</v>
      </c>
      <c r="O195" s="116">
        <f t="shared" si="61"/>
        <v>0.33057851239669422</v>
      </c>
    </row>
    <row r="196" spans="2:16" x14ac:dyDescent="0.25">
      <c r="B196" s="114" t="s">
        <v>93</v>
      </c>
      <c r="C196" s="115">
        <v>114</v>
      </c>
      <c r="D196" s="116">
        <v>-0.38043478260869568</v>
      </c>
      <c r="E196" s="115">
        <v>36</v>
      </c>
      <c r="F196" s="116">
        <f t="shared" si="55"/>
        <v>-0.68421052631578949</v>
      </c>
      <c r="G196" s="115">
        <v>167</v>
      </c>
      <c r="H196" s="116">
        <f t="shared" si="56"/>
        <v>3.6388888888888893</v>
      </c>
      <c r="I196" s="115">
        <v>112</v>
      </c>
      <c r="J196" s="116">
        <f t="shared" si="57"/>
        <v>-0.3293413173652695</v>
      </c>
      <c r="K196" s="115">
        <v>162</v>
      </c>
      <c r="L196" s="116">
        <f t="shared" si="58"/>
        <v>0.4464285714285714</v>
      </c>
      <c r="M196" s="115">
        <v>348</v>
      </c>
      <c r="N196" s="116">
        <f>IFERROR(M196/K196-1,"-")</f>
        <v>1.1481481481481484</v>
      </c>
      <c r="O196" s="116">
        <f t="shared" si="61"/>
        <v>2.0526315789473686</v>
      </c>
    </row>
    <row r="197" spans="2:16" ht="15.75" x14ac:dyDescent="0.25">
      <c r="B197" s="117" t="s">
        <v>30</v>
      </c>
      <c r="C197" s="118">
        <v>1298</v>
      </c>
      <c r="D197" s="119">
        <v>-0.17166560306317802</v>
      </c>
      <c r="E197" s="118">
        <v>788</v>
      </c>
      <c r="F197" s="119">
        <f t="shared" si="55"/>
        <v>-0.39291217257318956</v>
      </c>
      <c r="G197" s="118">
        <v>1315</v>
      </c>
      <c r="H197" s="119">
        <f t="shared" si="56"/>
        <v>0.66878172588832485</v>
      </c>
      <c r="I197" s="118">
        <v>1892</v>
      </c>
      <c r="J197" s="119">
        <f t="shared" si="57"/>
        <v>0.43878326996197714</v>
      </c>
      <c r="K197" s="118">
        <v>1812</v>
      </c>
      <c r="L197" s="119">
        <f t="shared" si="58"/>
        <v>-4.228329809725162E-2</v>
      </c>
      <c r="M197" s="118">
        <v>2358</v>
      </c>
      <c r="N197" s="119">
        <v>0.30132450331125837</v>
      </c>
      <c r="O197" s="119">
        <v>0.81664098613251146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C200" s="120"/>
      <c r="K200" s="120"/>
      <c r="N200" s="79"/>
      <c r="O200" s="79"/>
    </row>
    <row r="202" spans="2:16" ht="48.75" customHeight="1" thickBot="1" x14ac:dyDescent="0.3">
      <c r="B202" s="269" t="s">
        <v>279</v>
      </c>
      <c r="C202" s="269"/>
      <c r="D202" s="269"/>
      <c r="E202" s="269"/>
      <c r="F202" s="269"/>
      <c r="G202" s="269"/>
      <c r="H202" s="269"/>
      <c r="I202" s="269"/>
      <c r="J202" s="269"/>
      <c r="K202" s="269"/>
      <c r="L202" s="269"/>
      <c r="M202" s="269"/>
      <c r="N202" s="269"/>
      <c r="O202" s="269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1" t="s">
        <v>123</v>
      </c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3"/>
    </row>
    <row r="205" spans="2:16" ht="22.5" thickTop="1" thickBot="1" x14ac:dyDescent="0.3">
      <c r="B205" s="109"/>
      <c r="C205" s="294">
        <f>C7</f>
        <v>2019</v>
      </c>
      <c r="D205" s="295"/>
      <c r="E205" s="296">
        <v>2020</v>
      </c>
      <c r="F205" s="295"/>
      <c r="G205" s="296">
        <v>2021</v>
      </c>
      <c r="H205" s="295"/>
      <c r="I205" s="296">
        <v>2022</v>
      </c>
      <c r="J205" s="295"/>
      <c r="K205" s="296">
        <v>2023</v>
      </c>
      <c r="L205" s="295"/>
      <c r="M205" s="296">
        <v>2024</v>
      </c>
      <c r="N205" s="297"/>
      <c r="O205" s="298"/>
    </row>
    <row r="206" spans="2:16" ht="16.5" thickTop="1" thickBot="1" x14ac:dyDescent="0.3">
      <c r="B206" s="85"/>
      <c r="C206" s="111" t="s">
        <v>69</v>
      </c>
      <c r="D206" s="112" t="str">
        <f>CONCATENATE("var. ",RIGHT(C205,2),"/",RIGHT(C205-1,2))</f>
        <v>var. 19/18</v>
      </c>
      <c r="E206" s="113" t="s">
        <v>69</v>
      </c>
      <c r="F206" s="112" t="str">
        <f>CONCATENATE("var. ",RIGHT(E205,2),"/",RIGHT(E205-1,2))</f>
        <v>var. 20/19</v>
      </c>
      <c r="G206" s="113" t="s">
        <v>69</v>
      </c>
      <c r="H206" s="112" t="str">
        <f>CONCATENATE("var. ",RIGHT(G205,2),"/",RIGHT(G205-1,2))</f>
        <v>var. 21/20</v>
      </c>
      <c r="I206" s="113" t="s">
        <v>69</v>
      </c>
      <c r="J206" s="112" t="s">
        <v>136</v>
      </c>
      <c r="K206" s="113" t="s">
        <v>69</v>
      </c>
      <c r="L206" s="112" t="s">
        <v>247</v>
      </c>
      <c r="M206" s="113" t="s">
        <v>69</v>
      </c>
      <c r="N206" s="112" t="s">
        <v>270</v>
      </c>
      <c r="O206" s="112" t="s">
        <v>271</v>
      </c>
    </row>
    <row r="207" spans="2:16" x14ac:dyDescent="0.25">
      <c r="B207" s="114" t="s">
        <v>71</v>
      </c>
      <c r="C207" s="115">
        <v>273</v>
      </c>
      <c r="D207" s="116">
        <v>-8.0808080808080773E-2</v>
      </c>
      <c r="E207" s="115">
        <v>207</v>
      </c>
      <c r="F207" s="116">
        <f t="shared" ref="F207:F219" si="62">IFERROR(E207/C207-1,"-")</f>
        <v>-0.24175824175824179</v>
      </c>
      <c r="G207" s="115">
        <v>8</v>
      </c>
      <c r="H207" s="116">
        <f t="shared" ref="H207:H219" si="63">IFERROR(G207/E207-1,"-")</f>
        <v>-0.96135265700483097</v>
      </c>
      <c r="I207" s="115">
        <v>500</v>
      </c>
      <c r="J207" s="116">
        <f t="shared" ref="J207:J219" si="64">IFERROR(I207/G207-1,"-")</f>
        <v>61.5</v>
      </c>
      <c r="K207" s="115">
        <v>587</v>
      </c>
      <c r="L207" s="116">
        <f t="shared" ref="L207:L219" si="65">IFERROR(K207/I207-1,"-")</f>
        <v>0.17399999999999993</v>
      </c>
      <c r="M207" s="115">
        <v>618</v>
      </c>
      <c r="N207" s="116">
        <f t="shared" ref="N207:N215" si="66">IFERROR(M207/K207-1,"-")</f>
        <v>5.2810902896081702E-2</v>
      </c>
      <c r="O207" s="116">
        <f t="shared" ref="O207" si="67">M207/C207-1</f>
        <v>1.2637362637362637</v>
      </c>
    </row>
    <row r="208" spans="2:16" x14ac:dyDescent="0.25">
      <c r="B208" s="114" t="s">
        <v>73</v>
      </c>
      <c r="C208" s="115">
        <v>211</v>
      </c>
      <c r="D208" s="116">
        <v>-0.50469483568075124</v>
      </c>
      <c r="E208" s="115">
        <v>537</v>
      </c>
      <c r="F208" s="116">
        <f t="shared" si="62"/>
        <v>1.5450236966824646</v>
      </c>
      <c r="G208" s="115">
        <v>17</v>
      </c>
      <c r="H208" s="116">
        <f t="shared" si="63"/>
        <v>-0.96834264432029793</v>
      </c>
      <c r="I208" s="115">
        <v>376</v>
      </c>
      <c r="J208" s="116">
        <f t="shared" si="64"/>
        <v>21.117647058823529</v>
      </c>
      <c r="K208" s="115">
        <v>398</v>
      </c>
      <c r="L208" s="116">
        <f t="shared" si="65"/>
        <v>5.8510638297872397E-2</v>
      </c>
      <c r="M208" s="115">
        <v>524</v>
      </c>
      <c r="N208" s="116">
        <f t="shared" si="66"/>
        <v>0.31658291457286425</v>
      </c>
      <c r="O208" s="116">
        <f>IFERROR(M208/C208-1,"-")</f>
        <v>1.4834123222748814</v>
      </c>
    </row>
    <row r="209" spans="2:16" x14ac:dyDescent="0.25">
      <c r="B209" s="114" t="s">
        <v>75</v>
      </c>
      <c r="C209" s="115">
        <v>272</v>
      </c>
      <c r="D209" s="116">
        <v>-0.28421052631578947</v>
      </c>
      <c r="E209" s="115">
        <v>95</v>
      </c>
      <c r="F209" s="116">
        <f t="shared" si="62"/>
        <v>-0.65073529411764708</v>
      </c>
      <c r="G209" s="115">
        <v>49</v>
      </c>
      <c r="H209" s="116">
        <f t="shared" si="63"/>
        <v>-0.48421052631578942</v>
      </c>
      <c r="I209" s="115">
        <v>467</v>
      </c>
      <c r="J209" s="116">
        <f t="shared" si="64"/>
        <v>8.5306122448979593</v>
      </c>
      <c r="K209" s="115">
        <v>596</v>
      </c>
      <c r="L209" s="116">
        <f t="shared" si="65"/>
        <v>0.27623126338329773</v>
      </c>
      <c r="M209" s="115">
        <v>525</v>
      </c>
      <c r="N209" s="116">
        <f t="shared" si="66"/>
        <v>-0.11912751677852351</v>
      </c>
      <c r="O209" s="116">
        <f t="shared" ref="O209:O218" si="68">IFERROR(M209/C209-1,"-")</f>
        <v>0.93014705882352944</v>
      </c>
    </row>
    <row r="210" spans="2:16" x14ac:dyDescent="0.25">
      <c r="B210" s="114" t="s">
        <v>77</v>
      </c>
      <c r="C210" s="115">
        <v>128</v>
      </c>
      <c r="D210" s="116">
        <v>-0.36633663366336633</v>
      </c>
      <c r="E210" s="115">
        <v>0</v>
      </c>
      <c r="F210" s="116">
        <f t="shared" si="62"/>
        <v>-1</v>
      </c>
      <c r="G210" s="115">
        <v>45</v>
      </c>
      <c r="H210" s="116" t="str">
        <f t="shared" si="63"/>
        <v>-</v>
      </c>
      <c r="I210" s="115">
        <v>402</v>
      </c>
      <c r="J210" s="116">
        <f t="shared" si="64"/>
        <v>7.9333333333333336</v>
      </c>
      <c r="K210" s="115">
        <v>239</v>
      </c>
      <c r="L210" s="116">
        <f t="shared" si="65"/>
        <v>-0.40547263681592038</v>
      </c>
      <c r="M210" s="115">
        <v>478</v>
      </c>
      <c r="N210" s="116">
        <f t="shared" si="66"/>
        <v>1</v>
      </c>
      <c r="O210" s="116">
        <f t="shared" si="68"/>
        <v>2.734375</v>
      </c>
    </row>
    <row r="211" spans="2:16" x14ac:dyDescent="0.25">
      <c r="B211" s="114" t="s">
        <v>79</v>
      </c>
      <c r="C211" s="115">
        <v>98</v>
      </c>
      <c r="D211" s="116">
        <v>-0.43678160919540232</v>
      </c>
      <c r="E211" s="115">
        <v>0</v>
      </c>
      <c r="F211" s="116">
        <f t="shared" si="62"/>
        <v>-1</v>
      </c>
      <c r="G211" s="115">
        <v>57</v>
      </c>
      <c r="H211" s="116" t="str">
        <f t="shared" si="63"/>
        <v>-</v>
      </c>
      <c r="I211" s="115">
        <v>372</v>
      </c>
      <c r="J211" s="116">
        <f t="shared" si="64"/>
        <v>5.5263157894736841</v>
      </c>
      <c r="K211" s="115">
        <v>200</v>
      </c>
      <c r="L211" s="116">
        <f t="shared" si="65"/>
        <v>-0.4623655913978495</v>
      </c>
      <c r="M211" s="115">
        <v>229</v>
      </c>
      <c r="N211" s="116">
        <f t="shared" si="66"/>
        <v>0.14500000000000002</v>
      </c>
      <c r="O211" s="116">
        <f t="shared" si="68"/>
        <v>1.3367346938775508</v>
      </c>
    </row>
    <row r="212" spans="2:16" x14ac:dyDescent="0.25">
      <c r="B212" s="114" t="s">
        <v>81</v>
      </c>
      <c r="C212" s="115">
        <v>161</v>
      </c>
      <c r="D212" s="116">
        <v>1.1466666666666665</v>
      </c>
      <c r="E212" s="115">
        <v>0</v>
      </c>
      <c r="F212" s="116">
        <f t="shared" si="62"/>
        <v>-1</v>
      </c>
      <c r="G212" s="115">
        <v>52</v>
      </c>
      <c r="H212" s="116" t="str">
        <f t="shared" si="63"/>
        <v>-</v>
      </c>
      <c r="I212" s="115">
        <v>448</v>
      </c>
      <c r="J212" s="116">
        <f t="shared" si="64"/>
        <v>7.615384615384615</v>
      </c>
      <c r="K212" s="115">
        <v>127</v>
      </c>
      <c r="L212" s="116">
        <f t="shared" si="65"/>
        <v>-0.71651785714285721</v>
      </c>
      <c r="M212" s="115">
        <v>314</v>
      </c>
      <c r="N212" s="116">
        <f t="shared" si="66"/>
        <v>1.4724409448818898</v>
      </c>
      <c r="O212" s="116">
        <f t="shared" si="68"/>
        <v>0.95031055900621109</v>
      </c>
    </row>
    <row r="213" spans="2:16" x14ac:dyDescent="0.25">
      <c r="B213" s="114" t="s">
        <v>83</v>
      </c>
      <c r="C213" s="115">
        <v>180</v>
      </c>
      <c r="D213" s="116">
        <v>8</v>
      </c>
      <c r="E213" s="115">
        <v>0</v>
      </c>
      <c r="F213" s="116">
        <f t="shared" si="62"/>
        <v>-1</v>
      </c>
      <c r="G213" s="115">
        <v>37</v>
      </c>
      <c r="H213" s="116" t="str">
        <f t="shared" si="63"/>
        <v>-</v>
      </c>
      <c r="I213" s="115">
        <v>155</v>
      </c>
      <c r="J213" s="116">
        <f t="shared" si="64"/>
        <v>3.1891891891891895</v>
      </c>
      <c r="K213" s="115">
        <v>176</v>
      </c>
      <c r="L213" s="116">
        <f t="shared" si="65"/>
        <v>0.13548387096774195</v>
      </c>
      <c r="M213" s="115">
        <v>134</v>
      </c>
      <c r="N213" s="116">
        <f t="shared" si="66"/>
        <v>-0.23863636363636365</v>
      </c>
      <c r="O213" s="116">
        <f t="shared" si="68"/>
        <v>-0.25555555555555554</v>
      </c>
    </row>
    <row r="214" spans="2:16" x14ac:dyDescent="0.25">
      <c r="B214" s="114" t="s">
        <v>85</v>
      </c>
      <c r="C214" s="115">
        <v>291</v>
      </c>
      <c r="D214" s="116">
        <v>1.4049586776859506</v>
      </c>
      <c r="E214" s="115">
        <v>19</v>
      </c>
      <c r="F214" s="116">
        <f t="shared" si="62"/>
        <v>-0.93470790378006874</v>
      </c>
      <c r="G214" s="115">
        <v>76</v>
      </c>
      <c r="H214" s="116">
        <f t="shared" si="63"/>
        <v>3</v>
      </c>
      <c r="I214" s="115">
        <v>383</v>
      </c>
      <c r="J214" s="116">
        <f t="shared" si="64"/>
        <v>4.0394736842105265</v>
      </c>
      <c r="K214" s="115">
        <v>153</v>
      </c>
      <c r="L214" s="116">
        <f t="shared" si="65"/>
        <v>-0.60052219321148825</v>
      </c>
      <c r="M214" s="115">
        <v>219</v>
      </c>
      <c r="N214" s="116">
        <f t="shared" si="66"/>
        <v>0.43137254901960786</v>
      </c>
      <c r="O214" s="116">
        <f t="shared" si="68"/>
        <v>-0.24742268041237114</v>
      </c>
    </row>
    <row r="215" spans="2:16" x14ac:dyDescent="0.25">
      <c r="B215" s="114" t="s">
        <v>87</v>
      </c>
      <c r="C215" s="115">
        <v>116</v>
      </c>
      <c r="D215" s="116">
        <v>2.6548672566371723E-2</v>
      </c>
      <c r="E215" s="115">
        <v>6</v>
      </c>
      <c r="F215" s="116">
        <f t="shared" si="62"/>
        <v>-0.94827586206896552</v>
      </c>
      <c r="G215" s="115">
        <v>243</v>
      </c>
      <c r="H215" s="116">
        <f t="shared" si="63"/>
        <v>39.5</v>
      </c>
      <c r="I215" s="115">
        <v>333</v>
      </c>
      <c r="J215" s="116">
        <f t="shared" si="64"/>
        <v>0.37037037037037046</v>
      </c>
      <c r="K215" s="115">
        <v>194</v>
      </c>
      <c r="L215" s="116">
        <f t="shared" si="65"/>
        <v>-0.41741741741741745</v>
      </c>
      <c r="M215" s="115">
        <v>121</v>
      </c>
      <c r="N215" s="116">
        <f t="shared" si="66"/>
        <v>-0.37628865979381443</v>
      </c>
      <c r="O215" s="116">
        <f t="shared" si="68"/>
        <v>4.31034482758621E-2</v>
      </c>
    </row>
    <row r="216" spans="2:16" x14ac:dyDescent="0.25">
      <c r="B216" s="114" t="s">
        <v>89</v>
      </c>
      <c r="C216" s="115">
        <v>243</v>
      </c>
      <c r="D216" s="116">
        <v>2.3287671232876712</v>
      </c>
      <c r="E216" s="115">
        <v>5</v>
      </c>
      <c r="F216" s="116">
        <f t="shared" si="62"/>
        <v>-0.97942386831275718</v>
      </c>
      <c r="G216" s="115">
        <v>136</v>
      </c>
      <c r="H216" s="116">
        <f t="shared" si="63"/>
        <v>26.2</v>
      </c>
      <c r="I216" s="115">
        <v>458</v>
      </c>
      <c r="J216" s="116">
        <f t="shared" si="64"/>
        <v>2.3676470588235294</v>
      </c>
      <c r="K216" s="115">
        <v>266</v>
      </c>
      <c r="L216" s="116">
        <f t="shared" si="65"/>
        <v>-0.41921397379912662</v>
      </c>
      <c r="M216" s="115">
        <v>155</v>
      </c>
      <c r="N216" s="116">
        <f>IFERROR(M216/K216-1,"-")</f>
        <v>-0.41729323308270672</v>
      </c>
      <c r="O216" s="116">
        <f t="shared" si="68"/>
        <v>-0.36213991769547327</v>
      </c>
    </row>
    <row r="217" spans="2:16" x14ac:dyDescent="0.25">
      <c r="B217" s="114" t="s">
        <v>91</v>
      </c>
      <c r="C217" s="115">
        <v>220</v>
      </c>
      <c r="D217" s="116">
        <v>0.67938931297709915</v>
      </c>
      <c r="E217" s="115">
        <v>24</v>
      </c>
      <c r="F217" s="116">
        <f t="shared" si="62"/>
        <v>-0.89090909090909087</v>
      </c>
      <c r="G217" s="115">
        <v>317</v>
      </c>
      <c r="H217" s="116">
        <f t="shared" si="63"/>
        <v>12.208333333333334</v>
      </c>
      <c r="I217" s="115">
        <v>713</v>
      </c>
      <c r="J217" s="116">
        <f t="shared" si="64"/>
        <v>1.2492113564668768</v>
      </c>
      <c r="K217" s="115">
        <v>322</v>
      </c>
      <c r="L217" s="116">
        <f t="shared" si="65"/>
        <v>-0.54838709677419351</v>
      </c>
      <c r="M217" s="115">
        <v>268</v>
      </c>
      <c r="N217" s="116">
        <f>IFERROR(M217/K217-1,"-")</f>
        <v>-0.16770186335403725</v>
      </c>
      <c r="O217" s="116">
        <f t="shared" si="68"/>
        <v>0.21818181818181825</v>
      </c>
    </row>
    <row r="218" spans="2:16" x14ac:dyDescent="0.25">
      <c r="B218" s="114" t="s">
        <v>93</v>
      </c>
      <c r="C218" s="115">
        <v>197</v>
      </c>
      <c r="D218" s="116">
        <v>0.26282051282051277</v>
      </c>
      <c r="E218" s="115">
        <v>14</v>
      </c>
      <c r="F218" s="116">
        <f t="shared" si="62"/>
        <v>-0.92893401015228427</v>
      </c>
      <c r="G218" s="115">
        <v>348</v>
      </c>
      <c r="H218" s="116">
        <f t="shared" si="63"/>
        <v>23.857142857142858</v>
      </c>
      <c r="I218" s="115">
        <v>374</v>
      </c>
      <c r="J218" s="116">
        <f t="shared" si="64"/>
        <v>7.4712643678160884E-2</v>
      </c>
      <c r="K218" s="115">
        <v>365</v>
      </c>
      <c r="L218" s="116">
        <f t="shared" si="65"/>
        <v>-2.4064171122994638E-2</v>
      </c>
      <c r="M218" s="115">
        <v>215</v>
      </c>
      <c r="N218" s="116">
        <f>IFERROR(M218/K218-1,"-")</f>
        <v>-0.41095890410958902</v>
      </c>
      <c r="O218" s="116">
        <f t="shared" si="68"/>
        <v>9.137055837563457E-2</v>
      </c>
    </row>
    <row r="219" spans="2:16" ht="15.75" x14ac:dyDescent="0.25">
      <c r="B219" s="117" t="s">
        <v>30</v>
      </c>
      <c r="C219" s="118">
        <v>2390</v>
      </c>
      <c r="D219" s="119">
        <v>0.10239852398523985</v>
      </c>
      <c r="E219" s="118">
        <v>940</v>
      </c>
      <c r="F219" s="119">
        <f t="shared" si="62"/>
        <v>-0.60669456066945604</v>
      </c>
      <c r="G219" s="118">
        <v>1385</v>
      </c>
      <c r="H219" s="119">
        <f t="shared" si="63"/>
        <v>0.47340425531914887</v>
      </c>
      <c r="I219" s="118">
        <v>4981</v>
      </c>
      <c r="J219" s="119">
        <f t="shared" si="64"/>
        <v>2.5963898916967509</v>
      </c>
      <c r="K219" s="118">
        <v>3623</v>
      </c>
      <c r="L219" s="119">
        <f t="shared" si="65"/>
        <v>-0.27263601686408356</v>
      </c>
      <c r="M219" s="118">
        <v>3800</v>
      </c>
      <c r="N219" s="119">
        <v>4.8854540436102711E-2</v>
      </c>
      <c r="O219" s="119">
        <v>0.58995815899581583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C222" s="120"/>
      <c r="K222" s="120"/>
      <c r="N222" s="79"/>
      <c r="O222" s="79"/>
    </row>
    <row r="224" spans="2:16" ht="48.75" customHeight="1" thickBot="1" x14ac:dyDescent="0.3">
      <c r="B224" s="269" t="s">
        <v>280</v>
      </c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1" t="s">
        <v>147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148</v>
      </c>
    </row>
    <row r="226" spans="2:16" ht="22.5" thickTop="1" thickBot="1" x14ac:dyDescent="0.3">
      <c r="B226" s="121" t="str">
        <f>C226</f>
        <v>Dinamarca</v>
      </c>
      <c r="C226" s="291" t="s">
        <v>128</v>
      </c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3"/>
    </row>
    <row r="227" spans="2:16" ht="22.5" thickTop="1" thickBot="1" x14ac:dyDescent="0.3">
      <c r="B227" s="109"/>
      <c r="C227" s="294">
        <f>C7</f>
        <v>2019</v>
      </c>
      <c r="D227" s="295"/>
      <c r="E227" s="296">
        <v>2020</v>
      </c>
      <c r="F227" s="295"/>
      <c r="G227" s="296">
        <v>2021</v>
      </c>
      <c r="H227" s="295"/>
      <c r="I227" s="296">
        <v>2022</v>
      </c>
      <c r="J227" s="295"/>
      <c r="K227" s="296">
        <v>2023</v>
      </c>
      <c r="L227" s="295"/>
      <c r="M227" s="296">
        <v>2024</v>
      </c>
      <c r="N227" s="297"/>
      <c r="O227" s="298"/>
    </row>
    <row r="228" spans="2:16" ht="16.5" thickTop="1" thickBot="1" x14ac:dyDescent="0.3">
      <c r="B228" s="85"/>
      <c r="C228" s="111" t="s">
        <v>69</v>
      </c>
      <c r="D228" s="112" t="str">
        <f>CONCATENATE("var. ",RIGHT(C227,2),"/",RIGHT(C227-1,2))</f>
        <v>var. 19/18</v>
      </c>
      <c r="E228" s="113" t="s">
        <v>69</v>
      </c>
      <c r="F228" s="112" t="str">
        <f>CONCATENATE("var. ",RIGHT(E227,2),"/",RIGHT(E227-1,2))</f>
        <v>var. 20/19</v>
      </c>
      <c r="G228" s="113" t="s">
        <v>69</v>
      </c>
      <c r="H228" s="112" t="str">
        <f>CONCATENATE("var. ",RIGHT(G227,2),"/",RIGHT(G227-1,2))</f>
        <v>var. 21/20</v>
      </c>
      <c r="I228" s="113" t="s">
        <v>69</v>
      </c>
      <c r="J228" s="112" t="s">
        <v>136</v>
      </c>
      <c r="K228" s="113" t="s">
        <v>69</v>
      </c>
      <c r="L228" s="112" t="s">
        <v>247</v>
      </c>
      <c r="M228" s="113" t="s">
        <v>69</v>
      </c>
      <c r="N228" s="112" t="s">
        <v>270</v>
      </c>
      <c r="O228" s="112" t="s">
        <v>271</v>
      </c>
    </row>
    <row r="229" spans="2:16" x14ac:dyDescent="0.25">
      <c r="B229" s="114" t="s">
        <v>71</v>
      </c>
      <c r="C229" s="115">
        <v>118</v>
      </c>
      <c r="D229" s="116">
        <v>1.4081632653061225</v>
      </c>
      <c r="E229" s="115">
        <v>324</v>
      </c>
      <c r="F229" s="116">
        <f t="shared" ref="F229:F241" si="69">IFERROR(E229/C229-1,"-")</f>
        <v>1.7457627118644066</v>
      </c>
      <c r="G229" s="115">
        <v>5</v>
      </c>
      <c r="H229" s="116">
        <f t="shared" ref="H229:H241" si="70">IFERROR(G229/E229-1,"-")</f>
        <v>-0.98456790123456794</v>
      </c>
      <c r="I229" s="115">
        <v>202</v>
      </c>
      <c r="J229" s="116">
        <f t="shared" ref="J229:J241" si="71">IFERROR(I229/G229-1,"-")</f>
        <v>39.4</v>
      </c>
      <c r="K229" s="115">
        <v>130</v>
      </c>
      <c r="L229" s="116">
        <f t="shared" ref="L229:L241" si="72">IFERROR(K229/I229-1,"-")</f>
        <v>-0.35643564356435642</v>
      </c>
      <c r="M229" s="115">
        <v>167</v>
      </c>
      <c r="N229" s="116">
        <f t="shared" ref="N229:N237" si="73">IFERROR(M229/K229-1,"-")</f>
        <v>0.28461538461538471</v>
      </c>
      <c r="O229" s="116">
        <f t="shared" ref="O229" si="74">M229/C229-1</f>
        <v>0.4152542372881356</v>
      </c>
    </row>
    <row r="230" spans="2:16" x14ac:dyDescent="0.25">
      <c r="B230" s="114" t="s">
        <v>73</v>
      </c>
      <c r="C230" s="115">
        <v>79</v>
      </c>
      <c r="D230" s="116">
        <v>0</v>
      </c>
      <c r="E230" s="115">
        <v>73</v>
      </c>
      <c r="F230" s="116">
        <f t="shared" si="69"/>
        <v>-7.5949367088607556E-2</v>
      </c>
      <c r="G230" s="115">
        <v>5</v>
      </c>
      <c r="H230" s="116">
        <f t="shared" si="70"/>
        <v>-0.93150684931506844</v>
      </c>
      <c r="I230" s="115">
        <v>191</v>
      </c>
      <c r="J230" s="116">
        <f t="shared" si="71"/>
        <v>37.200000000000003</v>
      </c>
      <c r="K230" s="115">
        <v>31</v>
      </c>
      <c r="L230" s="116">
        <f t="shared" si="72"/>
        <v>-0.83769633507853403</v>
      </c>
      <c r="M230" s="115">
        <v>140</v>
      </c>
      <c r="N230" s="116">
        <f t="shared" si="73"/>
        <v>3.5161290322580649</v>
      </c>
      <c r="O230" s="116">
        <f>IFERROR(M230/C230-1,"-")</f>
        <v>0.77215189873417711</v>
      </c>
    </row>
    <row r="231" spans="2:16" x14ac:dyDescent="0.25">
      <c r="B231" s="114" t="s">
        <v>75</v>
      </c>
      <c r="C231" s="115">
        <v>57</v>
      </c>
      <c r="D231" s="116">
        <v>1.7857142857142794E-2</v>
      </c>
      <c r="E231" s="115">
        <v>168</v>
      </c>
      <c r="F231" s="116">
        <f t="shared" si="69"/>
        <v>1.9473684210526314</v>
      </c>
      <c r="G231" s="115">
        <v>7</v>
      </c>
      <c r="H231" s="116">
        <f t="shared" si="70"/>
        <v>-0.95833333333333337</v>
      </c>
      <c r="I231" s="115">
        <v>85</v>
      </c>
      <c r="J231" s="116">
        <f t="shared" si="71"/>
        <v>11.142857142857142</v>
      </c>
      <c r="K231" s="115">
        <v>28</v>
      </c>
      <c r="L231" s="116">
        <f t="shared" si="72"/>
        <v>-0.67058823529411771</v>
      </c>
      <c r="M231" s="115">
        <v>62</v>
      </c>
      <c r="N231" s="116">
        <f t="shared" si="73"/>
        <v>1.2142857142857144</v>
      </c>
      <c r="O231" s="116">
        <f t="shared" ref="O231:O240" si="75">IFERROR(M231/C231-1,"-")</f>
        <v>8.7719298245614086E-2</v>
      </c>
    </row>
    <row r="232" spans="2:16" x14ac:dyDescent="0.25">
      <c r="B232" s="114" t="s">
        <v>77</v>
      </c>
      <c r="C232" s="115">
        <v>16</v>
      </c>
      <c r="D232" s="116">
        <v>-0.44827586206896552</v>
      </c>
      <c r="E232" s="115">
        <v>0</v>
      </c>
      <c r="F232" s="116">
        <f t="shared" si="69"/>
        <v>-1</v>
      </c>
      <c r="G232" s="115">
        <v>9</v>
      </c>
      <c r="H232" s="116" t="str">
        <f t="shared" si="70"/>
        <v>-</v>
      </c>
      <c r="I232" s="115">
        <v>17</v>
      </c>
      <c r="J232" s="116">
        <f t="shared" si="71"/>
        <v>0.88888888888888884</v>
      </c>
      <c r="K232" s="115">
        <v>42</v>
      </c>
      <c r="L232" s="116">
        <f t="shared" si="72"/>
        <v>1.4705882352941178</v>
      </c>
      <c r="M232" s="115">
        <v>2</v>
      </c>
      <c r="N232" s="116">
        <f t="shared" si="73"/>
        <v>-0.95238095238095233</v>
      </c>
      <c r="O232" s="116">
        <f t="shared" si="75"/>
        <v>-0.875</v>
      </c>
    </row>
    <row r="233" spans="2:16" x14ac:dyDescent="0.25">
      <c r="B233" s="114" t="s">
        <v>79</v>
      </c>
      <c r="C233" s="115">
        <v>10</v>
      </c>
      <c r="D233" s="116">
        <v>1.5</v>
      </c>
      <c r="E233" s="115">
        <v>0</v>
      </c>
      <c r="F233" s="116">
        <f t="shared" si="69"/>
        <v>-1</v>
      </c>
      <c r="G233" s="115">
        <v>12</v>
      </c>
      <c r="H233" s="116" t="str">
        <f t="shared" si="70"/>
        <v>-</v>
      </c>
      <c r="I233" s="115">
        <v>21</v>
      </c>
      <c r="J233" s="116">
        <f t="shared" si="71"/>
        <v>0.75</v>
      </c>
      <c r="K233" s="115">
        <v>10</v>
      </c>
      <c r="L233" s="116">
        <f t="shared" si="72"/>
        <v>-0.52380952380952384</v>
      </c>
      <c r="M233" s="115">
        <v>0</v>
      </c>
      <c r="N233" s="116">
        <f t="shared" si="73"/>
        <v>-1</v>
      </c>
      <c r="O233" s="116">
        <f t="shared" si="75"/>
        <v>-1</v>
      </c>
    </row>
    <row r="234" spans="2:16" x14ac:dyDescent="0.25">
      <c r="B234" s="114" t="s">
        <v>81</v>
      </c>
      <c r="C234" s="115">
        <v>23</v>
      </c>
      <c r="D234" s="116" t="s">
        <v>227</v>
      </c>
      <c r="E234" s="115">
        <v>0</v>
      </c>
      <c r="F234" s="116">
        <f t="shared" si="69"/>
        <v>-1</v>
      </c>
      <c r="G234" s="115">
        <v>0</v>
      </c>
      <c r="H234" s="116" t="str">
        <f t="shared" si="70"/>
        <v>-</v>
      </c>
      <c r="I234" s="115">
        <v>7</v>
      </c>
      <c r="J234" s="116" t="str">
        <f t="shared" si="71"/>
        <v>-</v>
      </c>
      <c r="K234" s="115">
        <v>2</v>
      </c>
      <c r="L234" s="116">
        <f t="shared" si="72"/>
        <v>-0.7142857142857143</v>
      </c>
      <c r="M234" s="115">
        <v>176</v>
      </c>
      <c r="N234" s="116">
        <f t="shared" si="73"/>
        <v>87</v>
      </c>
      <c r="O234" s="116">
        <f t="shared" si="75"/>
        <v>6.6521739130434785</v>
      </c>
    </row>
    <row r="235" spans="2:16" x14ac:dyDescent="0.25">
      <c r="B235" s="114" t="s">
        <v>83</v>
      </c>
      <c r="C235" s="115">
        <v>9</v>
      </c>
      <c r="D235" s="116">
        <v>1.25</v>
      </c>
      <c r="E235" s="115">
        <v>0</v>
      </c>
      <c r="F235" s="116">
        <f t="shared" si="69"/>
        <v>-1</v>
      </c>
      <c r="G235" s="115">
        <v>2</v>
      </c>
      <c r="H235" s="116" t="str">
        <f t="shared" si="70"/>
        <v>-</v>
      </c>
      <c r="I235" s="115">
        <v>17</v>
      </c>
      <c r="J235" s="116">
        <f t="shared" si="71"/>
        <v>7.5</v>
      </c>
      <c r="K235" s="115">
        <v>35</v>
      </c>
      <c r="L235" s="116">
        <f t="shared" si="72"/>
        <v>1.0588235294117645</v>
      </c>
      <c r="M235" s="115">
        <v>45</v>
      </c>
      <c r="N235" s="116">
        <f t="shared" si="73"/>
        <v>0.28571428571428581</v>
      </c>
      <c r="O235" s="116">
        <f t="shared" si="75"/>
        <v>4</v>
      </c>
    </row>
    <row r="236" spans="2:16" x14ac:dyDescent="0.25">
      <c r="B236" s="114" t="s">
        <v>85</v>
      </c>
      <c r="C236" s="115">
        <v>1</v>
      </c>
      <c r="D236" s="116" t="s">
        <v>227</v>
      </c>
      <c r="E236" s="115">
        <v>1</v>
      </c>
      <c r="F236" s="116">
        <f t="shared" si="69"/>
        <v>0</v>
      </c>
      <c r="G236" s="115">
        <v>0</v>
      </c>
      <c r="H236" s="116">
        <f t="shared" si="70"/>
        <v>-1</v>
      </c>
      <c r="I236" s="115">
        <v>63</v>
      </c>
      <c r="J236" s="116" t="str">
        <f t="shared" si="71"/>
        <v>-</v>
      </c>
      <c r="K236" s="115">
        <v>6</v>
      </c>
      <c r="L236" s="116">
        <f t="shared" si="72"/>
        <v>-0.90476190476190477</v>
      </c>
      <c r="M236" s="115">
        <v>4</v>
      </c>
      <c r="N236" s="116">
        <f t="shared" si="73"/>
        <v>-0.33333333333333337</v>
      </c>
      <c r="O236" s="116">
        <f t="shared" si="75"/>
        <v>3</v>
      </c>
    </row>
    <row r="237" spans="2:16" x14ac:dyDescent="0.25">
      <c r="B237" s="114" t="s">
        <v>87</v>
      </c>
      <c r="C237" s="115">
        <v>2</v>
      </c>
      <c r="D237" s="116" t="s">
        <v>227</v>
      </c>
      <c r="E237" s="115">
        <v>2</v>
      </c>
      <c r="F237" s="116">
        <f t="shared" si="69"/>
        <v>0</v>
      </c>
      <c r="G237" s="115">
        <v>1</v>
      </c>
      <c r="H237" s="116">
        <f t="shared" si="70"/>
        <v>-0.5</v>
      </c>
      <c r="I237" s="115">
        <v>27</v>
      </c>
      <c r="J237" s="116">
        <f t="shared" si="71"/>
        <v>26</v>
      </c>
      <c r="K237" s="115">
        <v>14</v>
      </c>
      <c r="L237" s="116">
        <f t="shared" si="72"/>
        <v>-0.48148148148148151</v>
      </c>
      <c r="M237" s="115">
        <v>36</v>
      </c>
      <c r="N237" s="116">
        <f t="shared" si="73"/>
        <v>1.5714285714285716</v>
      </c>
      <c r="O237" s="116">
        <f t="shared" si="75"/>
        <v>17</v>
      </c>
    </row>
    <row r="238" spans="2:16" x14ac:dyDescent="0.25">
      <c r="B238" s="114" t="s">
        <v>89</v>
      </c>
      <c r="C238" s="115">
        <v>16</v>
      </c>
      <c r="D238" s="116">
        <v>-0.23809523809523814</v>
      </c>
      <c r="E238" s="115">
        <v>0</v>
      </c>
      <c r="F238" s="116">
        <f t="shared" si="69"/>
        <v>-1</v>
      </c>
      <c r="G238" s="115">
        <v>100</v>
      </c>
      <c r="H238" s="116" t="str">
        <f t="shared" si="70"/>
        <v>-</v>
      </c>
      <c r="I238" s="115">
        <v>46</v>
      </c>
      <c r="J238" s="116">
        <f t="shared" si="71"/>
        <v>-0.54</v>
      </c>
      <c r="K238" s="115">
        <v>6</v>
      </c>
      <c r="L238" s="116">
        <f t="shared" si="72"/>
        <v>-0.86956521739130432</v>
      </c>
      <c r="M238" s="115">
        <v>24</v>
      </c>
      <c r="N238" s="116">
        <f>IFERROR(M238/K238-1,"-")</f>
        <v>3</v>
      </c>
      <c r="O238" s="116">
        <f t="shared" si="75"/>
        <v>0.5</v>
      </c>
    </row>
    <row r="239" spans="2:16" x14ac:dyDescent="0.25">
      <c r="B239" s="114" t="s">
        <v>91</v>
      </c>
      <c r="C239" s="115">
        <v>39</v>
      </c>
      <c r="D239" s="116">
        <v>-0.52439024390243905</v>
      </c>
      <c r="E239" s="115">
        <v>18</v>
      </c>
      <c r="F239" s="116">
        <f t="shared" si="69"/>
        <v>-0.53846153846153844</v>
      </c>
      <c r="G239" s="115">
        <v>57</v>
      </c>
      <c r="H239" s="116">
        <f t="shared" si="70"/>
        <v>2.1666666666666665</v>
      </c>
      <c r="I239" s="115">
        <v>40</v>
      </c>
      <c r="J239" s="116">
        <f t="shared" si="71"/>
        <v>-0.29824561403508776</v>
      </c>
      <c r="K239" s="115">
        <v>82</v>
      </c>
      <c r="L239" s="116">
        <f t="shared" si="72"/>
        <v>1.0499999999999998</v>
      </c>
      <c r="M239" s="115">
        <v>116</v>
      </c>
      <c r="N239" s="116">
        <f>IFERROR(M239/K239-1,"-")</f>
        <v>0.41463414634146334</v>
      </c>
      <c r="O239" s="116">
        <f t="shared" si="75"/>
        <v>1.9743589743589745</v>
      </c>
    </row>
    <row r="240" spans="2:16" x14ac:dyDescent="0.25">
      <c r="B240" s="114" t="s">
        <v>93</v>
      </c>
      <c r="C240" s="115">
        <v>74</v>
      </c>
      <c r="D240" s="116">
        <v>-0.35652173913043483</v>
      </c>
      <c r="E240" s="115">
        <v>2</v>
      </c>
      <c r="F240" s="116">
        <f t="shared" si="69"/>
        <v>-0.97297297297297303</v>
      </c>
      <c r="G240" s="115">
        <v>77</v>
      </c>
      <c r="H240" s="116">
        <f t="shared" si="70"/>
        <v>37.5</v>
      </c>
      <c r="I240" s="115">
        <v>101</v>
      </c>
      <c r="J240" s="116">
        <f t="shared" si="71"/>
        <v>0.31168831168831179</v>
      </c>
      <c r="K240" s="115">
        <v>34</v>
      </c>
      <c r="L240" s="116">
        <f t="shared" si="72"/>
        <v>-0.66336633663366329</v>
      </c>
      <c r="M240" s="115">
        <v>10</v>
      </c>
      <c r="N240" s="116">
        <f>IFERROR(M240/K240-1,"-")</f>
        <v>-0.70588235294117641</v>
      </c>
      <c r="O240" s="116">
        <f t="shared" si="75"/>
        <v>-0.86486486486486491</v>
      </c>
    </row>
    <row r="241" spans="2:16" ht="15.75" x14ac:dyDescent="0.25">
      <c r="B241" s="117" t="s">
        <v>30</v>
      </c>
      <c r="C241" s="118">
        <v>444</v>
      </c>
      <c r="D241" s="119">
        <v>1.1389521640091216E-2</v>
      </c>
      <c r="E241" s="118">
        <v>599</v>
      </c>
      <c r="F241" s="119">
        <f t="shared" si="69"/>
        <v>0.3490990990990992</v>
      </c>
      <c r="G241" s="118">
        <v>275</v>
      </c>
      <c r="H241" s="119">
        <f t="shared" si="70"/>
        <v>-0.54090150250417368</v>
      </c>
      <c r="I241" s="118">
        <v>817</v>
      </c>
      <c r="J241" s="119">
        <f t="shared" si="71"/>
        <v>1.9709090909090907</v>
      </c>
      <c r="K241" s="118">
        <v>420</v>
      </c>
      <c r="L241" s="119">
        <f t="shared" si="72"/>
        <v>-0.48592411260709911</v>
      </c>
      <c r="M241" s="118">
        <v>782</v>
      </c>
      <c r="N241" s="119">
        <v>0.86190476190476195</v>
      </c>
      <c r="O241" s="119">
        <v>0.76126126126126126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N244" s="79"/>
      <c r="O244" s="79"/>
    </row>
    <row r="250" spans="2:16" ht="48.75" customHeight="1" thickBot="1" x14ac:dyDescent="0.3">
      <c r="B250" s="269" t="s">
        <v>281</v>
      </c>
      <c r="C250" s="269"/>
      <c r="D250" s="269"/>
      <c r="E250" s="269"/>
      <c r="F250" s="269"/>
      <c r="G250" s="269"/>
      <c r="H250" s="269"/>
      <c r="I250" s="269"/>
      <c r="J250" s="269"/>
      <c r="K250" s="269"/>
      <c r="L250" s="269"/>
      <c r="M250" s="269"/>
      <c r="N250" s="269"/>
      <c r="O250" s="269"/>
      <c r="P250" s="1" t="s">
        <v>147</v>
      </c>
    </row>
    <row r="251" spans="2:16" ht="10.5" customHeight="1" thickBot="1" x14ac:dyDescent="0.3">
      <c r="B251" s="106"/>
      <c r="C251" s="107"/>
      <c r="D251" s="106"/>
      <c r="E251" s="106"/>
      <c r="F251" s="106"/>
      <c r="G251" s="106"/>
      <c r="H251" s="106"/>
      <c r="I251" s="106"/>
      <c r="J251" s="106"/>
      <c r="K251" s="106"/>
      <c r="L251" s="106"/>
      <c r="M251" s="4"/>
      <c r="N251" s="4"/>
      <c r="P251" s="1" t="s">
        <v>148</v>
      </c>
    </row>
    <row r="252" spans="2:16" ht="22.5" thickTop="1" thickBot="1" x14ac:dyDescent="0.3">
      <c r="B252" s="121" t="str">
        <f>C252</f>
        <v>Suecia</v>
      </c>
      <c r="C252" s="291" t="s">
        <v>131</v>
      </c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3"/>
    </row>
    <row r="253" spans="2:16" ht="22.5" thickTop="1" thickBot="1" x14ac:dyDescent="0.3">
      <c r="B253" s="109"/>
      <c r="C253" s="294">
        <f>C7</f>
        <v>2019</v>
      </c>
      <c r="D253" s="295"/>
      <c r="E253" s="296">
        <v>2020</v>
      </c>
      <c r="F253" s="295"/>
      <c r="G253" s="296">
        <v>2021</v>
      </c>
      <c r="H253" s="295"/>
      <c r="I253" s="296">
        <v>2022</v>
      </c>
      <c r="J253" s="295"/>
      <c r="K253" s="296">
        <v>2023</v>
      </c>
      <c r="L253" s="295"/>
      <c r="M253" s="296">
        <v>2024</v>
      </c>
      <c r="N253" s="297"/>
      <c r="O253" s="298"/>
    </row>
    <row r="254" spans="2:16" ht="16.5" thickTop="1" thickBot="1" x14ac:dyDescent="0.3">
      <c r="B254" s="85"/>
      <c r="C254" s="111" t="s">
        <v>69</v>
      </c>
      <c r="D254" s="112" t="str">
        <f>CONCATENATE("var. ",RIGHT(C253,2),"/",RIGHT(C253-1,2))</f>
        <v>var. 19/18</v>
      </c>
      <c r="E254" s="113" t="s">
        <v>69</v>
      </c>
      <c r="F254" s="112" t="str">
        <f>CONCATENATE("var. ",RIGHT(E253,2),"/",RIGHT(E253-1,2))</f>
        <v>var. 20/19</v>
      </c>
      <c r="G254" s="113" t="s">
        <v>69</v>
      </c>
      <c r="H254" s="112" t="str">
        <f>CONCATENATE("var. ",RIGHT(G253,2),"/",RIGHT(G253-1,2))</f>
        <v>var. 21/20</v>
      </c>
      <c r="I254" s="113" t="s">
        <v>69</v>
      </c>
      <c r="J254" s="112" t="s">
        <v>136</v>
      </c>
      <c r="K254" s="113" t="s">
        <v>69</v>
      </c>
      <c r="L254" s="112" t="s">
        <v>247</v>
      </c>
      <c r="M254" s="113" t="s">
        <v>69</v>
      </c>
      <c r="N254" s="112" t="s">
        <v>270</v>
      </c>
      <c r="O254" s="112" t="s">
        <v>271</v>
      </c>
    </row>
    <row r="255" spans="2:16" x14ac:dyDescent="0.25">
      <c r="B255" s="114" t="s">
        <v>71</v>
      </c>
      <c r="C255" s="115">
        <v>56</v>
      </c>
      <c r="D255" s="116">
        <v>-0.60563380281690149</v>
      </c>
      <c r="E255" s="115">
        <v>93</v>
      </c>
      <c r="F255" s="116">
        <f t="shared" ref="F255:J267" si="76">IFERROR(E255/C255-1,"-")</f>
        <v>0.66071428571428581</v>
      </c>
      <c r="G255" s="115">
        <v>23</v>
      </c>
      <c r="H255" s="116">
        <f t="shared" si="76"/>
        <v>-0.75268817204301075</v>
      </c>
      <c r="I255" s="115">
        <v>107</v>
      </c>
      <c r="J255" s="116">
        <f t="shared" si="76"/>
        <v>3.6521739130434785</v>
      </c>
      <c r="K255" s="115">
        <v>236</v>
      </c>
      <c r="L255" s="116">
        <f t="shared" ref="L255:L267" si="77">IFERROR(K255/I255-1,"-")</f>
        <v>1.2056074766355138</v>
      </c>
      <c r="M255" s="115">
        <v>448</v>
      </c>
      <c r="N255" s="116">
        <f t="shared" ref="N255:N263" si="78">IFERROR(M255/K255-1,"-")</f>
        <v>0.89830508474576276</v>
      </c>
      <c r="O255" s="116">
        <f t="shared" ref="O255" si="79">M255/C255-1</f>
        <v>7</v>
      </c>
    </row>
    <row r="256" spans="2:16" x14ac:dyDescent="0.25">
      <c r="B256" s="114" t="s">
        <v>73</v>
      </c>
      <c r="C256" s="115">
        <v>130</v>
      </c>
      <c r="D256" s="116">
        <v>-0.24855491329479773</v>
      </c>
      <c r="E256" s="115">
        <v>98</v>
      </c>
      <c r="F256" s="116">
        <f t="shared" si="76"/>
        <v>-0.24615384615384617</v>
      </c>
      <c r="G256" s="115">
        <v>14</v>
      </c>
      <c r="H256" s="116">
        <f t="shared" si="76"/>
        <v>-0.85714285714285721</v>
      </c>
      <c r="I256" s="115">
        <v>44</v>
      </c>
      <c r="J256" s="116">
        <f t="shared" si="76"/>
        <v>2.1428571428571428</v>
      </c>
      <c r="K256" s="115">
        <v>59</v>
      </c>
      <c r="L256" s="116">
        <f t="shared" si="77"/>
        <v>0.34090909090909083</v>
      </c>
      <c r="M256" s="115">
        <v>189</v>
      </c>
      <c r="N256" s="116">
        <f t="shared" si="78"/>
        <v>2.2033898305084745</v>
      </c>
      <c r="O256" s="116">
        <f>IFERROR(M256/C256-1,"-")</f>
        <v>0.45384615384615379</v>
      </c>
    </row>
    <row r="257" spans="2:15" x14ac:dyDescent="0.25">
      <c r="B257" s="114" t="s">
        <v>75</v>
      </c>
      <c r="C257" s="115">
        <v>99</v>
      </c>
      <c r="D257" s="116">
        <v>-0.57692307692307687</v>
      </c>
      <c r="E257" s="115">
        <v>19</v>
      </c>
      <c r="F257" s="116">
        <f t="shared" si="76"/>
        <v>-0.80808080808080807</v>
      </c>
      <c r="G257" s="115">
        <v>33</v>
      </c>
      <c r="H257" s="116">
        <f t="shared" si="76"/>
        <v>0.73684210526315796</v>
      </c>
      <c r="I257" s="115">
        <v>23</v>
      </c>
      <c r="J257" s="116">
        <f t="shared" si="76"/>
        <v>-0.30303030303030298</v>
      </c>
      <c r="K257" s="115">
        <v>105</v>
      </c>
      <c r="L257" s="116">
        <f t="shared" si="77"/>
        <v>3.5652173913043477</v>
      </c>
      <c r="M257" s="115">
        <v>115</v>
      </c>
      <c r="N257" s="116">
        <f t="shared" si="78"/>
        <v>9.5238095238095344E-2</v>
      </c>
      <c r="O257" s="116">
        <f t="shared" ref="O257:O266" si="80">IFERROR(M257/C257-1,"-")</f>
        <v>0.16161616161616155</v>
      </c>
    </row>
    <row r="258" spans="2:15" x14ac:dyDescent="0.25">
      <c r="B258" s="114" t="s">
        <v>77</v>
      </c>
      <c r="C258" s="115">
        <v>16</v>
      </c>
      <c r="D258" s="116">
        <v>-0.66666666666666674</v>
      </c>
      <c r="E258" s="115">
        <v>0</v>
      </c>
      <c r="F258" s="116">
        <f t="shared" si="76"/>
        <v>-1</v>
      </c>
      <c r="G258" s="115">
        <v>16</v>
      </c>
      <c r="H258" s="116" t="str">
        <f t="shared" si="76"/>
        <v>-</v>
      </c>
      <c r="I258" s="115">
        <v>4</v>
      </c>
      <c r="J258" s="116">
        <f t="shared" si="76"/>
        <v>-0.75</v>
      </c>
      <c r="K258" s="115">
        <v>66</v>
      </c>
      <c r="L258" s="116">
        <f t="shared" si="77"/>
        <v>15.5</v>
      </c>
      <c r="M258" s="115">
        <v>64</v>
      </c>
      <c r="N258" s="116">
        <f t="shared" si="78"/>
        <v>-3.0303030303030276E-2</v>
      </c>
      <c r="O258" s="116">
        <f t="shared" si="80"/>
        <v>3</v>
      </c>
    </row>
    <row r="259" spans="2:15" x14ac:dyDescent="0.25">
      <c r="B259" s="114" t="s">
        <v>79</v>
      </c>
      <c r="C259" s="115">
        <v>3</v>
      </c>
      <c r="D259" s="116">
        <v>-0.9</v>
      </c>
      <c r="E259" s="115">
        <v>0</v>
      </c>
      <c r="F259" s="116">
        <f t="shared" si="76"/>
        <v>-1</v>
      </c>
      <c r="G259" s="115">
        <v>15</v>
      </c>
      <c r="H259" s="116" t="str">
        <f t="shared" si="76"/>
        <v>-</v>
      </c>
      <c r="I259" s="115">
        <v>10</v>
      </c>
      <c r="J259" s="116">
        <f t="shared" si="76"/>
        <v>-0.33333333333333337</v>
      </c>
      <c r="K259" s="115">
        <v>63</v>
      </c>
      <c r="L259" s="116">
        <f t="shared" si="77"/>
        <v>5.3</v>
      </c>
      <c r="M259" s="115">
        <v>6</v>
      </c>
      <c r="N259" s="116">
        <f t="shared" si="78"/>
        <v>-0.90476190476190477</v>
      </c>
      <c r="O259" s="116">
        <f t="shared" si="80"/>
        <v>1</v>
      </c>
    </row>
    <row r="260" spans="2:15" x14ac:dyDescent="0.25">
      <c r="B260" s="114" t="s">
        <v>81</v>
      </c>
      <c r="C260" s="115">
        <v>37</v>
      </c>
      <c r="D260" s="116">
        <v>6.4</v>
      </c>
      <c r="E260" s="115">
        <v>0</v>
      </c>
      <c r="F260" s="116">
        <f t="shared" si="76"/>
        <v>-1</v>
      </c>
      <c r="G260" s="115">
        <v>10</v>
      </c>
      <c r="H260" s="116" t="str">
        <f t="shared" si="76"/>
        <v>-</v>
      </c>
      <c r="I260" s="115">
        <v>29</v>
      </c>
      <c r="J260" s="116">
        <f t="shared" si="76"/>
        <v>1.9</v>
      </c>
      <c r="K260" s="115">
        <v>48</v>
      </c>
      <c r="L260" s="116">
        <f t="shared" si="77"/>
        <v>0.65517241379310343</v>
      </c>
      <c r="M260" s="115">
        <v>0</v>
      </c>
      <c r="N260" s="116">
        <f t="shared" si="78"/>
        <v>-1</v>
      </c>
      <c r="O260" s="116">
        <f t="shared" si="80"/>
        <v>-1</v>
      </c>
    </row>
    <row r="261" spans="2:15" x14ac:dyDescent="0.25">
      <c r="B261" s="114" t="s">
        <v>83</v>
      </c>
      <c r="C261" s="115">
        <v>15</v>
      </c>
      <c r="D261" s="116">
        <v>-0.11764705882352944</v>
      </c>
      <c r="E261" s="115">
        <v>0</v>
      </c>
      <c r="F261" s="116">
        <f t="shared" si="76"/>
        <v>-1</v>
      </c>
      <c r="G261" s="115">
        <v>7</v>
      </c>
      <c r="H261" s="116" t="str">
        <f t="shared" si="76"/>
        <v>-</v>
      </c>
      <c r="I261" s="115">
        <v>10</v>
      </c>
      <c r="J261" s="116">
        <f t="shared" si="76"/>
        <v>0.4285714285714286</v>
      </c>
      <c r="K261" s="115">
        <v>29</v>
      </c>
      <c r="L261" s="116">
        <f t="shared" si="77"/>
        <v>1.9</v>
      </c>
      <c r="M261" s="115">
        <v>2</v>
      </c>
      <c r="N261" s="116">
        <f t="shared" si="78"/>
        <v>-0.93103448275862066</v>
      </c>
      <c r="O261" s="116">
        <f t="shared" si="80"/>
        <v>-0.8666666666666667</v>
      </c>
    </row>
    <row r="262" spans="2:15" x14ac:dyDescent="0.25">
      <c r="B262" s="114" t="s">
        <v>85</v>
      </c>
      <c r="C262" s="115">
        <v>27</v>
      </c>
      <c r="D262" s="116">
        <v>2.8571428571428572</v>
      </c>
      <c r="E262" s="115">
        <v>3</v>
      </c>
      <c r="F262" s="116">
        <f t="shared" si="76"/>
        <v>-0.88888888888888884</v>
      </c>
      <c r="G262" s="115">
        <v>30</v>
      </c>
      <c r="H262" s="116">
        <f t="shared" si="76"/>
        <v>9</v>
      </c>
      <c r="I262" s="115">
        <v>12</v>
      </c>
      <c r="J262" s="116">
        <f t="shared" si="76"/>
        <v>-0.6</v>
      </c>
      <c r="K262" s="115">
        <v>34</v>
      </c>
      <c r="L262" s="116">
        <f t="shared" si="77"/>
        <v>1.8333333333333335</v>
      </c>
      <c r="M262" s="115">
        <v>23</v>
      </c>
      <c r="N262" s="116">
        <f t="shared" si="78"/>
        <v>-0.32352941176470584</v>
      </c>
      <c r="O262" s="116">
        <f t="shared" si="80"/>
        <v>-0.14814814814814814</v>
      </c>
    </row>
    <row r="263" spans="2:15" x14ac:dyDescent="0.25">
      <c r="B263" s="114" t="s">
        <v>87</v>
      </c>
      <c r="C263" s="115">
        <v>0</v>
      </c>
      <c r="D263" s="116">
        <v>-1</v>
      </c>
      <c r="E263" s="115">
        <v>6</v>
      </c>
      <c r="F263" s="116" t="str">
        <f t="shared" si="76"/>
        <v>-</v>
      </c>
      <c r="G263" s="115">
        <v>17</v>
      </c>
      <c r="H263" s="116">
        <f t="shared" si="76"/>
        <v>1.8333333333333335</v>
      </c>
      <c r="I263" s="115">
        <v>8</v>
      </c>
      <c r="J263" s="116">
        <f t="shared" si="76"/>
        <v>-0.52941176470588236</v>
      </c>
      <c r="K263" s="115">
        <v>40</v>
      </c>
      <c r="L263" s="116">
        <f t="shared" si="77"/>
        <v>4</v>
      </c>
      <c r="M263" s="115">
        <v>24</v>
      </c>
      <c r="N263" s="116">
        <f t="shared" si="78"/>
        <v>-0.4</v>
      </c>
      <c r="O263" s="116" t="str">
        <f t="shared" si="80"/>
        <v>-</v>
      </c>
    </row>
    <row r="264" spans="2:15" x14ac:dyDescent="0.25">
      <c r="B264" s="114" t="s">
        <v>89</v>
      </c>
      <c r="C264" s="115">
        <v>48</v>
      </c>
      <c r="D264" s="116">
        <v>0.11627906976744184</v>
      </c>
      <c r="E264" s="115">
        <v>6</v>
      </c>
      <c r="F264" s="116">
        <f t="shared" si="76"/>
        <v>-0.875</v>
      </c>
      <c r="G264" s="115">
        <v>7</v>
      </c>
      <c r="H264" s="116">
        <f t="shared" si="76"/>
        <v>0.16666666666666674</v>
      </c>
      <c r="I264" s="115">
        <v>20</v>
      </c>
      <c r="J264" s="116">
        <f t="shared" si="76"/>
        <v>1.8571428571428572</v>
      </c>
      <c r="K264" s="115">
        <v>26</v>
      </c>
      <c r="L264" s="116">
        <f t="shared" si="77"/>
        <v>0.30000000000000004</v>
      </c>
      <c r="M264" s="115">
        <v>122</v>
      </c>
      <c r="N264" s="116">
        <f>IFERROR(M264/K264-1,"-")</f>
        <v>3.6923076923076925</v>
      </c>
      <c r="O264" s="116">
        <f t="shared" si="80"/>
        <v>1.5416666666666665</v>
      </c>
    </row>
    <row r="265" spans="2:15" x14ac:dyDescent="0.25">
      <c r="B265" s="114" t="s">
        <v>91</v>
      </c>
      <c r="C265" s="115">
        <v>158</v>
      </c>
      <c r="D265" s="116">
        <v>-0.5</v>
      </c>
      <c r="E265" s="115">
        <v>20</v>
      </c>
      <c r="F265" s="116">
        <f t="shared" si="76"/>
        <v>-0.87341772151898733</v>
      </c>
      <c r="G265" s="115">
        <v>45</v>
      </c>
      <c r="H265" s="116">
        <f t="shared" si="76"/>
        <v>1.25</v>
      </c>
      <c r="I265" s="115">
        <v>24</v>
      </c>
      <c r="J265" s="116">
        <f t="shared" si="76"/>
        <v>-0.46666666666666667</v>
      </c>
      <c r="K265" s="115">
        <v>97</v>
      </c>
      <c r="L265" s="116">
        <f t="shared" si="77"/>
        <v>3.041666666666667</v>
      </c>
      <c r="M265" s="115">
        <v>91</v>
      </c>
      <c r="N265" s="116">
        <f>IFERROR(M265/K265-1,"-")</f>
        <v>-6.1855670103092786E-2</v>
      </c>
      <c r="O265" s="116">
        <f t="shared" si="80"/>
        <v>-0.42405063291139244</v>
      </c>
    </row>
    <row r="266" spans="2:15" x14ac:dyDescent="0.25">
      <c r="B266" s="114" t="s">
        <v>93</v>
      </c>
      <c r="C266" s="115">
        <v>110</v>
      </c>
      <c r="D266" s="116">
        <v>0.134020618556701</v>
      </c>
      <c r="E266" s="115">
        <v>10</v>
      </c>
      <c r="F266" s="116">
        <f t="shared" si="76"/>
        <v>-0.90909090909090906</v>
      </c>
      <c r="G266" s="115">
        <v>42</v>
      </c>
      <c r="H266" s="116">
        <f t="shared" si="76"/>
        <v>3.2</v>
      </c>
      <c r="I266" s="115">
        <v>94</v>
      </c>
      <c r="J266" s="116">
        <f t="shared" si="76"/>
        <v>1.2380952380952381</v>
      </c>
      <c r="K266" s="115">
        <v>147</v>
      </c>
      <c r="L266" s="116">
        <f t="shared" si="77"/>
        <v>0.56382978723404253</v>
      </c>
      <c r="M266" s="115">
        <v>160</v>
      </c>
      <c r="N266" s="116">
        <f>IFERROR(M266/K266-1,"-")</f>
        <v>8.8435374149659962E-2</v>
      </c>
      <c r="O266" s="116">
        <f t="shared" si="80"/>
        <v>0.45454545454545459</v>
      </c>
    </row>
    <row r="267" spans="2:15" ht="15.75" x14ac:dyDescent="0.25">
      <c r="B267" s="117" t="s">
        <v>30</v>
      </c>
      <c r="C267" s="118">
        <v>699</v>
      </c>
      <c r="D267" s="119">
        <v>-0.39637305699481862</v>
      </c>
      <c r="E267" s="118">
        <v>259</v>
      </c>
      <c r="F267" s="119">
        <f t="shared" si="76"/>
        <v>-0.62947067238912735</v>
      </c>
      <c r="G267" s="118">
        <v>259</v>
      </c>
      <c r="H267" s="119">
        <f t="shared" si="76"/>
        <v>0</v>
      </c>
      <c r="I267" s="118">
        <v>385</v>
      </c>
      <c r="J267" s="119">
        <f t="shared" si="76"/>
        <v>0.4864864864864864</v>
      </c>
      <c r="K267" s="118">
        <v>950</v>
      </c>
      <c r="L267" s="119">
        <f t="shared" si="77"/>
        <v>1.4675324675324677</v>
      </c>
      <c r="M267" s="118">
        <v>1244</v>
      </c>
      <c r="N267" s="119">
        <v>0.30947368421052635</v>
      </c>
      <c r="O267" s="119">
        <v>0.7796852646638055</v>
      </c>
    </row>
    <row r="268" spans="2:15" ht="6" customHeight="1" x14ac:dyDescent="0.25"/>
    <row r="269" spans="2:15" x14ac:dyDescent="0.25">
      <c r="B269" s="105" t="s">
        <v>55</v>
      </c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 x14ac:dyDescent="0.25">
      <c r="C270" s="120"/>
      <c r="K270" s="120"/>
      <c r="N270" s="79"/>
      <c r="O270" s="79"/>
    </row>
  </sheetData>
  <mergeCells count="96">
    <mergeCell ref="B250:O250"/>
    <mergeCell ref="C252:O252"/>
    <mergeCell ref="C253:D253"/>
    <mergeCell ref="E253:F253"/>
    <mergeCell ref="G253:H253"/>
    <mergeCell ref="I253:J253"/>
    <mergeCell ref="K253:L253"/>
    <mergeCell ref="M253:O253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4:O4"/>
    <mergeCell ref="C6:O6"/>
    <mergeCell ref="C7:D7"/>
    <mergeCell ref="E7:F7"/>
    <mergeCell ref="G7:H7"/>
    <mergeCell ref="I7:J7"/>
    <mergeCell ref="K7:L7"/>
    <mergeCell ref="M7:O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A77A2-B2E3-4D58-A036-0D8770FA9C90}">
  <sheetPr>
    <tabColor rgb="FFF29140"/>
  </sheetPr>
  <dimension ref="A4:P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69" t="s">
        <v>268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1" t="s">
        <v>132</v>
      </c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3"/>
    </row>
    <row r="7" spans="1:16" ht="22.5" thickTop="1" thickBot="1" x14ac:dyDescent="0.3">
      <c r="B7" s="109"/>
      <c r="C7" s="294">
        <v>2019</v>
      </c>
      <c r="D7" s="295"/>
      <c r="E7" s="296" t="s">
        <v>282</v>
      </c>
      <c r="F7" s="295"/>
      <c r="G7" s="296" t="s">
        <v>283</v>
      </c>
      <c r="H7" s="295"/>
      <c r="I7" s="296" t="s">
        <v>284</v>
      </c>
      <c r="J7" s="295"/>
      <c r="K7" s="296">
        <v>2023</v>
      </c>
      <c r="L7" s="295"/>
      <c r="M7" s="296">
        <v>2024</v>
      </c>
      <c r="N7" s="297"/>
      <c r="O7" s="298"/>
    </row>
    <row r="8" spans="1:16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tr">
        <f>CONCATENATE("var ",RIGHT(M7,2),"/",RIGHT(K7,2))</f>
        <v>var 24/23</v>
      </c>
      <c r="O8" s="112" t="str">
        <f>CONCATENATE("var ",RIGHT(M7,2),"/",RIGHT(C7,2))</f>
        <v>var 24/19</v>
      </c>
    </row>
    <row r="9" spans="1:16" x14ac:dyDescent="0.25">
      <c r="A9" s="1" t="s">
        <v>70</v>
      </c>
      <c r="B9" s="114" t="s">
        <v>71</v>
      </c>
      <c r="C9" s="115">
        <v>12429</v>
      </c>
      <c r="D9" s="116">
        <v>-8.3136618471525536E-2</v>
      </c>
      <c r="E9" s="115">
        <v>13603</v>
      </c>
      <c r="F9" s="116">
        <f t="shared" ref="F9:L21" si="0">IFERROR(E9/C9-1,"-")</f>
        <v>9.4456512993804864E-2</v>
      </c>
      <c r="G9" s="115">
        <v>2763</v>
      </c>
      <c r="H9" s="116">
        <f t="shared" si="0"/>
        <v>-0.79688304050577075</v>
      </c>
      <c r="I9" s="115">
        <v>11400</v>
      </c>
      <c r="J9" s="116">
        <f t="shared" si="0"/>
        <v>3.1259500542888166</v>
      </c>
      <c r="K9" s="115">
        <v>14353</v>
      </c>
      <c r="L9" s="116">
        <f t="shared" si="0"/>
        <v>0.25903508771929817</v>
      </c>
      <c r="M9" s="115">
        <v>14581</v>
      </c>
      <c r="N9" s="116">
        <f t="shared" ref="N9:N17" si="1">IFERROR(M9/K9-1,"-")</f>
        <v>1.5885180798439258E-2</v>
      </c>
      <c r="O9" s="116">
        <f t="shared" ref="O9" si="2">IFERROR(M9/C9-1,"-")</f>
        <v>0.17314345482339699</v>
      </c>
    </row>
    <row r="10" spans="1:16" x14ac:dyDescent="0.25">
      <c r="A10" s="1" t="s">
        <v>72</v>
      </c>
      <c r="B10" s="114" t="s">
        <v>73</v>
      </c>
      <c r="C10" s="115">
        <v>13453</v>
      </c>
      <c r="D10" s="116">
        <v>1.5320754716981133E-2</v>
      </c>
      <c r="E10" s="115">
        <v>14342</v>
      </c>
      <c r="F10" s="116">
        <f t="shared" si="0"/>
        <v>6.6081914814539511E-2</v>
      </c>
      <c r="G10" s="115">
        <v>3097</v>
      </c>
      <c r="H10" s="116">
        <f t="shared" si="0"/>
        <v>-0.78406080044624182</v>
      </c>
      <c r="I10" s="115">
        <v>11383</v>
      </c>
      <c r="J10" s="116">
        <f t="shared" si="0"/>
        <v>2.6754924120116241</v>
      </c>
      <c r="K10" s="115">
        <v>14251</v>
      </c>
      <c r="L10" s="116">
        <f t="shared" si="0"/>
        <v>0.25195466924360899</v>
      </c>
      <c r="M10" s="115">
        <v>15138</v>
      </c>
      <c r="N10" s="116">
        <f t="shared" si="1"/>
        <v>6.2241246228334823E-2</v>
      </c>
      <c r="O10" s="116">
        <f>IFERROR(M10/C10-1,"-")</f>
        <v>0.12525087341113506</v>
      </c>
    </row>
    <row r="11" spans="1:16" x14ac:dyDescent="0.25">
      <c r="A11" s="1" t="s">
        <v>74</v>
      </c>
      <c r="B11" s="114" t="s">
        <v>75</v>
      </c>
      <c r="C11" s="115">
        <v>13930</v>
      </c>
      <c r="D11" s="116">
        <v>-6.3025492701957342E-2</v>
      </c>
      <c r="E11" s="115">
        <v>5714</v>
      </c>
      <c r="F11" s="116">
        <f t="shared" si="0"/>
        <v>-0.58980617372577171</v>
      </c>
      <c r="G11" s="115">
        <v>4959</v>
      </c>
      <c r="H11" s="116">
        <f t="shared" si="0"/>
        <v>-0.13213160658032896</v>
      </c>
      <c r="I11" s="115">
        <v>12710</v>
      </c>
      <c r="J11" s="116">
        <f t="shared" si="0"/>
        <v>1.5630167372454125</v>
      </c>
      <c r="K11" s="115">
        <v>15603</v>
      </c>
      <c r="L11" s="116">
        <f t="shared" si="0"/>
        <v>0.22761605035405186</v>
      </c>
      <c r="M11" s="115">
        <v>15292</v>
      </c>
      <c r="N11" s="116">
        <f t="shared" si="1"/>
        <v>-1.9932064346599998E-2</v>
      </c>
      <c r="O11" s="116">
        <f t="shared" ref="O11:O20" si="3">IFERROR(M11/C11-1,"-")</f>
        <v>9.7774587221823417E-2</v>
      </c>
    </row>
    <row r="12" spans="1:16" x14ac:dyDescent="0.25">
      <c r="A12" s="1" t="s">
        <v>76</v>
      </c>
      <c r="B12" s="114" t="s">
        <v>77</v>
      </c>
      <c r="C12" s="115">
        <v>12265</v>
      </c>
      <c r="D12" s="116">
        <v>6.0160774483533519E-2</v>
      </c>
      <c r="E12" s="115">
        <v>0</v>
      </c>
      <c r="F12" s="116">
        <f t="shared" si="0"/>
        <v>-1</v>
      </c>
      <c r="G12" s="115">
        <v>4088</v>
      </c>
      <c r="H12" s="116" t="str">
        <f t="shared" si="0"/>
        <v>-</v>
      </c>
      <c r="I12" s="115">
        <v>12193</v>
      </c>
      <c r="J12" s="116">
        <f t="shared" si="0"/>
        <v>1.9826320939334638</v>
      </c>
      <c r="K12" s="115">
        <v>12703</v>
      </c>
      <c r="L12" s="116">
        <f t="shared" si="0"/>
        <v>4.1827277946362651E-2</v>
      </c>
      <c r="M12" s="115">
        <v>13439</v>
      </c>
      <c r="N12" s="116">
        <f t="shared" si="1"/>
        <v>5.793906951113903E-2</v>
      </c>
      <c r="O12" s="116">
        <f t="shared" si="3"/>
        <v>9.5719527109661584E-2</v>
      </c>
    </row>
    <row r="13" spans="1:16" x14ac:dyDescent="0.25">
      <c r="A13" s="1" t="s">
        <v>78</v>
      </c>
      <c r="B13" s="114" t="s">
        <v>79</v>
      </c>
      <c r="C13" s="115">
        <v>11342</v>
      </c>
      <c r="D13" s="116">
        <v>0.10127196815224782</v>
      </c>
      <c r="E13" s="115">
        <v>0</v>
      </c>
      <c r="F13" s="116">
        <f t="shared" si="0"/>
        <v>-1</v>
      </c>
      <c r="G13" s="115">
        <v>5644</v>
      </c>
      <c r="H13" s="116" t="str">
        <f t="shared" si="0"/>
        <v>-</v>
      </c>
      <c r="I13" s="115">
        <v>10085</v>
      </c>
      <c r="J13" s="116">
        <f t="shared" si="0"/>
        <v>0.78685329553508154</v>
      </c>
      <c r="K13" s="115">
        <v>12793</v>
      </c>
      <c r="L13" s="116">
        <f t="shared" si="0"/>
        <v>0.26851760039662875</v>
      </c>
      <c r="M13" s="115">
        <v>12513</v>
      </c>
      <c r="N13" s="116">
        <f t="shared" si="1"/>
        <v>-2.1886969436410553E-2</v>
      </c>
      <c r="O13" s="116">
        <f t="shared" si="3"/>
        <v>0.10324457767589501</v>
      </c>
    </row>
    <row r="14" spans="1:16" x14ac:dyDescent="0.25">
      <c r="A14" s="1" t="s">
        <v>80</v>
      </c>
      <c r="B14" s="114" t="s">
        <v>81</v>
      </c>
      <c r="C14" s="115">
        <v>8525</v>
      </c>
      <c r="D14" s="116">
        <v>-6.1536767943637161E-2</v>
      </c>
      <c r="E14" s="115">
        <v>0</v>
      </c>
      <c r="F14" s="116">
        <f t="shared" si="0"/>
        <v>-1</v>
      </c>
      <c r="G14" s="115">
        <v>5487</v>
      </c>
      <c r="H14" s="116" t="str">
        <f t="shared" si="0"/>
        <v>-</v>
      </c>
      <c r="I14" s="115">
        <v>11277</v>
      </c>
      <c r="J14" s="116">
        <f t="shared" si="0"/>
        <v>1.0552214324767633</v>
      </c>
      <c r="K14" s="115">
        <v>10373</v>
      </c>
      <c r="L14" s="116">
        <f t="shared" si="0"/>
        <v>-8.0163163962046591E-2</v>
      </c>
      <c r="M14" s="115">
        <v>10115</v>
      </c>
      <c r="N14" s="116">
        <f t="shared" si="1"/>
        <v>-2.4872264532922017E-2</v>
      </c>
      <c r="O14" s="116">
        <f t="shared" si="3"/>
        <v>0.18651026392961878</v>
      </c>
    </row>
    <row r="15" spans="1:16" x14ac:dyDescent="0.25">
      <c r="A15" s="1" t="s">
        <v>82</v>
      </c>
      <c r="B15" s="114" t="s">
        <v>83</v>
      </c>
      <c r="C15" s="115">
        <v>9185</v>
      </c>
      <c r="D15" s="116">
        <v>1.3014227418109536E-2</v>
      </c>
      <c r="E15" s="115">
        <v>0</v>
      </c>
      <c r="F15" s="116">
        <f t="shared" si="0"/>
        <v>-1</v>
      </c>
      <c r="G15" s="115">
        <v>5672</v>
      </c>
      <c r="H15" s="116" t="str">
        <f t="shared" si="0"/>
        <v>-</v>
      </c>
      <c r="I15" s="115">
        <v>10710</v>
      </c>
      <c r="J15" s="116">
        <f t="shared" si="0"/>
        <v>0.8882228490832158</v>
      </c>
      <c r="K15" s="115">
        <v>9594</v>
      </c>
      <c r="L15" s="116">
        <f t="shared" si="0"/>
        <v>-0.10420168067226887</v>
      </c>
      <c r="M15" s="115">
        <v>10140</v>
      </c>
      <c r="N15" s="116">
        <f t="shared" si="1"/>
        <v>5.6910569105691033E-2</v>
      </c>
      <c r="O15" s="116">
        <f t="shared" si="3"/>
        <v>0.10397387044093631</v>
      </c>
    </row>
    <row r="16" spans="1:16" x14ac:dyDescent="0.25">
      <c r="A16" s="1" t="s">
        <v>84</v>
      </c>
      <c r="B16" s="114" t="s">
        <v>85</v>
      </c>
      <c r="C16" s="115">
        <v>9176</v>
      </c>
      <c r="D16" s="116">
        <v>-4.4483020505587945E-3</v>
      </c>
      <c r="E16" s="115">
        <v>6941</v>
      </c>
      <c r="F16" s="116">
        <f t="shared" si="0"/>
        <v>-0.24357018308631206</v>
      </c>
      <c r="G16" s="115">
        <v>8587</v>
      </c>
      <c r="H16" s="116">
        <f t="shared" si="0"/>
        <v>0.23714162224463342</v>
      </c>
      <c r="I16" s="115">
        <v>10270</v>
      </c>
      <c r="J16" s="116">
        <f t="shared" si="0"/>
        <v>0.19599394433445916</v>
      </c>
      <c r="K16" s="115">
        <v>11871</v>
      </c>
      <c r="L16" s="116">
        <f t="shared" si="0"/>
        <v>0.15589094449853946</v>
      </c>
      <c r="M16" s="115">
        <v>9259</v>
      </c>
      <c r="N16" s="116">
        <f t="shared" si="1"/>
        <v>-0.22003201078257939</v>
      </c>
      <c r="O16" s="116">
        <f t="shared" si="3"/>
        <v>9.045335658238951E-3</v>
      </c>
    </row>
    <row r="17" spans="1:16" x14ac:dyDescent="0.25">
      <c r="A17" s="1" t="s">
        <v>86</v>
      </c>
      <c r="B17" s="114" t="s">
        <v>87</v>
      </c>
      <c r="C17" s="115">
        <v>8003</v>
      </c>
      <c r="D17" s="116">
        <v>-0.2460668864813943</v>
      </c>
      <c r="E17" s="115">
        <v>3767</v>
      </c>
      <c r="F17" s="116">
        <f t="shared" si="0"/>
        <v>-0.5293015119330251</v>
      </c>
      <c r="G17" s="115">
        <v>9600</v>
      </c>
      <c r="H17" s="116">
        <f t="shared" si="0"/>
        <v>1.5484470400849482</v>
      </c>
      <c r="I17" s="115">
        <v>10967</v>
      </c>
      <c r="J17" s="116">
        <f t="shared" si="0"/>
        <v>0.14239583333333328</v>
      </c>
      <c r="K17" s="115">
        <v>10606</v>
      </c>
      <c r="L17" s="116">
        <f t="shared" si="0"/>
        <v>-3.2916932616029904E-2</v>
      </c>
      <c r="M17" s="115">
        <v>11345</v>
      </c>
      <c r="N17" s="116">
        <f t="shared" si="1"/>
        <v>6.9677541014520061E-2</v>
      </c>
      <c r="O17" s="116">
        <f t="shared" si="3"/>
        <v>0.41759340247407217</v>
      </c>
    </row>
    <row r="18" spans="1:16" x14ac:dyDescent="0.25">
      <c r="A18" s="1" t="s">
        <v>88</v>
      </c>
      <c r="B18" s="114" t="s">
        <v>89</v>
      </c>
      <c r="C18" s="115">
        <v>10636</v>
      </c>
      <c r="D18" s="116">
        <v>4.0592844331162059E-3</v>
      </c>
      <c r="E18" s="115">
        <v>3603</v>
      </c>
      <c r="F18" s="116">
        <f t="shared" si="0"/>
        <v>-0.66124482888303882</v>
      </c>
      <c r="G18" s="115">
        <v>10119</v>
      </c>
      <c r="H18" s="116">
        <f t="shared" si="0"/>
        <v>1.8084929225645294</v>
      </c>
      <c r="I18" s="115">
        <v>11595</v>
      </c>
      <c r="J18" s="116">
        <f t="shared" si="0"/>
        <v>0.14586421583160392</v>
      </c>
      <c r="K18" s="115">
        <v>11107</v>
      </c>
      <c r="L18" s="116">
        <f t="shared" si="0"/>
        <v>-4.208710651142733E-2</v>
      </c>
      <c r="M18" s="115">
        <v>12187</v>
      </c>
      <c r="N18" s="116">
        <f>IFERROR(M18/K18-1,"-")</f>
        <v>9.7235977311605382E-2</v>
      </c>
      <c r="O18" s="116">
        <f t="shared" si="3"/>
        <v>0.14582549830763436</v>
      </c>
    </row>
    <row r="19" spans="1:16" x14ac:dyDescent="0.25">
      <c r="A19" s="1" t="s">
        <v>90</v>
      </c>
      <c r="B19" s="114" t="s">
        <v>91</v>
      </c>
      <c r="C19" s="115">
        <v>14162</v>
      </c>
      <c r="D19" s="116">
        <v>1.5488312060806031E-2</v>
      </c>
      <c r="E19" s="115">
        <v>3555</v>
      </c>
      <c r="F19" s="116">
        <f t="shared" si="0"/>
        <v>-0.74897613331450352</v>
      </c>
      <c r="G19" s="115">
        <v>12186</v>
      </c>
      <c r="H19" s="116">
        <f t="shared" si="0"/>
        <v>2.4278481012658228</v>
      </c>
      <c r="I19" s="115">
        <v>13053</v>
      </c>
      <c r="J19" s="116">
        <f t="shared" si="0"/>
        <v>7.1147218119153033E-2</v>
      </c>
      <c r="K19" s="115">
        <v>13216</v>
      </c>
      <c r="L19" s="116">
        <f t="shared" si="0"/>
        <v>1.2487550754615828E-2</v>
      </c>
      <c r="M19" s="115">
        <v>14972</v>
      </c>
      <c r="N19" s="116">
        <f>IFERROR(M19/K19-1,"-")</f>
        <v>0.13286924939467304</v>
      </c>
      <c r="O19" s="116">
        <f t="shared" si="3"/>
        <v>5.7195311396695425E-2</v>
      </c>
    </row>
    <row r="20" spans="1:16" x14ac:dyDescent="0.25">
      <c r="A20" s="1" t="s">
        <v>92</v>
      </c>
      <c r="B20" s="114" t="s">
        <v>93</v>
      </c>
      <c r="C20" s="115">
        <v>13020</v>
      </c>
      <c r="D20" s="116">
        <v>7.5839653304441423E-3</v>
      </c>
      <c r="E20" s="115">
        <v>4049</v>
      </c>
      <c r="F20" s="116">
        <f t="shared" si="0"/>
        <v>-0.68901689708141323</v>
      </c>
      <c r="G20" s="115">
        <v>11200</v>
      </c>
      <c r="H20" s="116">
        <f t="shared" si="0"/>
        <v>1.766115090145715</v>
      </c>
      <c r="I20" s="115">
        <v>12114</v>
      </c>
      <c r="J20" s="116">
        <f t="shared" si="0"/>
        <v>8.1607142857142767E-2</v>
      </c>
      <c r="K20" s="115">
        <v>11864</v>
      </c>
      <c r="L20" s="116">
        <f t="shared" si="0"/>
        <v>-2.06372791811128E-2</v>
      </c>
      <c r="M20" s="115">
        <v>13319</v>
      </c>
      <c r="N20" s="116">
        <f>IFERROR(M20/K20-1,"-")</f>
        <v>0.12263991908293992</v>
      </c>
      <c r="O20" s="116">
        <f t="shared" si="3"/>
        <v>2.2964669738863241E-2</v>
      </c>
    </row>
    <row r="21" spans="1:16" ht="15.75" x14ac:dyDescent="0.25">
      <c r="A21" s="1"/>
      <c r="B21" s="117" t="s">
        <v>30</v>
      </c>
      <c r="C21" s="118">
        <v>136126</v>
      </c>
      <c r="D21" s="119">
        <v>-2.0570565168903099E-2</v>
      </c>
      <c r="E21" s="118">
        <v>59047</v>
      </c>
      <c r="F21" s="119">
        <f t="shared" si="0"/>
        <v>-0.56623275494762204</v>
      </c>
      <c r="G21" s="118">
        <v>83402</v>
      </c>
      <c r="H21" s="119">
        <f t="shared" si="0"/>
        <v>0.41246803393906539</v>
      </c>
      <c r="I21" s="118">
        <v>137757</v>
      </c>
      <c r="J21" s="119">
        <f t="shared" si="0"/>
        <v>0.65172298026426234</v>
      </c>
      <c r="K21" s="118">
        <v>148334</v>
      </c>
      <c r="L21" s="119">
        <f t="shared" si="0"/>
        <v>7.6780127325653202E-2</v>
      </c>
      <c r="M21" s="118">
        <v>152300</v>
      </c>
      <c r="N21" s="119">
        <v>2.6736958485579887E-2</v>
      </c>
      <c r="O21" s="119">
        <v>0.11881639069685446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K24" s="120"/>
      <c r="N24" s="79"/>
    </row>
    <row r="26" spans="1:16" ht="48.75" customHeight="1" thickBot="1" x14ac:dyDescent="0.3">
      <c r="B26" s="269" t="s">
        <v>285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1" t="s">
        <v>137</v>
      </c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3"/>
    </row>
    <row r="29" spans="1:16" ht="22.5" thickTop="1" thickBot="1" x14ac:dyDescent="0.3">
      <c r="B29" s="109"/>
      <c r="C29" s="294">
        <v>2019</v>
      </c>
      <c r="D29" s="295"/>
      <c r="E29" s="296" t="s">
        <v>282</v>
      </c>
      <c r="F29" s="295"/>
      <c r="G29" s="296" t="s">
        <v>283</v>
      </c>
      <c r="H29" s="295"/>
      <c r="I29" s="296" t="s">
        <v>284</v>
      </c>
      <c r="J29" s="295"/>
      <c r="K29" s="296">
        <v>2023</v>
      </c>
      <c r="L29" s="295"/>
      <c r="M29" s="296">
        <v>2024</v>
      </c>
      <c r="N29" s="297"/>
      <c r="O29" s="298"/>
    </row>
    <row r="30" spans="1:16" ht="16.5" thickTop="1" thickBot="1" x14ac:dyDescent="0.3">
      <c r="B30" s="85"/>
      <c r="C30" s="111" t="s">
        <v>69</v>
      </c>
      <c r="D30" s="112" t="str">
        <f>CONCATENATE("var ",RIGHT(C29,2),"/",RIGHT(C29-1,2))</f>
        <v>var 19/18</v>
      </c>
      <c r="E30" s="113" t="s">
        <v>69</v>
      </c>
      <c r="F30" s="112" t="str">
        <f>CONCATENATE("var ",RIGHT(E29,2),"/",RIGHT(C29,2))</f>
        <v>var 20/19</v>
      </c>
      <c r="G30" s="113" t="s">
        <v>69</v>
      </c>
      <c r="H30" s="112" t="str">
        <f>CONCATENATE("var ",RIGHT(G29,2),"/",RIGHT(E29,2))</f>
        <v>var 21/20</v>
      </c>
      <c r="I30" s="113" t="s">
        <v>69</v>
      </c>
      <c r="J30" s="112" t="str">
        <f>CONCATENATE("var ",RIGHT(I29,2),"/",RIGHT(G29,2))</f>
        <v>var 22/21</v>
      </c>
      <c r="K30" s="113" t="s">
        <v>69</v>
      </c>
      <c r="L30" s="112" t="str">
        <f>CONCATENATE("var ",RIGHT(K29,2),"/",RIGHT(I29,2))</f>
        <v>var 23/22</v>
      </c>
      <c r="M30" s="113" t="s">
        <v>69</v>
      </c>
      <c r="N30" s="112" t="str">
        <f>CONCATENATE("var ",RIGHT(M29,2),"/",RIGHT(K29,2))</f>
        <v>var 24/23</v>
      </c>
      <c r="O30" s="112" t="str">
        <f>CONCATENATE("var ",RIGHT(M29,2),"/",RIGHT(C29,2))</f>
        <v>var 24/19</v>
      </c>
    </row>
    <row r="31" spans="1:16" x14ac:dyDescent="0.25">
      <c r="B31" s="114" t="s">
        <v>71</v>
      </c>
      <c r="C31" s="115">
        <v>12429</v>
      </c>
      <c r="D31" s="116">
        <v>-8.3136618471525536E-2</v>
      </c>
      <c r="E31" s="115">
        <v>13603</v>
      </c>
      <c r="F31" s="116">
        <f t="shared" ref="F31:J43" si="4">IFERROR(E31/C31-1,"-")</f>
        <v>9.4456512993804864E-2</v>
      </c>
      <c r="G31" s="115">
        <v>2763</v>
      </c>
      <c r="H31" s="116">
        <f t="shared" si="4"/>
        <v>-0.79688304050577075</v>
      </c>
      <c r="I31" s="115">
        <v>11400</v>
      </c>
      <c r="J31" s="116">
        <f t="shared" si="4"/>
        <v>3.1259500542888166</v>
      </c>
      <c r="K31" s="115">
        <v>14353</v>
      </c>
      <c r="L31" s="116">
        <f t="shared" ref="L31:L43" si="5">IFERROR(K31/I31-1,"-")</f>
        <v>0.25903508771929817</v>
      </c>
      <c r="M31" s="115">
        <v>14581</v>
      </c>
      <c r="N31" s="116">
        <f t="shared" ref="N31:N39" si="6">IFERROR(M31/K31-1,"-")</f>
        <v>1.5885180798439258E-2</v>
      </c>
      <c r="O31" s="116">
        <f t="shared" ref="O31" si="7">IFERROR(M31/C31-1,"-")</f>
        <v>0.17314345482339699</v>
      </c>
    </row>
    <row r="32" spans="1:16" x14ac:dyDescent="0.25">
      <c r="B32" s="114" t="s">
        <v>73</v>
      </c>
      <c r="C32" s="115">
        <v>13453</v>
      </c>
      <c r="D32" s="116">
        <v>1.5320754716981133E-2</v>
      </c>
      <c r="E32" s="115">
        <v>14342</v>
      </c>
      <c r="F32" s="116">
        <f t="shared" si="4"/>
        <v>6.6081914814539511E-2</v>
      </c>
      <c r="G32" s="115">
        <v>3097</v>
      </c>
      <c r="H32" s="116">
        <f t="shared" si="4"/>
        <v>-0.78406080044624182</v>
      </c>
      <c r="I32" s="115">
        <v>11383</v>
      </c>
      <c r="J32" s="116">
        <f t="shared" si="4"/>
        <v>2.6754924120116241</v>
      </c>
      <c r="K32" s="115">
        <v>14251</v>
      </c>
      <c r="L32" s="116">
        <f t="shared" si="5"/>
        <v>0.25195466924360899</v>
      </c>
      <c r="M32" s="115">
        <v>15138</v>
      </c>
      <c r="N32" s="116">
        <f t="shared" si="6"/>
        <v>6.2241246228334823E-2</v>
      </c>
      <c r="O32" s="116">
        <f>IFERROR(M32/C32-1,"-")</f>
        <v>0.12525087341113506</v>
      </c>
    </row>
    <row r="33" spans="2:16" x14ac:dyDescent="0.25">
      <c r="B33" s="114" t="s">
        <v>75</v>
      </c>
      <c r="C33" s="115">
        <v>13930</v>
      </c>
      <c r="D33" s="116">
        <v>-6.3025492701957342E-2</v>
      </c>
      <c r="E33" s="115">
        <v>5714</v>
      </c>
      <c r="F33" s="116">
        <f t="shared" si="4"/>
        <v>-0.58980617372577171</v>
      </c>
      <c r="G33" s="115">
        <v>4959</v>
      </c>
      <c r="H33" s="116">
        <f t="shared" si="4"/>
        <v>-0.13213160658032896</v>
      </c>
      <c r="I33" s="115">
        <v>12710</v>
      </c>
      <c r="J33" s="116">
        <f t="shared" si="4"/>
        <v>1.5630167372454125</v>
      </c>
      <c r="K33" s="115">
        <v>15603</v>
      </c>
      <c r="L33" s="116">
        <f t="shared" si="5"/>
        <v>0.22761605035405186</v>
      </c>
      <c r="M33" s="115">
        <v>15292</v>
      </c>
      <c r="N33" s="116">
        <f t="shared" si="6"/>
        <v>-1.9932064346599998E-2</v>
      </c>
      <c r="O33" s="116">
        <f t="shared" ref="O33:O42" si="8">IFERROR(M33/C33-1,"-")</f>
        <v>9.7774587221823417E-2</v>
      </c>
    </row>
    <row r="34" spans="2:16" x14ac:dyDescent="0.25">
      <c r="B34" s="114" t="s">
        <v>77</v>
      </c>
      <c r="C34" s="115">
        <v>12265</v>
      </c>
      <c r="D34" s="116">
        <v>6.0160774483533519E-2</v>
      </c>
      <c r="E34" s="115">
        <v>0</v>
      </c>
      <c r="F34" s="116">
        <f t="shared" si="4"/>
        <v>-1</v>
      </c>
      <c r="G34" s="115">
        <v>4088</v>
      </c>
      <c r="H34" s="116" t="str">
        <f t="shared" si="4"/>
        <v>-</v>
      </c>
      <c r="I34" s="115">
        <v>12193</v>
      </c>
      <c r="J34" s="116">
        <f t="shared" si="4"/>
        <v>1.9826320939334638</v>
      </c>
      <c r="K34" s="115">
        <v>12703</v>
      </c>
      <c r="L34" s="116">
        <f t="shared" si="5"/>
        <v>4.1827277946362651E-2</v>
      </c>
      <c r="M34" s="115">
        <v>13439</v>
      </c>
      <c r="N34" s="116">
        <f t="shared" si="6"/>
        <v>5.793906951113903E-2</v>
      </c>
      <c r="O34" s="116">
        <f t="shared" si="8"/>
        <v>9.5719527109661584E-2</v>
      </c>
    </row>
    <row r="35" spans="2:16" x14ac:dyDescent="0.25">
      <c r="B35" s="114" t="s">
        <v>79</v>
      </c>
      <c r="C35" s="115">
        <v>11342</v>
      </c>
      <c r="D35" s="116">
        <v>0.10127196815224782</v>
      </c>
      <c r="E35" s="115">
        <v>0</v>
      </c>
      <c r="F35" s="116">
        <f t="shared" si="4"/>
        <v>-1</v>
      </c>
      <c r="G35" s="115">
        <v>5644</v>
      </c>
      <c r="H35" s="116" t="str">
        <f t="shared" si="4"/>
        <v>-</v>
      </c>
      <c r="I35" s="115">
        <v>10085</v>
      </c>
      <c r="J35" s="116">
        <f t="shared" si="4"/>
        <v>0.78685329553508154</v>
      </c>
      <c r="K35" s="115">
        <v>12793</v>
      </c>
      <c r="L35" s="116">
        <f t="shared" si="5"/>
        <v>0.26851760039662875</v>
      </c>
      <c r="M35" s="115">
        <v>12513</v>
      </c>
      <c r="N35" s="116">
        <f t="shared" si="6"/>
        <v>-2.1886969436410553E-2</v>
      </c>
      <c r="O35" s="116">
        <f t="shared" si="8"/>
        <v>0.10324457767589501</v>
      </c>
    </row>
    <row r="36" spans="2:16" x14ac:dyDescent="0.25">
      <c r="B36" s="114" t="s">
        <v>81</v>
      </c>
      <c r="C36" s="115">
        <v>8525</v>
      </c>
      <c r="D36" s="116">
        <v>-6.1536767943637161E-2</v>
      </c>
      <c r="E36" s="115">
        <v>0</v>
      </c>
      <c r="F36" s="116">
        <f t="shared" si="4"/>
        <v>-1</v>
      </c>
      <c r="G36" s="115">
        <v>5487</v>
      </c>
      <c r="H36" s="116" t="str">
        <f t="shared" si="4"/>
        <v>-</v>
      </c>
      <c r="I36" s="115">
        <v>11277</v>
      </c>
      <c r="J36" s="116">
        <f t="shared" si="4"/>
        <v>1.0552214324767633</v>
      </c>
      <c r="K36" s="115">
        <v>10373</v>
      </c>
      <c r="L36" s="116">
        <f t="shared" si="5"/>
        <v>-8.0163163962046591E-2</v>
      </c>
      <c r="M36" s="115">
        <v>10115</v>
      </c>
      <c r="N36" s="116">
        <f t="shared" si="6"/>
        <v>-2.4872264532922017E-2</v>
      </c>
      <c r="O36" s="116">
        <f t="shared" si="8"/>
        <v>0.18651026392961878</v>
      </c>
    </row>
    <row r="37" spans="2:16" x14ac:dyDescent="0.25">
      <c r="B37" s="114" t="s">
        <v>83</v>
      </c>
      <c r="C37" s="115">
        <v>9185</v>
      </c>
      <c r="D37" s="116">
        <v>1.3014227418109536E-2</v>
      </c>
      <c r="E37" s="115">
        <v>0</v>
      </c>
      <c r="F37" s="116">
        <f t="shared" si="4"/>
        <v>-1</v>
      </c>
      <c r="G37" s="115">
        <v>5672</v>
      </c>
      <c r="H37" s="116" t="str">
        <f t="shared" si="4"/>
        <v>-</v>
      </c>
      <c r="I37" s="115">
        <v>10710</v>
      </c>
      <c r="J37" s="116">
        <f t="shared" si="4"/>
        <v>0.8882228490832158</v>
      </c>
      <c r="K37" s="115">
        <v>9594</v>
      </c>
      <c r="L37" s="116">
        <f t="shared" si="5"/>
        <v>-0.10420168067226887</v>
      </c>
      <c r="M37" s="115">
        <v>10140</v>
      </c>
      <c r="N37" s="116">
        <f t="shared" si="6"/>
        <v>5.6910569105691033E-2</v>
      </c>
      <c r="O37" s="116">
        <f t="shared" si="8"/>
        <v>0.10397387044093631</v>
      </c>
    </row>
    <row r="38" spans="2:16" x14ac:dyDescent="0.25">
      <c r="B38" s="114" t="s">
        <v>85</v>
      </c>
      <c r="C38" s="115">
        <v>9176</v>
      </c>
      <c r="D38" s="116">
        <v>-4.4483020505587945E-3</v>
      </c>
      <c r="E38" s="115">
        <v>6941</v>
      </c>
      <c r="F38" s="116">
        <f t="shared" si="4"/>
        <v>-0.24357018308631206</v>
      </c>
      <c r="G38" s="115">
        <v>8587</v>
      </c>
      <c r="H38" s="116">
        <f t="shared" si="4"/>
        <v>0.23714162224463342</v>
      </c>
      <c r="I38" s="115">
        <v>10270</v>
      </c>
      <c r="J38" s="116">
        <f t="shared" si="4"/>
        <v>0.19599394433445916</v>
      </c>
      <c r="K38" s="115">
        <v>11871</v>
      </c>
      <c r="L38" s="116">
        <f t="shared" si="5"/>
        <v>0.15589094449853946</v>
      </c>
      <c r="M38" s="115">
        <v>9259</v>
      </c>
      <c r="N38" s="116">
        <f t="shared" si="6"/>
        <v>-0.22003201078257939</v>
      </c>
      <c r="O38" s="116">
        <f t="shared" si="8"/>
        <v>9.045335658238951E-3</v>
      </c>
    </row>
    <row r="39" spans="2:16" x14ac:dyDescent="0.25">
      <c r="B39" s="114" t="s">
        <v>87</v>
      </c>
      <c r="C39" s="115">
        <v>8003</v>
      </c>
      <c r="D39" s="116">
        <v>-0.2460668864813943</v>
      </c>
      <c r="E39" s="115">
        <v>3767</v>
      </c>
      <c r="F39" s="116">
        <f t="shared" si="4"/>
        <v>-0.5293015119330251</v>
      </c>
      <c r="G39" s="115">
        <v>9600</v>
      </c>
      <c r="H39" s="116">
        <f t="shared" si="4"/>
        <v>1.5484470400849482</v>
      </c>
      <c r="I39" s="115">
        <v>10967</v>
      </c>
      <c r="J39" s="116">
        <f t="shared" si="4"/>
        <v>0.14239583333333328</v>
      </c>
      <c r="K39" s="115">
        <v>10606</v>
      </c>
      <c r="L39" s="116">
        <f t="shared" si="5"/>
        <v>-3.2916932616029904E-2</v>
      </c>
      <c r="M39" s="115">
        <v>11345</v>
      </c>
      <c r="N39" s="116">
        <f t="shared" si="6"/>
        <v>6.9677541014520061E-2</v>
      </c>
      <c r="O39" s="116">
        <f t="shared" si="8"/>
        <v>0.41759340247407217</v>
      </c>
    </row>
    <row r="40" spans="2:16" x14ac:dyDescent="0.25">
      <c r="B40" s="114" t="s">
        <v>89</v>
      </c>
      <c r="C40" s="115">
        <v>10636</v>
      </c>
      <c r="D40" s="116">
        <v>4.0592844331162059E-3</v>
      </c>
      <c r="E40" s="115">
        <v>3603</v>
      </c>
      <c r="F40" s="116">
        <f t="shared" si="4"/>
        <v>-0.66124482888303882</v>
      </c>
      <c r="G40" s="115">
        <v>10119</v>
      </c>
      <c r="H40" s="116">
        <f t="shared" si="4"/>
        <v>1.8084929225645294</v>
      </c>
      <c r="I40" s="115">
        <v>11595</v>
      </c>
      <c r="J40" s="116">
        <f t="shared" si="4"/>
        <v>0.14586421583160392</v>
      </c>
      <c r="K40" s="115">
        <v>11107</v>
      </c>
      <c r="L40" s="116">
        <f t="shared" si="5"/>
        <v>-4.208710651142733E-2</v>
      </c>
      <c r="M40" s="115">
        <v>12187</v>
      </c>
      <c r="N40" s="116">
        <f>IFERROR(M40/K40-1,"-")</f>
        <v>9.7235977311605382E-2</v>
      </c>
      <c r="O40" s="116">
        <f t="shared" si="8"/>
        <v>0.14582549830763436</v>
      </c>
    </row>
    <row r="41" spans="2:16" x14ac:dyDescent="0.25">
      <c r="B41" s="114" t="s">
        <v>91</v>
      </c>
      <c r="C41" s="115">
        <v>14162</v>
      </c>
      <c r="D41" s="116">
        <v>1.5488312060806031E-2</v>
      </c>
      <c r="E41" s="115">
        <v>3555</v>
      </c>
      <c r="F41" s="116">
        <f t="shared" si="4"/>
        <v>-0.74897613331450352</v>
      </c>
      <c r="G41" s="115">
        <v>12186</v>
      </c>
      <c r="H41" s="116">
        <f t="shared" si="4"/>
        <v>2.4278481012658228</v>
      </c>
      <c r="I41" s="115">
        <v>13053</v>
      </c>
      <c r="J41" s="116">
        <f t="shared" si="4"/>
        <v>7.1147218119153033E-2</v>
      </c>
      <c r="K41" s="115">
        <v>13216</v>
      </c>
      <c r="L41" s="116">
        <f t="shared" si="5"/>
        <v>1.2487550754615828E-2</v>
      </c>
      <c r="M41" s="115">
        <v>14972</v>
      </c>
      <c r="N41" s="116">
        <f>IFERROR(M41/K41-1,"-")</f>
        <v>0.13286924939467304</v>
      </c>
      <c r="O41" s="116">
        <f t="shared" si="8"/>
        <v>5.7195311396695425E-2</v>
      </c>
    </row>
    <row r="42" spans="2:16" x14ac:dyDescent="0.25">
      <c r="B42" s="114" t="s">
        <v>93</v>
      </c>
      <c r="C42" s="115">
        <v>13020</v>
      </c>
      <c r="D42" s="116">
        <v>7.5839653304441423E-3</v>
      </c>
      <c r="E42" s="115">
        <v>4049</v>
      </c>
      <c r="F42" s="116">
        <f t="shared" si="4"/>
        <v>-0.68901689708141323</v>
      </c>
      <c r="G42" s="115">
        <v>11200</v>
      </c>
      <c r="H42" s="116">
        <f t="shared" si="4"/>
        <v>1.766115090145715</v>
      </c>
      <c r="I42" s="115">
        <v>12114</v>
      </c>
      <c r="J42" s="116">
        <f t="shared" si="4"/>
        <v>8.1607142857142767E-2</v>
      </c>
      <c r="K42" s="115">
        <v>11864</v>
      </c>
      <c r="L42" s="116">
        <f t="shared" si="5"/>
        <v>-2.06372791811128E-2</v>
      </c>
      <c r="M42" s="115">
        <v>13319</v>
      </c>
      <c r="N42" s="116">
        <f>IFERROR(M42/K42-1,"-")</f>
        <v>0.12263991908293992</v>
      </c>
      <c r="O42" s="116">
        <f t="shared" si="8"/>
        <v>2.2964669738863241E-2</v>
      </c>
    </row>
    <row r="43" spans="2:16" ht="15.75" x14ac:dyDescent="0.25">
      <c r="B43" s="117" t="s">
        <v>30</v>
      </c>
      <c r="C43" s="118">
        <v>136126</v>
      </c>
      <c r="D43" s="119">
        <v>-2.0570565168903099E-2</v>
      </c>
      <c r="E43" s="118">
        <v>59047</v>
      </c>
      <c r="F43" s="119">
        <f t="shared" si="4"/>
        <v>-0.56623275494762204</v>
      </c>
      <c r="G43" s="118">
        <v>83402</v>
      </c>
      <c r="H43" s="119">
        <f t="shared" si="4"/>
        <v>0.41246803393906539</v>
      </c>
      <c r="I43" s="118">
        <v>137757</v>
      </c>
      <c r="J43" s="119">
        <f t="shared" si="4"/>
        <v>0.65172298026426234</v>
      </c>
      <c r="K43" s="118">
        <v>148334</v>
      </c>
      <c r="L43" s="119">
        <f t="shared" si="5"/>
        <v>7.6780127325653202E-2</v>
      </c>
      <c r="M43" s="118">
        <v>152300</v>
      </c>
      <c r="N43" s="119">
        <v>2.6736958485579887E-2</v>
      </c>
      <c r="O43" s="119">
        <v>0.11881639069685446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8" spans="2:16" ht="48.75" customHeight="1" thickBot="1" x14ac:dyDescent="0.3">
      <c r="B48" s="269" t="s">
        <v>286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1" t="s">
        <v>149</v>
      </c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3"/>
    </row>
    <row r="51" spans="1:16" ht="22.5" thickTop="1" thickBot="1" x14ac:dyDescent="0.3">
      <c r="B51" s="109"/>
      <c r="C51" s="294">
        <v>2019</v>
      </c>
      <c r="D51" s="295"/>
      <c r="E51" s="296" t="s">
        <v>282</v>
      </c>
      <c r="F51" s="295"/>
      <c r="G51" s="296" t="s">
        <v>283</v>
      </c>
      <c r="H51" s="295"/>
      <c r="I51" s="296" t="s">
        <v>284</v>
      </c>
      <c r="J51" s="295"/>
      <c r="K51" s="296">
        <v>2023</v>
      </c>
      <c r="L51" s="295"/>
      <c r="M51" s="296">
        <v>2024</v>
      </c>
      <c r="N51" s="297"/>
      <c r="O51" s="298"/>
    </row>
    <row r="52" spans="1:16" ht="16.5" thickTop="1" thickBot="1" x14ac:dyDescent="0.3">
      <c r="B52" s="85"/>
      <c r="C52" s="111" t="s">
        <v>69</v>
      </c>
      <c r="D52" s="112" t="str">
        <f>CONCATENATE("var ",RIGHT(C51,2),"/",RIGHT(C51-1,2))</f>
        <v>var 19/18</v>
      </c>
      <c r="E52" s="113" t="s">
        <v>69</v>
      </c>
      <c r="F52" s="112" t="str">
        <f>CONCATENATE("var ",RIGHT(E51,2),"/",RIGHT(C51,2))</f>
        <v>var 20/19</v>
      </c>
      <c r="G52" s="113" t="s">
        <v>69</v>
      </c>
      <c r="H52" s="112" t="str">
        <f>CONCATENATE("var ",RIGHT(G51,2),"/",RIGHT(E51,2))</f>
        <v>var 21/20</v>
      </c>
      <c r="I52" s="113" t="s">
        <v>69</v>
      </c>
      <c r="J52" s="112" t="str">
        <f>CONCATENATE("var ",RIGHT(I51,2),"/",RIGHT(G51,2))</f>
        <v>var 22/21</v>
      </c>
      <c r="K52" s="113" t="s">
        <v>69</v>
      </c>
      <c r="L52" s="112" t="str">
        <f>CONCATENATE("var ",RIGHT(K51,2),"/",RIGHT(I51,2))</f>
        <v>var 23/22</v>
      </c>
      <c r="M52" s="113" t="s">
        <v>69</v>
      </c>
      <c r="N52" s="112" t="str">
        <f>CONCATENATE("var ",RIGHT(M51,2),"/",RIGHT(K51,2))</f>
        <v>var 24/23</v>
      </c>
      <c r="O52" s="112" t="str">
        <f>CONCATENATE("var ",RIGHT(M51,2),"/",RIGHT(C51,2))</f>
        <v>var 24/19</v>
      </c>
    </row>
    <row r="53" spans="1:16" x14ac:dyDescent="0.25">
      <c r="A53" s="1"/>
      <c r="B53" s="114" t="s">
        <v>71</v>
      </c>
      <c r="C53" s="115">
        <v>10394</v>
      </c>
      <c r="D53" s="116">
        <v>-7.2957545486978193E-2</v>
      </c>
      <c r="E53" s="115">
        <v>11286</v>
      </c>
      <c r="F53" s="116">
        <f t="shared" ref="F53:J65" si="9">IFERROR(E53/C53-1,"-")</f>
        <v>8.581874158168179E-2</v>
      </c>
      <c r="G53" s="115">
        <v>0</v>
      </c>
      <c r="H53" s="116">
        <f t="shared" si="9"/>
        <v>-1</v>
      </c>
      <c r="I53" s="115">
        <v>0</v>
      </c>
      <c r="J53" s="116" t="str">
        <f t="shared" si="9"/>
        <v>-</v>
      </c>
      <c r="K53" s="115">
        <v>12972</v>
      </c>
      <c r="L53" s="116" t="str">
        <f t="shared" ref="L53:L65" si="10">IFERROR(K53/I53-1,"-")</f>
        <v>-</v>
      </c>
      <c r="M53" s="115">
        <v>13093</v>
      </c>
      <c r="N53" s="116">
        <f t="shared" ref="N53:N61" si="11">IFERROR(M53/K53-1,"-")</f>
        <v>9.3277829170521631E-3</v>
      </c>
      <c r="O53" s="116">
        <f t="shared" ref="O53" si="12">IFERROR(M53/C53-1,"-")</f>
        <v>0.25966903983067158</v>
      </c>
    </row>
    <row r="54" spans="1:16" x14ac:dyDescent="0.25">
      <c r="A54" s="1">
        <v>2</v>
      </c>
      <c r="B54" s="114" t="s">
        <v>73</v>
      </c>
      <c r="C54" s="115">
        <v>11322</v>
      </c>
      <c r="D54" s="116">
        <v>7.9622389625250367E-2</v>
      </c>
      <c r="E54" s="115">
        <v>11308</v>
      </c>
      <c r="F54" s="116">
        <f t="shared" si="9"/>
        <v>-1.2365306482953198E-3</v>
      </c>
      <c r="G54" s="115">
        <v>0</v>
      </c>
      <c r="H54" s="116">
        <f t="shared" si="9"/>
        <v>-1</v>
      </c>
      <c r="I54" s="115">
        <v>0</v>
      </c>
      <c r="J54" s="116" t="str">
        <f t="shared" si="9"/>
        <v>-</v>
      </c>
      <c r="K54" s="115">
        <v>12909</v>
      </c>
      <c r="L54" s="116" t="str">
        <f t="shared" si="10"/>
        <v>-</v>
      </c>
      <c r="M54" s="115">
        <v>13468</v>
      </c>
      <c r="N54" s="116">
        <f t="shared" si="11"/>
        <v>4.3303121852970694E-2</v>
      </c>
      <c r="O54" s="116">
        <f>IFERROR(M54/C54-1,"-")</f>
        <v>0.18954248366013071</v>
      </c>
    </row>
    <row r="55" spans="1:16" x14ac:dyDescent="0.25">
      <c r="A55" s="1">
        <v>3</v>
      </c>
      <c r="B55" s="114" t="s">
        <v>75</v>
      </c>
      <c r="C55" s="115">
        <v>10967</v>
      </c>
      <c r="D55" s="116">
        <v>-0.10888112456325671</v>
      </c>
      <c r="E55" s="115">
        <v>4549</v>
      </c>
      <c r="F55" s="116">
        <f t="shared" si="9"/>
        <v>-0.58521017598249292</v>
      </c>
      <c r="G55" s="115">
        <v>0</v>
      </c>
      <c r="H55" s="116">
        <f t="shared" si="9"/>
        <v>-1</v>
      </c>
      <c r="I55" s="115">
        <v>0</v>
      </c>
      <c r="J55" s="116" t="str">
        <f t="shared" si="9"/>
        <v>-</v>
      </c>
      <c r="K55" s="115">
        <v>14183</v>
      </c>
      <c r="L55" s="116" t="str">
        <f t="shared" si="10"/>
        <v>-</v>
      </c>
      <c r="M55" s="115">
        <v>13753</v>
      </c>
      <c r="N55" s="116">
        <f t="shared" si="11"/>
        <v>-3.0317986321652723E-2</v>
      </c>
      <c r="O55" s="116">
        <f t="shared" ref="O55:O64" si="13">IFERROR(M55/C55-1,"-")</f>
        <v>0.25403483176803143</v>
      </c>
    </row>
    <row r="56" spans="1:16" x14ac:dyDescent="0.25">
      <c r="A56" s="1">
        <v>4</v>
      </c>
      <c r="B56" s="114" t="s">
        <v>77</v>
      </c>
      <c r="C56" s="115">
        <v>9783</v>
      </c>
      <c r="D56" s="116">
        <v>8.3748753738783543E-2</v>
      </c>
      <c r="E56" s="115">
        <v>0</v>
      </c>
      <c r="F56" s="116">
        <f t="shared" si="9"/>
        <v>-1</v>
      </c>
      <c r="G56" s="115">
        <v>0</v>
      </c>
      <c r="H56" s="116" t="str">
        <f t="shared" si="9"/>
        <v>-</v>
      </c>
      <c r="I56" s="115">
        <v>11421</v>
      </c>
      <c r="J56" s="116" t="str">
        <f t="shared" si="9"/>
        <v>-</v>
      </c>
      <c r="K56" s="115">
        <v>11501</v>
      </c>
      <c r="L56" s="116">
        <f t="shared" si="10"/>
        <v>7.0046405743804385E-3</v>
      </c>
      <c r="M56" s="115">
        <v>12269</v>
      </c>
      <c r="N56" s="116">
        <f t="shared" si="11"/>
        <v>6.6776802017215919E-2</v>
      </c>
      <c r="O56" s="116">
        <f t="shared" si="13"/>
        <v>0.25411427987324942</v>
      </c>
    </row>
    <row r="57" spans="1:16" x14ac:dyDescent="0.25">
      <c r="A57" s="1">
        <v>5</v>
      </c>
      <c r="B57" s="114" t="s">
        <v>79</v>
      </c>
      <c r="C57" s="115">
        <v>8991</v>
      </c>
      <c r="D57" s="116">
        <v>0.1076752494764075</v>
      </c>
      <c r="E57" s="115">
        <v>0</v>
      </c>
      <c r="F57" s="116">
        <f t="shared" si="9"/>
        <v>-1</v>
      </c>
      <c r="G57" s="115">
        <v>0</v>
      </c>
      <c r="H57" s="116" t="str">
        <f t="shared" si="9"/>
        <v>-</v>
      </c>
      <c r="I57" s="115">
        <v>9235</v>
      </c>
      <c r="J57" s="116" t="str">
        <f t="shared" si="9"/>
        <v>-</v>
      </c>
      <c r="K57" s="115">
        <v>11901</v>
      </c>
      <c r="L57" s="116">
        <f t="shared" si="10"/>
        <v>0.28868435300487283</v>
      </c>
      <c r="M57" s="115">
        <v>11514</v>
      </c>
      <c r="N57" s="116">
        <f t="shared" si="11"/>
        <v>-3.2518275775144989E-2</v>
      </c>
      <c r="O57" s="116">
        <f t="shared" si="13"/>
        <v>0.28061394728061395</v>
      </c>
    </row>
    <row r="58" spans="1:16" x14ac:dyDescent="0.25">
      <c r="A58" s="1">
        <v>6</v>
      </c>
      <c r="B58" s="114" t="s">
        <v>81</v>
      </c>
      <c r="C58" s="115">
        <v>6216</v>
      </c>
      <c r="D58" s="116">
        <v>-3.4782608695652195E-2</v>
      </c>
      <c r="E58" s="115">
        <v>0</v>
      </c>
      <c r="F58" s="116">
        <f t="shared" si="9"/>
        <v>-1</v>
      </c>
      <c r="G58" s="115">
        <v>0</v>
      </c>
      <c r="H58" s="116" t="str">
        <f t="shared" si="9"/>
        <v>-</v>
      </c>
      <c r="I58" s="115">
        <v>10531</v>
      </c>
      <c r="J58" s="116" t="str">
        <f t="shared" si="9"/>
        <v>-</v>
      </c>
      <c r="K58" s="115">
        <v>9518</v>
      </c>
      <c r="L58" s="116">
        <f t="shared" si="10"/>
        <v>-9.619219447345928E-2</v>
      </c>
      <c r="M58" s="115">
        <v>9062</v>
      </c>
      <c r="N58" s="116">
        <f t="shared" si="11"/>
        <v>-4.7909224627022517E-2</v>
      </c>
      <c r="O58" s="116">
        <f t="shared" si="13"/>
        <v>0.45785070785070792</v>
      </c>
    </row>
    <row r="59" spans="1:16" x14ac:dyDescent="0.25">
      <c r="A59" s="1">
        <v>7</v>
      </c>
      <c r="B59" s="114" t="s">
        <v>83</v>
      </c>
      <c r="C59" s="115">
        <v>7091</v>
      </c>
      <c r="D59" s="116">
        <v>2.5451916124367369E-2</v>
      </c>
      <c r="E59" s="115">
        <v>0</v>
      </c>
      <c r="F59" s="116">
        <f t="shared" si="9"/>
        <v>-1</v>
      </c>
      <c r="G59" s="115">
        <v>0</v>
      </c>
      <c r="H59" s="116" t="str">
        <f t="shared" si="9"/>
        <v>-</v>
      </c>
      <c r="I59" s="115">
        <v>9731</v>
      </c>
      <c r="J59" s="116" t="str">
        <f t="shared" si="9"/>
        <v>-</v>
      </c>
      <c r="K59" s="115">
        <v>0</v>
      </c>
      <c r="L59" s="116">
        <f t="shared" si="10"/>
        <v>-1</v>
      </c>
      <c r="M59" s="115">
        <v>8860</v>
      </c>
      <c r="N59" s="116" t="str">
        <f t="shared" si="11"/>
        <v>-</v>
      </c>
      <c r="O59" s="116">
        <f t="shared" si="13"/>
        <v>0.24947116062614572</v>
      </c>
    </row>
    <row r="60" spans="1:16" x14ac:dyDescent="0.25">
      <c r="A60" s="1">
        <v>8</v>
      </c>
      <c r="B60" s="114" t="s">
        <v>85</v>
      </c>
      <c r="C60" s="115">
        <v>7290</v>
      </c>
      <c r="D60" s="116">
        <v>-5.3738317757009324E-2</v>
      </c>
      <c r="E60" s="115">
        <v>0</v>
      </c>
      <c r="F60" s="116">
        <f t="shared" si="9"/>
        <v>-1</v>
      </c>
      <c r="G60" s="115">
        <v>0</v>
      </c>
      <c r="H60" s="116" t="str">
        <f t="shared" si="9"/>
        <v>-</v>
      </c>
      <c r="I60" s="115">
        <v>9417</v>
      </c>
      <c r="J60" s="116" t="str">
        <f t="shared" si="9"/>
        <v>-</v>
      </c>
      <c r="K60" s="115">
        <v>0</v>
      </c>
      <c r="L60" s="116">
        <f t="shared" si="10"/>
        <v>-1</v>
      </c>
      <c r="M60" s="115">
        <v>8826</v>
      </c>
      <c r="N60" s="116" t="str">
        <f t="shared" si="11"/>
        <v>-</v>
      </c>
      <c r="O60" s="116">
        <f t="shared" si="13"/>
        <v>0.21069958847736636</v>
      </c>
    </row>
    <row r="61" spans="1:16" x14ac:dyDescent="0.25">
      <c r="A61" s="1">
        <v>9</v>
      </c>
      <c r="B61" s="114" t="s">
        <v>87</v>
      </c>
      <c r="C61" s="115">
        <v>5722</v>
      </c>
      <c r="D61" s="116">
        <v>-0.30885372629544627</v>
      </c>
      <c r="E61" s="115">
        <v>0</v>
      </c>
      <c r="F61" s="116">
        <f t="shared" si="9"/>
        <v>-1</v>
      </c>
      <c r="G61" s="115">
        <v>0</v>
      </c>
      <c r="H61" s="116" t="str">
        <f t="shared" si="9"/>
        <v>-</v>
      </c>
      <c r="I61" s="115">
        <v>10046</v>
      </c>
      <c r="J61" s="116" t="str">
        <f t="shared" si="9"/>
        <v>-</v>
      </c>
      <c r="K61" s="115">
        <v>9670</v>
      </c>
      <c r="L61" s="116">
        <f t="shared" si="10"/>
        <v>-3.7427831972924541E-2</v>
      </c>
      <c r="M61" s="115">
        <v>10217</v>
      </c>
      <c r="N61" s="116">
        <f t="shared" si="11"/>
        <v>5.6566701137538811E-2</v>
      </c>
      <c r="O61" s="116">
        <f t="shared" si="13"/>
        <v>0.78556448794127931</v>
      </c>
    </row>
    <row r="62" spans="1:16" x14ac:dyDescent="0.25">
      <c r="A62" s="1">
        <v>10</v>
      </c>
      <c r="B62" s="114" t="s">
        <v>89</v>
      </c>
      <c r="C62" s="115">
        <v>8314</v>
      </c>
      <c r="D62" s="116">
        <v>1.5512397703676628E-2</v>
      </c>
      <c r="E62" s="115">
        <v>0</v>
      </c>
      <c r="F62" s="116">
        <f t="shared" si="9"/>
        <v>-1</v>
      </c>
      <c r="G62" s="115">
        <v>0</v>
      </c>
      <c r="H62" s="116" t="str">
        <f t="shared" si="9"/>
        <v>-</v>
      </c>
      <c r="I62" s="115">
        <v>10278</v>
      </c>
      <c r="J62" s="116" t="str">
        <f t="shared" si="9"/>
        <v>-</v>
      </c>
      <c r="K62" s="115">
        <v>9853</v>
      </c>
      <c r="L62" s="116">
        <f t="shared" si="10"/>
        <v>-4.1350457287410047E-2</v>
      </c>
      <c r="M62" s="115">
        <v>10893</v>
      </c>
      <c r="N62" s="116">
        <f>IFERROR(M62/K62-1,"-")</f>
        <v>0.10555160864711266</v>
      </c>
      <c r="O62" s="116">
        <f t="shared" si="13"/>
        <v>0.31019966321866721</v>
      </c>
    </row>
    <row r="63" spans="1:16" x14ac:dyDescent="0.25">
      <c r="A63" s="1">
        <v>11</v>
      </c>
      <c r="B63" s="114" t="s">
        <v>91</v>
      </c>
      <c r="C63" s="115">
        <v>11557</v>
      </c>
      <c r="D63" s="116">
        <v>5.9303391384051274E-2</v>
      </c>
      <c r="E63" s="115">
        <v>0</v>
      </c>
      <c r="F63" s="116">
        <f t="shared" si="9"/>
        <v>-1</v>
      </c>
      <c r="G63" s="115">
        <v>0</v>
      </c>
      <c r="H63" s="116" t="str">
        <f t="shared" si="9"/>
        <v>-</v>
      </c>
      <c r="I63" s="115">
        <v>11865</v>
      </c>
      <c r="J63" s="116" t="str">
        <f t="shared" si="9"/>
        <v>-</v>
      </c>
      <c r="K63" s="115">
        <v>11701</v>
      </c>
      <c r="L63" s="116">
        <f t="shared" si="10"/>
        <v>-1.3822166034555439E-2</v>
      </c>
      <c r="M63" s="115">
        <v>13338</v>
      </c>
      <c r="N63" s="116">
        <f>IFERROR(M63/K63-1,"-")</f>
        <v>0.13990257242970694</v>
      </c>
      <c r="O63" s="116">
        <f t="shared" si="13"/>
        <v>0.15410573678290218</v>
      </c>
    </row>
    <row r="64" spans="1:16" x14ac:dyDescent="0.25">
      <c r="A64" s="1">
        <v>12</v>
      </c>
      <c r="B64" s="114" t="s">
        <v>93</v>
      </c>
      <c r="C64" s="115">
        <v>10208</v>
      </c>
      <c r="D64" s="116">
        <v>2.7271812418234953E-2</v>
      </c>
      <c r="E64" s="115">
        <v>0</v>
      </c>
      <c r="F64" s="116">
        <f t="shared" si="9"/>
        <v>-1</v>
      </c>
      <c r="G64" s="115">
        <v>0</v>
      </c>
      <c r="H64" s="116" t="str">
        <f t="shared" si="9"/>
        <v>-</v>
      </c>
      <c r="I64" s="115">
        <v>10905</v>
      </c>
      <c r="J64" s="116" t="str">
        <f t="shared" si="9"/>
        <v>-</v>
      </c>
      <c r="K64" s="115">
        <v>10315</v>
      </c>
      <c r="L64" s="116">
        <f t="shared" si="10"/>
        <v>-5.410362219165521E-2</v>
      </c>
      <c r="M64" s="115">
        <v>11641</v>
      </c>
      <c r="N64" s="116">
        <f>IFERROR(M64/K64-1,"-")</f>
        <v>0.12855065438681534</v>
      </c>
      <c r="O64" s="116">
        <f t="shared" si="13"/>
        <v>0.14038009404388707</v>
      </c>
    </row>
    <row r="65" spans="1:16" ht="15.75" x14ac:dyDescent="0.25">
      <c r="B65" s="117" t="s">
        <v>30</v>
      </c>
      <c r="C65" s="118">
        <v>107855</v>
      </c>
      <c r="D65" s="119">
        <v>-1.5220686254816429E-2</v>
      </c>
      <c r="E65" s="118">
        <v>0</v>
      </c>
      <c r="F65" s="119">
        <f t="shared" si="9"/>
        <v>-1</v>
      </c>
      <c r="G65" s="118">
        <v>0</v>
      </c>
      <c r="H65" s="119" t="str">
        <f t="shared" si="9"/>
        <v>-</v>
      </c>
      <c r="I65" s="118">
        <v>127692</v>
      </c>
      <c r="J65" s="119" t="str">
        <f t="shared" si="9"/>
        <v>-</v>
      </c>
      <c r="K65" s="118">
        <v>134451</v>
      </c>
      <c r="L65" s="119">
        <f t="shared" si="10"/>
        <v>5.2932055257964405E-2</v>
      </c>
      <c r="M65" s="118">
        <v>136934</v>
      </c>
      <c r="N65" s="119">
        <v>0.19568994874392054</v>
      </c>
      <c r="O65" s="119">
        <v>0.26961197904594125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70" spans="1:16" ht="48.75" customHeight="1" thickBot="1" x14ac:dyDescent="0.3">
      <c r="B70" s="269" t="s">
        <v>287</v>
      </c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1" t="s">
        <v>62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3"/>
    </row>
    <row r="73" spans="1:16" ht="22.5" thickTop="1" thickBot="1" x14ac:dyDescent="0.3">
      <c r="B73" s="109"/>
      <c r="C73" s="294">
        <v>2019</v>
      </c>
      <c r="D73" s="295"/>
      <c r="E73" s="296" t="s">
        <v>282</v>
      </c>
      <c r="F73" s="295"/>
      <c r="G73" s="296" t="s">
        <v>283</v>
      </c>
      <c r="H73" s="295"/>
      <c r="I73" s="296" t="s">
        <v>284</v>
      </c>
      <c r="J73" s="295"/>
      <c r="K73" s="296">
        <v>2023</v>
      </c>
      <c r="L73" s="295"/>
      <c r="M73" s="296">
        <v>2024</v>
      </c>
      <c r="N73" s="297"/>
      <c r="O73" s="298"/>
    </row>
    <row r="74" spans="1:16" ht="16.5" thickTop="1" thickBot="1" x14ac:dyDescent="0.3">
      <c r="B74" s="85"/>
      <c r="C74" s="111" t="s">
        <v>69</v>
      </c>
      <c r="D74" s="112" t="str">
        <f>CONCATENATE("var ",RIGHT(C73,2),"/",RIGHT(C73-1,2))</f>
        <v>var 19/18</v>
      </c>
      <c r="E74" s="113" t="s">
        <v>69</v>
      </c>
      <c r="F74" s="112" t="str">
        <f>CONCATENATE("var ",RIGHT(E73,2),"/",RIGHT(C73,2))</f>
        <v>var 20/19</v>
      </c>
      <c r="G74" s="113" t="s">
        <v>69</v>
      </c>
      <c r="H74" s="112" t="str">
        <f>CONCATENATE("var ",RIGHT(G73,2),"/",RIGHT(E73,2))</f>
        <v>var 21/20</v>
      </c>
      <c r="I74" s="113" t="s">
        <v>69</v>
      </c>
      <c r="J74" s="112" t="str">
        <f>CONCATENATE("var ",RIGHT(I73,2),"/",RIGHT(G73,2))</f>
        <v>var 22/21</v>
      </c>
      <c r="K74" s="113" t="s">
        <v>69</v>
      </c>
      <c r="L74" s="112" t="str">
        <f>CONCATENATE("var ",RIGHT(K73,2),"/",RIGHT(I73,2))</f>
        <v>var 23/22</v>
      </c>
      <c r="M74" s="113" t="s">
        <v>69</v>
      </c>
      <c r="N74" s="112" t="str">
        <f>CONCATENATE("var ",RIGHT(M73,2),"/",RIGHT(K73,2))</f>
        <v>var 24/23</v>
      </c>
      <c r="O74" s="112" t="str">
        <f>CONCATENATE("var ",RIGHT(M73,2),"/",RIGHT(C73,2))</f>
        <v>var 24/19</v>
      </c>
    </row>
    <row r="75" spans="1:16" x14ac:dyDescent="0.25">
      <c r="A75" s="1">
        <v>1</v>
      </c>
      <c r="B75" s="114" t="s">
        <v>71</v>
      </c>
      <c r="C75" s="115">
        <v>2035</v>
      </c>
      <c r="D75" s="116">
        <v>-0.13182593856655289</v>
      </c>
      <c r="E75" s="115">
        <v>2317</v>
      </c>
      <c r="F75" s="116">
        <f t="shared" ref="F75:J87" si="14">IFERROR(E75/C75-1,"-")</f>
        <v>0.13857493857493863</v>
      </c>
      <c r="G75" s="115">
        <v>0</v>
      </c>
      <c r="H75" s="116">
        <f t="shared" si="14"/>
        <v>-1</v>
      </c>
      <c r="I75" s="115">
        <v>0</v>
      </c>
      <c r="J75" s="116" t="str">
        <f t="shared" si="14"/>
        <v>-</v>
      </c>
      <c r="K75" s="115">
        <v>1381</v>
      </c>
      <c r="L75" s="116" t="str">
        <f t="shared" ref="L75:L87" si="15">IFERROR(K75/I75-1,"-")</f>
        <v>-</v>
      </c>
      <c r="M75" s="115">
        <v>1488</v>
      </c>
      <c r="N75" s="116">
        <f t="shared" ref="N75:N83" si="16">IFERROR(M75/K75-1,"-")</f>
        <v>7.7480086893555455E-2</v>
      </c>
      <c r="O75" s="116">
        <f t="shared" ref="O75" si="17">IFERROR(M75/C75-1,"-")</f>
        <v>-0.26879606879606877</v>
      </c>
    </row>
    <row r="76" spans="1:16" x14ac:dyDescent="0.25">
      <c r="A76" s="1">
        <v>2</v>
      </c>
      <c r="B76" s="114" t="s">
        <v>73</v>
      </c>
      <c r="C76" s="115">
        <v>2131</v>
      </c>
      <c r="D76" s="116">
        <v>-0.22873688020267824</v>
      </c>
      <c r="E76" s="115">
        <v>3034</v>
      </c>
      <c r="F76" s="116">
        <f t="shared" si="14"/>
        <v>0.42374472078836223</v>
      </c>
      <c r="G76" s="115">
        <v>0</v>
      </c>
      <c r="H76" s="116">
        <f t="shared" si="14"/>
        <v>-1</v>
      </c>
      <c r="I76" s="115">
        <v>0</v>
      </c>
      <c r="J76" s="116" t="str">
        <f t="shared" si="14"/>
        <v>-</v>
      </c>
      <c r="K76" s="115">
        <v>1342</v>
      </c>
      <c r="L76" s="116" t="str">
        <f t="shared" si="15"/>
        <v>-</v>
      </c>
      <c r="M76" s="115">
        <v>1670</v>
      </c>
      <c r="N76" s="116">
        <f t="shared" si="16"/>
        <v>0.24441132637853946</v>
      </c>
      <c r="O76" s="116">
        <f>IFERROR(M76/C76-1,"-")</f>
        <v>-0.21633036133270767</v>
      </c>
    </row>
    <row r="77" spans="1:16" x14ac:dyDescent="0.25">
      <c r="A77" s="1">
        <v>3</v>
      </c>
      <c r="B77" s="114" t="s">
        <v>75</v>
      </c>
      <c r="C77" s="115">
        <v>2963</v>
      </c>
      <c r="D77" s="116">
        <v>0.15742187500000004</v>
      </c>
      <c r="E77" s="115">
        <v>1165</v>
      </c>
      <c r="F77" s="116">
        <f t="shared" si="14"/>
        <v>-0.60681741478231521</v>
      </c>
      <c r="G77" s="115">
        <v>0</v>
      </c>
      <c r="H77" s="116">
        <f t="shared" si="14"/>
        <v>-1</v>
      </c>
      <c r="I77" s="115">
        <v>0</v>
      </c>
      <c r="J77" s="116" t="str">
        <f t="shared" si="14"/>
        <v>-</v>
      </c>
      <c r="K77" s="115">
        <v>1420</v>
      </c>
      <c r="L77" s="116" t="str">
        <f t="shared" si="15"/>
        <v>-</v>
      </c>
      <c r="M77" s="115">
        <v>1539</v>
      </c>
      <c r="N77" s="116">
        <f t="shared" si="16"/>
        <v>8.380281690140845E-2</v>
      </c>
      <c r="O77" s="116">
        <f t="shared" ref="O77:O86" si="18">IFERROR(M77/C77-1,"-")</f>
        <v>-0.48059399257509283</v>
      </c>
    </row>
    <row r="78" spans="1:16" x14ac:dyDescent="0.25">
      <c r="A78" s="1">
        <v>4</v>
      </c>
      <c r="B78" s="114" t="s">
        <v>77</v>
      </c>
      <c r="C78" s="115">
        <v>2482</v>
      </c>
      <c r="D78" s="116">
        <v>-2.3603461841069984E-2</v>
      </c>
      <c r="E78" s="115">
        <v>0</v>
      </c>
      <c r="F78" s="116">
        <f t="shared" si="14"/>
        <v>-1</v>
      </c>
      <c r="G78" s="115">
        <v>0</v>
      </c>
      <c r="H78" s="116" t="str">
        <f t="shared" si="14"/>
        <v>-</v>
      </c>
      <c r="I78" s="115">
        <v>772</v>
      </c>
      <c r="J78" s="116" t="str">
        <f t="shared" si="14"/>
        <v>-</v>
      </c>
      <c r="K78" s="115">
        <v>1202</v>
      </c>
      <c r="L78" s="116">
        <f t="shared" si="15"/>
        <v>0.55699481865284972</v>
      </c>
      <c r="M78" s="115">
        <v>1170</v>
      </c>
      <c r="N78" s="116">
        <f t="shared" si="16"/>
        <v>-2.6622296173044901E-2</v>
      </c>
      <c r="O78" s="116">
        <f t="shared" si="18"/>
        <v>-0.52860596293311846</v>
      </c>
    </row>
    <row r="79" spans="1:16" x14ac:dyDescent="0.25">
      <c r="A79" s="1">
        <v>5</v>
      </c>
      <c r="B79" s="114" t="s">
        <v>79</v>
      </c>
      <c r="C79" s="115">
        <v>2351</v>
      </c>
      <c r="D79" s="116">
        <v>7.7451879010082436E-2</v>
      </c>
      <c r="E79" s="115">
        <v>0</v>
      </c>
      <c r="F79" s="116">
        <f t="shared" si="14"/>
        <v>-1</v>
      </c>
      <c r="G79" s="115">
        <v>0</v>
      </c>
      <c r="H79" s="116" t="str">
        <f t="shared" si="14"/>
        <v>-</v>
      </c>
      <c r="I79" s="115">
        <v>850</v>
      </c>
      <c r="J79" s="116" t="str">
        <f t="shared" si="14"/>
        <v>-</v>
      </c>
      <c r="K79" s="115">
        <v>892</v>
      </c>
      <c r="L79" s="116">
        <f t="shared" si="15"/>
        <v>4.9411764705882266E-2</v>
      </c>
      <c r="M79" s="115">
        <v>999</v>
      </c>
      <c r="N79" s="116">
        <f t="shared" si="16"/>
        <v>0.11995515695067271</v>
      </c>
      <c r="O79" s="116">
        <f t="shared" si="18"/>
        <v>-0.5750744364100383</v>
      </c>
    </row>
    <row r="80" spans="1:16" x14ac:dyDescent="0.25">
      <c r="A80" s="1">
        <v>6</v>
      </c>
      <c r="B80" s="114" t="s">
        <v>81</v>
      </c>
      <c r="C80" s="115">
        <v>2309</v>
      </c>
      <c r="D80" s="116">
        <v>-0.12670196671709533</v>
      </c>
      <c r="E80" s="115">
        <v>0</v>
      </c>
      <c r="F80" s="116">
        <f t="shared" si="14"/>
        <v>-1</v>
      </c>
      <c r="G80" s="115">
        <v>0</v>
      </c>
      <c r="H80" s="116" t="str">
        <f t="shared" si="14"/>
        <v>-</v>
      </c>
      <c r="I80" s="115">
        <v>746</v>
      </c>
      <c r="J80" s="116" t="str">
        <f t="shared" si="14"/>
        <v>-</v>
      </c>
      <c r="K80" s="115">
        <v>855</v>
      </c>
      <c r="L80" s="116">
        <f t="shared" si="15"/>
        <v>0.14611260053619302</v>
      </c>
      <c r="M80" s="115">
        <v>1053</v>
      </c>
      <c r="N80" s="116">
        <f t="shared" si="16"/>
        <v>0.23157894736842111</v>
      </c>
      <c r="O80" s="116">
        <f t="shared" si="18"/>
        <v>-0.5439584235599827</v>
      </c>
    </row>
    <row r="81" spans="1:15" x14ac:dyDescent="0.25">
      <c r="A81" s="1">
        <v>7</v>
      </c>
      <c r="B81" s="114" t="s">
        <v>83</v>
      </c>
      <c r="C81" s="115">
        <v>2094</v>
      </c>
      <c r="D81" s="116">
        <v>-2.695167286245348E-2</v>
      </c>
      <c r="E81" s="115">
        <v>0</v>
      </c>
      <c r="F81" s="116">
        <f t="shared" si="14"/>
        <v>-1</v>
      </c>
      <c r="G81" s="115">
        <v>0</v>
      </c>
      <c r="H81" s="116" t="str">
        <f t="shared" si="14"/>
        <v>-</v>
      </c>
      <c r="I81" s="115">
        <v>979</v>
      </c>
      <c r="J81" s="116" t="str">
        <f t="shared" si="14"/>
        <v>-</v>
      </c>
      <c r="K81" s="115">
        <v>0</v>
      </c>
      <c r="L81" s="116">
        <f t="shared" si="15"/>
        <v>-1</v>
      </c>
      <c r="M81" s="115">
        <v>1280</v>
      </c>
      <c r="N81" s="116" t="str">
        <f t="shared" si="16"/>
        <v>-</v>
      </c>
      <c r="O81" s="116">
        <f t="shared" si="18"/>
        <v>-0.3887297039159503</v>
      </c>
    </row>
    <row r="82" spans="1:15" x14ac:dyDescent="0.25">
      <c r="A82" s="1">
        <v>8</v>
      </c>
      <c r="B82" s="114" t="s">
        <v>85</v>
      </c>
      <c r="C82" s="115">
        <v>1886</v>
      </c>
      <c r="D82" s="116">
        <v>0.24653007270323868</v>
      </c>
      <c r="E82" s="115">
        <v>0</v>
      </c>
      <c r="F82" s="116">
        <f t="shared" si="14"/>
        <v>-1</v>
      </c>
      <c r="G82" s="115">
        <v>0</v>
      </c>
      <c r="H82" s="116" t="str">
        <f t="shared" si="14"/>
        <v>-</v>
      </c>
      <c r="I82" s="115">
        <v>853</v>
      </c>
      <c r="J82" s="116" t="str">
        <f t="shared" si="14"/>
        <v>-</v>
      </c>
      <c r="K82" s="115">
        <v>0</v>
      </c>
      <c r="L82" s="116">
        <f t="shared" si="15"/>
        <v>-1</v>
      </c>
      <c r="M82" s="115">
        <v>433</v>
      </c>
      <c r="N82" s="116" t="str">
        <f t="shared" si="16"/>
        <v>-</v>
      </c>
      <c r="O82" s="116">
        <f t="shared" si="18"/>
        <v>-0.77041357370095442</v>
      </c>
    </row>
    <row r="83" spans="1:15" x14ac:dyDescent="0.25">
      <c r="A83" s="1">
        <v>9</v>
      </c>
      <c r="B83" s="114" t="s">
        <v>87</v>
      </c>
      <c r="C83" s="115">
        <v>2281</v>
      </c>
      <c r="D83" s="116">
        <v>-2.3544520547945202E-2</v>
      </c>
      <c r="E83" s="115">
        <v>0</v>
      </c>
      <c r="F83" s="116">
        <f t="shared" si="14"/>
        <v>-1</v>
      </c>
      <c r="G83" s="115">
        <v>0</v>
      </c>
      <c r="H83" s="116" t="str">
        <f t="shared" si="14"/>
        <v>-</v>
      </c>
      <c r="I83" s="115">
        <v>921</v>
      </c>
      <c r="J83" s="116" t="str">
        <f t="shared" si="14"/>
        <v>-</v>
      </c>
      <c r="K83" s="115">
        <v>936</v>
      </c>
      <c r="L83" s="116">
        <f t="shared" si="15"/>
        <v>1.6286644951140072E-2</v>
      </c>
      <c r="M83" s="115">
        <v>1128</v>
      </c>
      <c r="N83" s="116">
        <f t="shared" si="16"/>
        <v>0.20512820512820507</v>
      </c>
      <c r="O83" s="116">
        <f t="shared" si="18"/>
        <v>-0.50548005260850504</v>
      </c>
    </row>
    <row r="84" spans="1:15" x14ac:dyDescent="0.25">
      <c r="A84" s="1">
        <v>10</v>
      </c>
      <c r="B84" s="114" t="s">
        <v>89</v>
      </c>
      <c r="C84" s="115">
        <v>2322</v>
      </c>
      <c r="D84" s="116">
        <v>-3.4912718204488824E-2</v>
      </c>
      <c r="E84" s="115">
        <v>0</v>
      </c>
      <c r="F84" s="116">
        <f t="shared" si="14"/>
        <v>-1</v>
      </c>
      <c r="G84" s="115">
        <v>0</v>
      </c>
      <c r="H84" s="116" t="str">
        <f t="shared" si="14"/>
        <v>-</v>
      </c>
      <c r="I84" s="115">
        <v>1317</v>
      </c>
      <c r="J84" s="116" t="str">
        <f t="shared" si="14"/>
        <v>-</v>
      </c>
      <c r="K84" s="115">
        <v>1254</v>
      </c>
      <c r="L84" s="116">
        <f t="shared" si="15"/>
        <v>-4.783599088838264E-2</v>
      </c>
      <c r="M84" s="115">
        <v>1294</v>
      </c>
      <c r="N84" s="116">
        <f>IFERROR(M84/K84-1,"-")</f>
        <v>3.1897926634768758E-2</v>
      </c>
      <c r="O84" s="116">
        <f t="shared" si="18"/>
        <v>-0.44272179155900082</v>
      </c>
    </row>
    <row r="85" spans="1:15" x14ac:dyDescent="0.25">
      <c r="A85" s="1">
        <v>11</v>
      </c>
      <c r="B85" s="114" t="s">
        <v>91</v>
      </c>
      <c r="C85" s="115">
        <v>2605</v>
      </c>
      <c r="D85" s="116">
        <v>-0.1419631093544137</v>
      </c>
      <c r="E85" s="115">
        <v>0</v>
      </c>
      <c r="F85" s="116">
        <f t="shared" si="14"/>
        <v>-1</v>
      </c>
      <c r="G85" s="115">
        <v>0</v>
      </c>
      <c r="H85" s="116" t="str">
        <f t="shared" si="14"/>
        <v>-</v>
      </c>
      <c r="I85" s="115">
        <v>1188</v>
      </c>
      <c r="J85" s="116" t="str">
        <f t="shared" si="14"/>
        <v>-</v>
      </c>
      <c r="K85" s="115">
        <v>1515</v>
      </c>
      <c r="L85" s="116">
        <f t="shared" si="15"/>
        <v>0.2752525252525253</v>
      </c>
      <c r="M85" s="115">
        <v>1634</v>
      </c>
      <c r="N85" s="116">
        <f>IFERROR(M85/K85-1,"-")</f>
        <v>7.8547854785478544E-2</v>
      </c>
      <c r="O85" s="116">
        <f t="shared" si="18"/>
        <v>-0.37274472168905948</v>
      </c>
    </row>
    <row r="86" spans="1:15" x14ac:dyDescent="0.25">
      <c r="A86" s="1">
        <v>12</v>
      </c>
      <c r="B86" s="114" t="s">
        <v>93</v>
      </c>
      <c r="C86" s="115">
        <v>2812</v>
      </c>
      <c r="D86" s="116">
        <v>-5.7956448911222758E-2</v>
      </c>
      <c r="E86" s="115">
        <v>0</v>
      </c>
      <c r="F86" s="116">
        <f t="shared" si="14"/>
        <v>-1</v>
      </c>
      <c r="G86" s="115">
        <v>0</v>
      </c>
      <c r="H86" s="116" t="str">
        <f t="shared" si="14"/>
        <v>-</v>
      </c>
      <c r="I86" s="115">
        <v>1209</v>
      </c>
      <c r="J86" s="116" t="str">
        <f t="shared" si="14"/>
        <v>-</v>
      </c>
      <c r="K86" s="115">
        <v>1549</v>
      </c>
      <c r="L86" s="116">
        <f t="shared" si="15"/>
        <v>0.28122415219189412</v>
      </c>
      <c r="M86" s="115">
        <v>1678</v>
      </c>
      <c r="N86" s="116">
        <f>IFERROR(M86/K86-1,"-")</f>
        <v>8.3279535183989672E-2</v>
      </c>
      <c r="O86" s="116">
        <f t="shared" si="18"/>
        <v>-0.403271692745377</v>
      </c>
    </row>
    <row r="87" spans="1:15" ht="15.75" x14ac:dyDescent="0.25">
      <c r="B87" s="117" t="s">
        <v>30</v>
      </c>
      <c r="C87" s="118">
        <v>28271</v>
      </c>
      <c r="D87" s="119">
        <v>-4.0457522994942763E-2</v>
      </c>
      <c r="E87" s="118">
        <v>0</v>
      </c>
      <c r="F87" s="119">
        <f t="shared" si="14"/>
        <v>-1</v>
      </c>
      <c r="G87" s="118">
        <v>0</v>
      </c>
      <c r="H87" s="119" t="str">
        <f t="shared" si="14"/>
        <v>-</v>
      </c>
      <c r="I87" s="118">
        <v>10065</v>
      </c>
      <c r="J87" s="119" t="str">
        <f t="shared" si="14"/>
        <v>-</v>
      </c>
      <c r="K87" s="118">
        <v>13883</v>
      </c>
      <c r="L87" s="119">
        <f t="shared" si="15"/>
        <v>0.37933432687531043</v>
      </c>
      <c r="M87" s="118">
        <v>15366</v>
      </c>
      <c r="N87" s="119">
        <v>0.2446136400453589</v>
      </c>
      <c r="O87" s="119">
        <v>-0.45647483286760282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3" spans="1:15" x14ac:dyDescent="0.25">
      <c r="M93" s="4"/>
      <c r="N93" s="4"/>
    </row>
    <row r="94" spans="1:15" ht="15.75" thickBot="1" x14ac:dyDescent="0.3"/>
    <row r="95" spans="1:15" ht="16.5" thickTop="1" thickBot="1" x14ac:dyDescent="0.3">
      <c r="M95" s="296">
        <v>2024</v>
      </c>
      <c r="N95" s="297"/>
      <c r="O95" s="298"/>
    </row>
    <row r="96" spans="1:15" ht="16.5" thickTop="1" thickBot="1" x14ac:dyDescent="0.3">
      <c r="M96" s="113" t="s">
        <v>69</v>
      </c>
      <c r="N96" s="112" t="str">
        <f>CONCATENATE("var ",RIGHT(M95,2),"/",RIGHT(K95,2))</f>
        <v>var 24/</v>
      </c>
      <c r="O96" s="112" t="str">
        <f>CONCATENATE("var ",RIGHT(M95,2),"/",RIGHT(C95,2))</f>
        <v>var 24/</v>
      </c>
    </row>
    <row r="97" spans="13:15" x14ac:dyDescent="0.25">
      <c r="M97" s="115" t="s">
        <v>227</v>
      </c>
      <c r="N97" s="116" t="str">
        <f t="shared" ref="N97:N105" si="19">IFERROR(M97/K97-1,"-")</f>
        <v>-</v>
      </c>
      <c r="O97" s="116" t="str">
        <f t="shared" ref="O97" si="20">IFERROR(M97/C97-1,"-")</f>
        <v>-</v>
      </c>
    </row>
    <row r="98" spans="13:15" x14ac:dyDescent="0.25">
      <c r="M98" s="115" t="s">
        <v>227</v>
      </c>
      <c r="N98" s="116" t="str">
        <f t="shared" si="19"/>
        <v>-</v>
      </c>
      <c r="O98" s="116" t="str">
        <f>IFERROR(M98/C98-1,"-")</f>
        <v>-</v>
      </c>
    </row>
    <row r="99" spans="13:15" x14ac:dyDescent="0.25">
      <c r="M99" s="115" t="s">
        <v>227</v>
      </c>
      <c r="N99" s="116" t="str">
        <f t="shared" si="19"/>
        <v>-</v>
      </c>
      <c r="O99" s="116" t="str">
        <f t="shared" ref="O99:O108" si="21">IFERROR(M99/C99-1,"-")</f>
        <v>-</v>
      </c>
    </row>
    <row r="100" spans="13:15" x14ac:dyDescent="0.25">
      <c r="M100" s="115" t="s">
        <v>227</v>
      </c>
      <c r="N100" s="116" t="str">
        <f t="shared" si="19"/>
        <v>-</v>
      </c>
      <c r="O100" s="116" t="str">
        <f t="shared" si="21"/>
        <v>-</v>
      </c>
    </row>
    <row r="101" spans="13:15" x14ac:dyDescent="0.25">
      <c r="M101" s="115" t="s">
        <v>227</v>
      </c>
      <c r="N101" s="116" t="str">
        <f t="shared" si="19"/>
        <v>-</v>
      </c>
      <c r="O101" s="116" t="str">
        <f t="shared" si="21"/>
        <v>-</v>
      </c>
    </row>
    <row r="102" spans="13:15" x14ac:dyDescent="0.25">
      <c r="M102" s="115" t="s">
        <v>227</v>
      </c>
      <c r="N102" s="116" t="str">
        <f t="shared" si="19"/>
        <v>-</v>
      </c>
      <c r="O102" s="116" t="str">
        <f t="shared" si="21"/>
        <v>-</v>
      </c>
    </row>
    <row r="103" spans="13:15" x14ac:dyDescent="0.25">
      <c r="M103" s="115" t="s">
        <v>227</v>
      </c>
      <c r="N103" s="116" t="str">
        <f t="shared" si="19"/>
        <v>-</v>
      </c>
      <c r="O103" s="116" t="str">
        <f t="shared" si="21"/>
        <v>-</v>
      </c>
    </row>
    <row r="104" spans="13:15" x14ac:dyDescent="0.25">
      <c r="M104" s="115" t="s">
        <v>227</v>
      </c>
      <c r="N104" s="116" t="str">
        <f t="shared" si="19"/>
        <v>-</v>
      </c>
      <c r="O104" s="116" t="str">
        <f t="shared" si="21"/>
        <v>-</v>
      </c>
    </row>
    <row r="105" spans="13:15" x14ac:dyDescent="0.25">
      <c r="M105" s="115" t="s">
        <v>227</v>
      </c>
      <c r="N105" s="116" t="str">
        <f t="shared" si="19"/>
        <v>-</v>
      </c>
      <c r="O105" s="116" t="str">
        <f t="shared" si="21"/>
        <v>-</v>
      </c>
    </row>
    <row r="106" spans="13:15" x14ac:dyDescent="0.25">
      <c r="M106" s="115" t="s">
        <v>227</v>
      </c>
      <c r="N106" s="116" t="str">
        <f>IFERROR(M106/K106-1,"-")</f>
        <v>-</v>
      </c>
      <c r="O106" s="116" t="str">
        <f t="shared" si="21"/>
        <v>-</v>
      </c>
    </row>
    <row r="107" spans="13:15" x14ac:dyDescent="0.25">
      <c r="M107" s="115" t="s">
        <v>227</v>
      </c>
      <c r="N107" s="116" t="str">
        <f>IFERROR(M107/K107-1,"-")</f>
        <v>-</v>
      </c>
      <c r="O107" s="116" t="str">
        <f t="shared" si="21"/>
        <v>-</v>
      </c>
    </row>
    <row r="108" spans="13:15" x14ac:dyDescent="0.25">
      <c r="M108" s="115" t="s">
        <v>227</v>
      </c>
      <c r="N108" s="116" t="str">
        <f>IFERROR(M108/K108-1,"-")</f>
        <v>-</v>
      </c>
      <c r="O108" s="116" t="str">
        <f t="shared" si="21"/>
        <v>-</v>
      </c>
    </row>
    <row r="109" spans="13:15" ht="15.75" x14ac:dyDescent="0.25">
      <c r="M109" s="118" t="s">
        <v>227</v>
      </c>
      <c r="N109" s="119" t="s">
        <v>227</v>
      </c>
      <c r="O109" s="119" t="s">
        <v>227</v>
      </c>
    </row>
    <row r="111" spans="13:15" x14ac:dyDescent="0.25">
      <c r="M111" s="105"/>
      <c r="N111" s="105"/>
      <c r="O111" s="105"/>
    </row>
  </sheetData>
  <mergeCells count="33"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4:O4"/>
    <mergeCell ref="C6:O6"/>
    <mergeCell ref="C7:D7"/>
    <mergeCell ref="E7:F7"/>
    <mergeCell ref="G7:H7"/>
    <mergeCell ref="I7:J7"/>
    <mergeCell ref="K7:L7"/>
    <mergeCell ref="M7:O7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DFC62-513A-48A1-97F4-0BC8BA3869C5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69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r="5" spans="1:14" ht="6" customHeight="1" x14ac:dyDescent="0.25"/>
    <row r="6" spans="1:14" s="144" customFormat="1" ht="72" customHeight="1" x14ac:dyDescent="0.25">
      <c r="B6" s="145"/>
      <c r="C6" s="172" t="s">
        <v>288</v>
      </c>
      <c r="D6" s="172" t="s">
        <v>222</v>
      </c>
      <c r="E6" s="172" t="s">
        <v>233</v>
      </c>
      <c r="F6" s="172" t="s">
        <v>224</v>
      </c>
      <c r="G6" s="172" t="s">
        <v>225</v>
      </c>
      <c r="H6" s="172" t="s">
        <v>226</v>
      </c>
      <c r="I6" s="173" t="str">
        <f>CONCATENATE("var. ",RIGHT(H6,2),"/",RIGHT(G6,2))</f>
        <v>var. 24/23</v>
      </c>
      <c r="J6" s="173" t="str">
        <f>CONCATENATE("var. ",RIGHT(H6,2),"/",RIGHT(D6,2))</f>
        <v>var. 24/19</v>
      </c>
      <c r="K6" s="172" t="str">
        <f>CONCATENATE("dif. ",RIGHT(H6,2),"/",RIGHT(G6,2))</f>
        <v>dif. 24/23</v>
      </c>
      <c r="L6" s="172" t="str">
        <f>CONCATENATE("dif. ",RIGHT(H6,2),"/",RIGHT(D6,2))</f>
        <v>dif. 24/19</v>
      </c>
      <c r="M6" s="173" t="str">
        <f>CONCATENATE("Cuota s/ total lugares de residencia ",RIGHT(H6,4))</f>
        <v>Cuota s/ total lugares de residencia 2024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/>
      <c r="B8" s="154" t="s">
        <v>68</v>
      </c>
      <c r="C8" s="176">
        <v>2808511</v>
      </c>
      <c r="D8" s="176">
        <v>2854802</v>
      </c>
      <c r="E8" s="176">
        <v>526371</v>
      </c>
      <c r="F8" s="176">
        <v>2818920</v>
      </c>
      <c r="G8" s="176">
        <v>2932508</v>
      </c>
      <c r="H8" s="176">
        <v>2933977</v>
      </c>
      <c r="I8" s="177">
        <f>IFERROR(H8/G8-1,"-")</f>
        <v>5.0093639983250782E-4</v>
      </c>
      <c r="J8" s="177">
        <f>IFERROR(H8/D8-1,"-")</f>
        <v>2.7733972443622967E-2</v>
      </c>
      <c r="K8" s="176">
        <f>H8-G8</f>
        <v>1469</v>
      </c>
      <c r="L8" s="176">
        <f>H8-D8</f>
        <v>79175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286143</v>
      </c>
      <c r="D9" s="158">
        <v>295269</v>
      </c>
      <c r="E9" s="158">
        <v>80710</v>
      </c>
      <c r="F9" s="158">
        <v>302176</v>
      </c>
      <c r="G9" s="158">
        <v>277480</v>
      </c>
      <c r="H9" s="158">
        <v>265995</v>
      </c>
      <c r="I9" s="159">
        <f>IFERROR(H9/G9-1,"-")</f>
        <v>-4.139037047715155E-2</v>
      </c>
      <c r="J9" s="160">
        <f t="shared" ref="J9:J20" si="0">IFERROR(H9/D9-1,"-")</f>
        <v>-9.9143492882761142E-2</v>
      </c>
      <c r="K9" s="158">
        <f t="shared" ref="K9:K19" si="1">H9-G9</f>
        <v>-11485</v>
      </c>
      <c r="L9" s="158">
        <f t="shared" ref="L9:L20" si="2">H9-D9</f>
        <v>-29274</v>
      </c>
      <c r="M9" s="159">
        <f>H9/H$8</f>
        <v>9.0660219899474329E-2</v>
      </c>
      <c r="N9" s="79"/>
    </row>
    <row r="10" spans="1:14" x14ac:dyDescent="0.25">
      <c r="A10" s="161" t="s">
        <v>103</v>
      </c>
      <c r="B10" s="162" t="s">
        <v>103</v>
      </c>
      <c r="C10" s="163">
        <v>77852</v>
      </c>
      <c r="D10" s="163">
        <v>79428</v>
      </c>
      <c r="E10" s="163">
        <v>38429</v>
      </c>
      <c r="F10" s="163">
        <v>85417</v>
      </c>
      <c r="G10" s="163">
        <v>86685</v>
      </c>
      <c r="H10" s="163">
        <v>78033</v>
      </c>
      <c r="I10" s="164">
        <f>IFERROR(H10/G10-1,"-")</f>
        <v>-9.9809655649766404E-2</v>
      </c>
      <c r="J10" s="165">
        <f t="shared" si="0"/>
        <v>-1.7563075993352495E-2</v>
      </c>
      <c r="K10" s="163">
        <f t="shared" si="1"/>
        <v>-8652</v>
      </c>
      <c r="L10" s="163">
        <f t="shared" si="2"/>
        <v>-1395</v>
      </c>
      <c r="M10" s="164">
        <f>H10/H$8</f>
        <v>2.6596323011393749E-2</v>
      </c>
      <c r="N10" s="79"/>
    </row>
    <row r="11" spans="1:14" x14ac:dyDescent="0.25">
      <c r="A11" s="161" t="s">
        <v>100</v>
      </c>
      <c r="B11" s="162" t="s">
        <v>100</v>
      </c>
      <c r="C11" s="163">
        <v>208291</v>
      </c>
      <c r="D11" s="163">
        <v>215841</v>
      </c>
      <c r="E11" s="163">
        <v>42281</v>
      </c>
      <c r="F11" s="163">
        <v>216759</v>
      </c>
      <c r="G11" s="163">
        <v>190795</v>
      </c>
      <c r="H11" s="163">
        <v>187962</v>
      </c>
      <c r="I11" s="164">
        <f>IFERROR(H11/G11-1,"-")</f>
        <v>-1.4848397494693244E-2</v>
      </c>
      <c r="J11" s="165">
        <f t="shared" si="0"/>
        <v>-0.12916452388563804</v>
      </c>
      <c r="K11" s="163">
        <f t="shared" si="1"/>
        <v>-2833</v>
      </c>
      <c r="L11" s="163">
        <f t="shared" si="2"/>
        <v>-27879</v>
      </c>
      <c r="M11" s="164">
        <f>H11/H$8</f>
        <v>6.4063896888080576E-2</v>
      </c>
      <c r="N11" s="79"/>
    </row>
    <row r="12" spans="1:14" x14ac:dyDescent="0.25">
      <c r="A12" s="1"/>
      <c r="B12" s="157" t="s">
        <v>107</v>
      </c>
      <c r="C12" s="158">
        <v>2522368</v>
      </c>
      <c r="D12" s="158">
        <v>2559533</v>
      </c>
      <c r="E12" s="158">
        <v>445661</v>
      </c>
      <c r="F12" s="158">
        <v>2516744</v>
      </c>
      <c r="G12" s="158">
        <v>2655028</v>
      </c>
      <c r="H12" s="158">
        <v>2667982</v>
      </c>
      <c r="I12" s="159">
        <f>IFERROR(H12/G12-1,"-")</f>
        <v>4.8790445901134571E-3</v>
      </c>
      <c r="J12" s="160">
        <f t="shared" si="0"/>
        <v>4.2370619952936783E-2</v>
      </c>
      <c r="K12" s="158">
        <f t="shared" si="1"/>
        <v>12954</v>
      </c>
      <c r="L12" s="158">
        <f t="shared" si="2"/>
        <v>108449</v>
      </c>
      <c r="M12" s="159">
        <f>H12/H$8</f>
        <v>0.90933978010052563</v>
      </c>
      <c r="N12" s="79"/>
    </row>
    <row r="13" spans="1:14" s="56" customFormat="1" x14ac:dyDescent="0.25">
      <c r="A13" s="161"/>
      <c r="B13" s="162" t="s">
        <v>110</v>
      </c>
      <c r="C13" s="163">
        <v>962745</v>
      </c>
      <c r="D13" s="163">
        <v>1018249</v>
      </c>
      <c r="E13" s="163">
        <v>227075</v>
      </c>
      <c r="F13" s="163">
        <v>1043010</v>
      </c>
      <c r="G13" s="163">
        <v>1102993</v>
      </c>
      <c r="H13" s="163">
        <v>1084347</v>
      </c>
      <c r="I13" s="164">
        <f t="shared" ref="I13:I20" si="3">IFERROR(H13/G13-1,"-")</f>
        <v>-1.6904912361184521E-2</v>
      </c>
      <c r="J13" s="165">
        <f t="shared" si="0"/>
        <v>6.491339544649688E-2</v>
      </c>
      <c r="K13" s="163">
        <f t="shared" si="1"/>
        <v>-18646</v>
      </c>
      <c r="L13" s="163">
        <f t="shared" si="2"/>
        <v>66098</v>
      </c>
      <c r="M13" s="164">
        <f t="shared" ref="M13:M20" si="4">H13/H$8</f>
        <v>0.3695826518067456</v>
      </c>
      <c r="N13" s="166"/>
    </row>
    <row r="14" spans="1:14" s="56" customFormat="1" x14ac:dyDescent="0.25">
      <c r="A14" s="161"/>
      <c r="B14" s="162" t="s">
        <v>113</v>
      </c>
      <c r="C14" s="163">
        <v>440153</v>
      </c>
      <c r="D14" s="163">
        <v>403671</v>
      </c>
      <c r="E14" s="163">
        <v>61166</v>
      </c>
      <c r="F14" s="163">
        <v>330779</v>
      </c>
      <c r="G14" s="163">
        <v>367223</v>
      </c>
      <c r="H14" s="163">
        <v>373378</v>
      </c>
      <c r="I14" s="164">
        <f t="shared" si="3"/>
        <v>1.6760932730248479E-2</v>
      </c>
      <c r="J14" s="165">
        <f t="shared" si="0"/>
        <v>-7.5043785657131656E-2</v>
      </c>
      <c r="K14" s="163">
        <f t="shared" si="1"/>
        <v>6155</v>
      </c>
      <c r="L14" s="163">
        <f t="shared" si="2"/>
        <v>-30293</v>
      </c>
      <c r="M14" s="164">
        <f t="shared" si="4"/>
        <v>0.12726002964576749</v>
      </c>
      <c r="N14" s="166"/>
    </row>
    <row r="15" spans="1:14" x14ac:dyDescent="0.25">
      <c r="A15" s="161"/>
      <c r="B15" s="162" t="s">
        <v>116</v>
      </c>
      <c r="C15" s="163">
        <v>73021</v>
      </c>
      <c r="D15" s="163">
        <v>74211</v>
      </c>
      <c r="E15" s="163">
        <v>26842</v>
      </c>
      <c r="F15" s="163">
        <v>115679</v>
      </c>
      <c r="G15" s="163">
        <v>104485</v>
      </c>
      <c r="H15" s="163">
        <v>110814</v>
      </c>
      <c r="I15" s="164">
        <f t="shared" si="3"/>
        <v>6.0573288031774863E-2</v>
      </c>
      <c r="J15" s="165">
        <f t="shared" si="0"/>
        <v>0.49322876662489379</v>
      </c>
      <c r="K15" s="163">
        <f t="shared" si="1"/>
        <v>6329</v>
      </c>
      <c r="L15" s="163">
        <f t="shared" si="2"/>
        <v>36603</v>
      </c>
      <c r="M15" s="164">
        <f t="shared" si="4"/>
        <v>3.7769212233088399E-2</v>
      </c>
      <c r="N15" s="79"/>
    </row>
    <row r="16" spans="1:14" x14ac:dyDescent="0.25">
      <c r="A16" s="161"/>
      <c r="B16" s="162" t="s">
        <v>123</v>
      </c>
      <c r="C16" s="163">
        <v>80427</v>
      </c>
      <c r="D16" s="163">
        <v>82284</v>
      </c>
      <c r="E16" s="163">
        <v>11490</v>
      </c>
      <c r="F16" s="163">
        <v>89069</v>
      </c>
      <c r="G16" s="163">
        <v>102150</v>
      </c>
      <c r="H16" s="163">
        <v>105932</v>
      </c>
      <c r="I16" s="164">
        <f t="shared" si="3"/>
        <v>3.7023984336759685E-2</v>
      </c>
      <c r="J16" s="165">
        <f t="shared" si="0"/>
        <v>0.28739487628214477</v>
      </c>
      <c r="K16" s="163">
        <f t="shared" si="1"/>
        <v>3782</v>
      </c>
      <c r="L16" s="163">
        <f t="shared" si="2"/>
        <v>23648</v>
      </c>
      <c r="M16" s="164">
        <f t="shared" si="4"/>
        <v>3.6105259175515006E-2</v>
      </c>
      <c r="N16" s="79"/>
    </row>
    <row r="17" spans="1:14" x14ac:dyDescent="0.25">
      <c r="A17" s="161"/>
      <c r="B17" s="162" t="s">
        <v>119</v>
      </c>
      <c r="C17" s="163">
        <v>106398</v>
      </c>
      <c r="D17" s="163">
        <v>110575</v>
      </c>
      <c r="E17" s="163">
        <v>19664</v>
      </c>
      <c r="F17" s="163">
        <v>105632</v>
      </c>
      <c r="G17" s="163">
        <v>114035</v>
      </c>
      <c r="H17" s="163">
        <v>116758</v>
      </c>
      <c r="I17" s="164">
        <f t="shared" si="3"/>
        <v>2.3878633752795198E-2</v>
      </c>
      <c r="J17" s="165">
        <f t="shared" si="0"/>
        <v>5.5916798553018232E-2</v>
      </c>
      <c r="K17" s="163">
        <f t="shared" si="1"/>
        <v>2723</v>
      </c>
      <c r="L17" s="163">
        <f t="shared" si="2"/>
        <v>6183</v>
      </c>
      <c r="M17" s="164">
        <f t="shared" si="4"/>
        <v>3.9795131318343668E-2</v>
      </c>
      <c r="N17" s="79"/>
    </row>
    <row r="18" spans="1:14" x14ac:dyDescent="0.25">
      <c r="A18" s="161"/>
      <c r="B18" s="162" t="s">
        <v>128</v>
      </c>
      <c r="C18" s="163">
        <v>70349</v>
      </c>
      <c r="D18" s="163">
        <v>72090</v>
      </c>
      <c r="E18" s="163">
        <v>769</v>
      </c>
      <c r="F18" s="163">
        <v>65089</v>
      </c>
      <c r="G18" s="163">
        <v>58957</v>
      </c>
      <c r="H18" s="163">
        <v>60881</v>
      </c>
      <c r="I18" s="164">
        <f t="shared" si="3"/>
        <v>3.2633953559373818E-2</v>
      </c>
      <c r="J18" s="165">
        <f t="shared" si="0"/>
        <v>-0.1554861978082952</v>
      </c>
      <c r="K18" s="163">
        <f t="shared" si="1"/>
        <v>1924</v>
      </c>
      <c r="L18" s="163">
        <f t="shared" si="2"/>
        <v>-11209</v>
      </c>
      <c r="M18" s="164">
        <f t="shared" si="4"/>
        <v>2.075033308032067E-2</v>
      </c>
      <c r="N18" s="79"/>
    </row>
    <row r="19" spans="1:14" x14ac:dyDescent="0.25">
      <c r="A19" s="161" t="s">
        <v>144</v>
      </c>
      <c r="B19" s="162" t="s">
        <v>131</v>
      </c>
      <c r="C19" s="163">
        <v>145396</v>
      </c>
      <c r="D19" s="163">
        <v>138359</v>
      </c>
      <c r="E19" s="163">
        <v>5352</v>
      </c>
      <c r="F19" s="163">
        <v>88432</v>
      </c>
      <c r="G19" s="163">
        <v>93431</v>
      </c>
      <c r="H19" s="163">
        <v>83807</v>
      </c>
      <c r="I19" s="164">
        <f t="shared" si="3"/>
        <v>-0.10300649677301965</v>
      </c>
      <c r="J19" s="165">
        <f t="shared" si="0"/>
        <v>-0.39427865191277767</v>
      </c>
      <c r="K19" s="163">
        <f t="shared" si="1"/>
        <v>-9624</v>
      </c>
      <c r="L19" s="163">
        <f t="shared" si="2"/>
        <v>-54552</v>
      </c>
      <c r="M19" s="164">
        <f t="shared" si="4"/>
        <v>2.8564300265475837E-2</v>
      </c>
      <c r="N19" s="79"/>
    </row>
    <row r="20" spans="1:14" x14ac:dyDescent="0.25">
      <c r="A20" s="161" t="s">
        <v>145</v>
      </c>
      <c r="B20" s="168" t="s">
        <v>145</v>
      </c>
      <c r="C20" s="169">
        <f t="shared" ref="C20:H20" si="5">C12-SUM(C13:C19)</f>
        <v>643879</v>
      </c>
      <c r="D20" s="169">
        <f t="shared" si="5"/>
        <v>660094</v>
      </c>
      <c r="E20" s="169">
        <f t="shared" si="5"/>
        <v>93303</v>
      </c>
      <c r="F20" s="169">
        <f t="shared" si="5"/>
        <v>679054</v>
      </c>
      <c r="G20" s="169">
        <f t="shared" si="5"/>
        <v>711754</v>
      </c>
      <c r="H20" s="169">
        <f t="shared" si="5"/>
        <v>732065</v>
      </c>
      <c r="I20" s="170">
        <f t="shared" si="3"/>
        <v>2.8536544929849361E-2</v>
      </c>
      <c r="J20" s="171">
        <f t="shared" si="0"/>
        <v>0.10903144097658823</v>
      </c>
      <c r="K20" s="169">
        <f>H20-G20</f>
        <v>20311</v>
      </c>
      <c r="L20" s="169">
        <f t="shared" si="2"/>
        <v>71971</v>
      </c>
      <c r="M20" s="170">
        <f t="shared" si="4"/>
        <v>0.249512862575269</v>
      </c>
      <c r="N20" s="79"/>
    </row>
    <row r="21" spans="1:14" s="144" customFormat="1" x14ac:dyDescent="0.25">
      <c r="A21" s="161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61"/>
      <c r="B22" s="154" t="s">
        <v>68</v>
      </c>
      <c r="C22" s="176">
        <v>1041629</v>
      </c>
      <c r="D22" s="176">
        <v>1074566</v>
      </c>
      <c r="E22" s="176">
        <v>196628</v>
      </c>
      <c r="F22" s="176">
        <v>1109322</v>
      </c>
      <c r="G22" s="176">
        <v>1155840</v>
      </c>
      <c r="H22" s="176">
        <v>1140612</v>
      </c>
      <c r="I22" s="177">
        <f>IFERROR(H22/G22-1,"-")</f>
        <v>-1.3174833887043214E-2</v>
      </c>
      <c r="J22" s="177">
        <f>IFERROR(H22/D22-1,"-")</f>
        <v>6.1462953415611477E-2</v>
      </c>
      <c r="K22" s="176">
        <f>H22-G22</f>
        <v>-15228</v>
      </c>
      <c r="L22" s="176">
        <f>H22-D22</f>
        <v>66046</v>
      </c>
      <c r="M22" s="177">
        <f>H22/H$8</f>
        <v>0.38875969375356384</v>
      </c>
      <c r="N22" s="79"/>
    </row>
    <row r="23" spans="1:14" x14ac:dyDescent="0.25">
      <c r="A23" s="161" t="s">
        <v>96</v>
      </c>
      <c r="B23" s="157" t="s">
        <v>97</v>
      </c>
      <c r="C23" s="158">
        <v>62945</v>
      </c>
      <c r="D23" s="158">
        <v>55656</v>
      </c>
      <c r="E23" s="158">
        <v>21994</v>
      </c>
      <c r="F23" s="158">
        <v>69802</v>
      </c>
      <c r="G23" s="158">
        <v>58414</v>
      </c>
      <c r="H23" s="158">
        <v>51791</v>
      </c>
      <c r="I23" s="159">
        <f>IFERROR(H23/G23-1,"-")</f>
        <v>-0.11338035402472013</v>
      </c>
      <c r="J23" s="160">
        <f t="shared" ref="J23:J34" si="6">IFERROR(H23/D23-1,"-")</f>
        <v>-6.944444444444442E-2</v>
      </c>
      <c r="K23" s="158">
        <f t="shared" ref="K23:K33" si="7">H23-G23</f>
        <v>-6623</v>
      </c>
      <c r="L23" s="158">
        <f t="shared" ref="L23:L34" si="8">H23-D23</f>
        <v>-3865</v>
      </c>
      <c r="M23" s="159">
        <f>H23/H$8</f>
        <v>1.765214928406051E-2</v>
      </c>
      <c r="N23" s="79"/>
    </row>
    <row r="24" spans="1:14" x14ac:dyDescent="0.25">
      <c r="A24" s="161" t="s">
        <v>103</v>
      </c>
      <c r="B24" s="162" t="s">
        <v>103</v>
      </c>
      <c r="C24" s="163">
        <v>21185</v>
      </c>
      <c r="D24" s="163">
        <v>20209</v>
      </c>
      <c r="E24" s="163">
        <v>8943</v>
      </c>
      <c r="F24" s="163">
        <v>24371</v>
      </c>
      <c r="G24" s="163">
        <v>17678</v>
      </c>
      <c r="H24" s="163">
        <v>12305</v>
      </c>
      <c r="I24" s="164">
        <f>IFERROR(H24/G24-1,"-")</f>
        <v>-0.30393709695666926</v>
      </c>
      <c r="J24" s="165">
        <f t="shared" si="6"/>
        <v>-0.39111287050324117</v>
      </c>
      <c r="K24" s="163">
        <f t="shared" si="7"/>
        <v>-5373</v>
      </c>
      <c r="L24" s="163">
        <f t="shared" si="8"/>
        <v>-7904</v>
      </c>
      <c r="M24" s="164">
        <f>H24/H$8</f>
        <v>4.1939660740353451E-3</v>
      </c>
      <c r="N24" s="79"/>
    </row>
    <row r="25" spans="1:14" x14ac:dyDescent="0.25">
      <c r="A25" s="161" t="s">
        <v>100</v>
      </c>
      <c r="B25" s="162" t="s">
        <v>100</v>
      </c>
      <c r="C25" s="163">
        <v>41760</v>
      </c>
      <c r="D25" s="163">
        <v>35447</v>
      </c>
      <c r="E25" s="163">
        <v>13051</v>
      </c>
      <c r="F25" s="163">
        <v>45431</v>
      </c>
      <c r="G25" s="163">
        <v>40736</v>
      </c>
      <c r="H25" s="163">
        <v>39486</v>
      </c>
      <c r="I25" s="164">
        <f>IFERROR(H25/G25-1,"-")</f>
        <v>-3.0685388845247408E-2</v>
      </c>
      <c r="J25" s="165">
        <f t="shared" si="6"/>
        <v>0.1139447626033232</v>
      </c>
      <c r="K25" s="163">
        <f t="shared" si="7"/>
        <v>-1250</v>
      </c>
      <c r="L25" s="163">
        <f t="shared" si="8"/>
        <v>4039</v>
      </c>
      <c r="M25" s="164">
        <f>H25/H$8</f>
        <v>1.3458183210025164E-2</v>
      </c>
      <c r="N25" s="79"/>
    </row>
    <row r="26" spans="1:14" x14ac:dyDescent="0.25">
      <c r="A26" s="161"/>
      <c r="B26" s="157" t="s">
        <v>107</v>
      </c>
      <c r="C26" s="158">
        <v>978684</v>
      </c>
      <c r="D26" s="158">
        <v>1018910</v>
      </c>
      <c r="E26" s="158">
        <v>174634</v>
      </c>
      <c r="F26" s="158">
        <v>1039520</v>
      </c>
      <c r="G26" s="158">
        <v>1097426</v>
      </c>
      <c r="H26" s="158">
        <v>1088821</v>
      </c>
      <c r="I26" s="159">
        <f>IFERROR(H26/G26-1,"-")</f>
        <v>-7.8410753891378082E-3</v>
      </c>
      <c r="J26" s="160">
        <f t="shared" si="6"/>
        <v>6.8613518367667492E-2</v>
      </c>
      <c r="K26" s="158">
        <f t="shared" si="7"/>
        <v>-8605</v>
      </c>
      <c r="L26" s="158">
        <f t="shared" si="8"/>
        <v>69911</v>
      </c>
      <c r="M26" s="159">
        <f>H26/H$8</f>
        <v>0.37110754446950334</v>
      </c>
      <c r="N26" s="79"/>
    </row>
    <row r="27" spans="1:14" s="56" customFormat="1" x14ac:dyDescent="0.25">
      <c r="A27" s="161"/>
      <c r="B27" s="162" t="s">
        <v>110</v>
      </c>
      <c r="C27" s="163">
        <v>417731</v>
      </c>
      <c r="D27" s="163">
        <v>440250</v>
      </c>
      <c r="E27" s="163">
        <v>85691</v>
      </c>
      <c r="F27" s="163">
        <v>489037</v>
      </c>
      <c r="G27" s="163">
        <v>512982</v>
      </c>
      <c r="H27" s="163">
        <v>516610</v>
      </c>
      <c r="I27" s="164">
        <f t="shared" ref="I27:I34" si="9">IFERROR(H27/G27-1,"-")</f>
        <v>7.0723729097708077E-3</v>
      </c>
      <c r="J27" s="165">
        <f t="shared" si="6"/>
        <v>0.17344690516751848</v>
      </c>
      <c r="K27" s="163">
        <f t="shared" si="7"/>
        <v>3628</v>
      </c>
      <c r="L27" s="163">
        <f t="shared" si="8"/>
        <v>76360</v>
      </c>
      <c r="M27" s="164">
        <f t="shared" ref="M27:M34" si="10">H27/H$8</f>
        <v>0.17607840824928075</v>
      </c>
      <c r="N27" s="166"/>
    </row>
    <row r="28" spans="1:14" s="56" customFormat="1" x14ac:dyDescent="0.25">
      <c r="A28" s="161"/>
      <c r="B28" s="162" t="s">
        <v>113</v>
      </c>
      <c r="C28" s="163">
        <v>162898</v>
      </c>
      <c r="D28" s="163">
        <v>151225</v>
      </c>
      <c r="E28" s="163">
        <v>28095</v>
      </c>
      <c r="F28" s="163">
        <v>129270</v>
      </c>
      <c r="G28" s="163">
        <v>136539</v>
      </c>
      <c r="H28" s="163">
        <v>136566</v>
      </c>
      <c r="I28" s="164">
        <f t="shared" si="9"/>
        <v>1.9774569903097117E-4</v>
      </c>
      <c r="J28" s="165">
        <f t="shared" si="6"/>
        <v>-9.6935030583567561E-2</v>
      </c>
      <c r="K28" s="163">
        <f t="shared" si="7"/>
        <v>27</v>
      </c>
      <c r="L28" s="163">
        <f t="shared" si="8"/>
        <v>-14659</v>
      </c>
      <c r="M28" s="164">
        <f t="shared" si="10"/>
        <v>4.6546377152922466E-2</v>
      </c>
      <c r="N28" s="166"/>
    </row>
    <row r="29" spans="1:14" x14ac:dyDescent="0.25">
      <c r="A29" s="161"/>
      <c r="B29" s="162" t="s">
        <v>116</v>
      </c>
      <c r="C29" s="163">
        <v>27582</v>
      </c>
      <c r="D29" s="163">
        <v>30743</v>
      </c>
      <c r="E29" s="163">
        <v>11448</v>
      </c>
      <c r="F29" s="163">
        <v>40785</v>
      </c>
      <c r="G29" s="163">
        <v>34236</v>
      </c>
      <c r="H29" s="163">
        <v>31889</v>
      </c>
      <c r="I29" s="164">
        <f t="shared" si="9"/>
        <v>-6.8553569342212906E-2</v>
      </c>
      <c r="J29" s="165">
        <f t="shared" si="6"/>
        <v>3.7276778453631643E-2</v>
      </c>
      <c r="K29" s="163">
        <f t="shared" si="7"/>
        <v>-2347</v>
      </c>
      <c r="L29" s="163">
        <f t="shared" si="8"/>
        <v>1146</v>
      </c>
      <c r="M29" s="164">
        <f t="shared" si="10"/>
        <v>1.0868865025185951E-2</v>
      </c>
      <c r="N29" s="79"/>
    </row>
    <row r="30" spans="1:14" x14ac:dyDescent="0.25">
      <c r="A30" s="161"/>
      <c r="B30" s="162" t="s">
        <v>123</v>
      </c>
      <c r="C30" s="163">
        <v>34442</v>
      </c>
      <c r="D30" s="163">
        <v>37462</v>
      </c>
      <c r="E30" s="163">
        <v>3619</v>
      </c>
      <c r="F30" s="163">
        <v>35693</v>
      </c>
      <c r="G30" s="163">
        <v>40203</v>
      </c>
      <c r="H30" s="163">
        <v>41998</v>
      </c>
      <c r="I30" s="164">
        <f t="shared" si="9"/>
        <v>4.4648409322687321E-2</v>
      </c>
      <c r="J30" s="165">
        <f t="shared" si="6"/>
        <v>0.12108269713309494</v>
      </c>
      <c r="K30" s="163">
        <f t="shared" si="7"/>
        <v>1795</v>
      </c>
      <c r="L30" s="163">
        <f t="shared" si="8"/>
        <v>4536</v>
      </c>
      <c r="M30" s="164">
        <f t="shared" si="10"/>
        <v>1.4314358974184187E-2</v>
      </c>
      <c r="N30" s="79"/>
    </row>
    <row r="31" spans="1:14" x14ac:dyDescent="0.25">
      <c r="A31" s="161"/>
      <c r="B31" s="162" t="s">
        <v>119</v>
      </c>
      <c r="C31" s="163">
        <v>56534</v>
      </c>
      <c r="D31" s="163">
        <v>54458</v>
      </c>
      <c r="E31" s="163">
        <v>11833</v>
      </c>
      <c r="F31" s="163">
        <v>56047</v>
      </c>
      <c r="G31" s="163">
        <v>60367</v>
      </c>
      <c r="H31" s="163">
        <v>60564</v>
      </c>
      <c r="I31" s="164">
        <f t="shared" si="9"/>
        <v>3.2633723723225483E-3</v>
      </c>
      <c r="J31" s="165">
        <f t="shared" si="6"/>
        <v>0.11212310404348313</v>
      </c>
      <c r="K31" s="163">
        <f t="shared" si="7"/>
        <v>197</v>
      </c>
      <c r="L31" s="163">
        <f t="shared" si="8"/>
        <v>6106</v>
      </c>
      <c r="M31" s="164">
        <f t="shared" si="10"/>
        <v>2.0642288606897735E-2</v>
      </c>
      <c r="N31" s="79"/>
    </row>
    <row r="32" spans="1:14" x14ac:dyDescent="0.25">
      <c r="A32" s="161"/>
      <c r="B32" s="162" t="s">
        <v>128</v>
      </c>
      <c r="C32" s="163">
        <v>20369</v>
      </c>
      <c r="D32" s="163">
        <v>24560</v>
      </c>
      <c r="E32" s="163">
        <v>185</v>
      </c>
      <c r="F32" s="163">
        <v>20337</v>
      </c>
      <c r="G32" s="163">
        <v>18652</v>
      </c>
      <c r="H32" s="163">
        <v>18647</v>
      </c>
      <c r="I32" s="164">
        <f t="shared" si="9"/>
        <v>-2.6806776753163231E-4</v>
      </c>
      <c r="J32" s="165">
        <f t="shared" si="6"/>
        <v>-0.24075732899022806</v>
      </c>
      <c r="K32" s="163">
        <f t="shared" si="7"/>
        <v>-5</v>
      </c>
      <c r="L32" s="163">
        <f t="shared" si="8"/>
        <v>-5913</v>
      </c>
      <c r="M32" s="164">
        <f t="shared" si="10"/>
        <v>6.3555372110960648E-3</v>
      </c>
      <c r="N32" s="79"/>
    </row>
    <row r="33" spans="1:14" x14ac:dyDescent="0.25">
      <c r="A33" s="161" t="s">
        <v>144</v>
      </c>
      <c r="B33" s="162" t="s">
        <v>131</v>
      </c>
      <c r="C33" s="163">
        <v>41897</v>
      </c>
      <c r="D33" s="163">
        <v>45566</v>
      </c>
      <c r="E33" s="163">
        <v>625</v>
      </c>
      <c r="F33" s="163">
        <v>31233</v>
      </c>
      <c r="G33" s="163">
        <v>33233</v>
      </c>
      <c r="H33" s="163">
        <v>24573</v>
      </c>
      <c r="I33" s="164">
        <f t="shared" si="9"/>
        <v>-0.26058435892035026</v>
      </c>
      <c r="J33" s="165">
        <f t="shared" si="6"/>
        <v>-0.46071632357459513</v>
      </c>
      <c r="K33" s="163">
        <f t="shared" si="7"/>
        <v>-8660</v>
      </c>
      <c r="L33" s="163">
        <f t="shared" si="8"/>
        <v>-20993</v>
      </c>
      <c r="M33" s="164">
        <f t="shared" si="10"/>
        <v>8.375321278932998E-3</v>
      </c>
      <c r="N33" s="79"/>
    </row>
    <row r="34" spans="1:14" x14ac:dyDescent="0.25">
      <c r="A34" s="161" t="s">
        <v>145</v>
      </c>
      <c r="B34" s="168" t="s">
        <v>145</v>
      </c>
      <c r="C34" s="169">
        <f t="shared" ref="C34:H34" si="11">C26-SUM(C27:C33)</f>
        <v>217231</v>
      </c>
      <c r="D34" s="169">
        <f t="shared" si="11"/>
        <v>234646</v>
      </c>
      <c r="E34" s="169">
        <f t="shared" si="11"/>
        <v>33138</v>
      </c>
      <c r="F34" s="169">
        <f t="shared" si="11"/>
        <v>237118</v>
      </c>
      <c r="G34" s="169">
        <f t="shared" si="11"/>
        <v>261214</v>
      </c>
      <c r="H34" s="169">
        <f t="shared" si="11"/>
        <v>257974</v>
      </c>
      <c r="I34" s="170">
        <f t="shared" si="9"/>
        <v>-1.2403623082989479E-2</v>
      </c>
      <c r="J34" s="171">
        <f t="shared" si="6"/>
        <v>9.9417846458068837E-2</v>
      </c>
      <c r="K34" s="169">
        <f>H34-G34</f>
        <v>-3240</v>
      </c>
      <c r="L34" s="169">
        <f t="shared" si="8"/>
        <v>23328</v>
      </c>
      <c r="M34" s="170">
        <f t="shared" si="10"/>
        <v>8.7926387971003175E-2</v>
      </c>
      <c r="N34" s="79"/>
    </row>
    <row r="35" spans="1:14" s="144" customFormat="1" x14ac:dyDescent="0.25">
      <c r="A35" s="161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61"/>
      <c r="B36" s="154" t="s">
        <v>68</v>
      </c>
      <c r="C36" s="176">
        <v>834690</v>
      </c>
      <c r="D36" s="176">
        <v>863408</v>
      </c>
      <c r="E36" s="176">
        <v>118240</v>
      </c>
      <c r="F36" s="176">
        <v>790311</v>
      </c>
      <c r="G36" s="176">
        <v>831777</v>
      </c>
      <c r="H36" s="176">
        <v>834955</v>
      </c>
      <c r="I36" s="177">
        <f>IFERROR(H36/G36-1,"-")</f>
        <v>3.8207356058175268E-3</v>
      </c>
      <c r="J36" s="177">
        <f>IFERROR(H36/D36-1,"-")</f>
        <v>-3.2954292756147696E-2</v>
      </c>
      <c r="K36" s="176">
        <f>H36-G36</f>
        <v>3178</v>
      </c>
      <c r="L36" s="176">
        <f>H36-D36</f>
        <v>-28453</v>
      </c>
      <c r="M36" s="177">
        <f>H36/H$8</f>
        <v>0.28458130380708507</v>
      </c>
      <c r="N36" s="79"/>
    </row>
    <row r="37" spans="1:14" x14ac:dyDescent="0.25">
      <c r="A37" s="161" t="s">
        <v>96</v>
      </c>
      <c r="B37" s="157" t="s">
        <v>97</v>
      </c>
      <c r="C37" s="158">
        <v>41731</v>
      </c>
      <c r="D37" s="158">
        <v>40039</v>
      </c>
      <c r="E37" s="158">
        <v>8464</v>
      </c>
      <c r="F37" s="158">
        <v>36689</v>
      </c>
      <c r="G37" s="158">
        <v>45648</v>
      </c>
      <c r="H37" s="158">
        <v>41448</v>
      </c>
      <c r="I37" s="159">
        <f>IFERROR(H37/G37-1,"-")</f>
        <v>-9.2008412197686629E-2</v>
      </c>
      <c r="J37" s="160">
        <f t="shared" ref="J37:J48" si="12">IFERROR(H37/D37-1,"-")</f>
        <v>3.5190689078148818E-2</v>
      </c>
      <c r="K37" s="158">
        <f t="shared" ref="K37:K47" si="13">H37-G37</f>
        <v>-4200</v>
      </c>
      <c r="L37" s="158">
        <f t="shared" ref="L37:L48" si="14">H37-D37</f>
        <v>1409</v>
      </c>
      <c r="M37" s="159">
        <f>H37/H$8</f>
        <v>1.4126900108623892E-2</v>
      </c>
      <c r="N37" s="79"/>
    </row>
    <row r="38" spans="1:14" x14ac:dyDescent="0.25">
      <c r="A38" s="161" t="s">
        <v>103</v>
      </c>
      <c r="B38" s="162" t="s">
        <v>103</v>
      </c>
      <c r="C38" s="163">
        <v>11405</v>
      </c>
      <c r="D38" s="163">
        <v>12775</v>
      </c>
      <c r="E38" s="163">
        <v>3690</v>
      </c>
      <c r="F38" s="163">
        <v>6329</v>
      </c>
      <c r="G38" s="163">
        <v>14489</v>
      </c>
      <c r="H38" s="163">
        <v>16652</v>
      </c>
      <c r="I38" s="164">
        <f>IFERROR(H38/G38-1,"-")</f>
        <v>0.14928566498723161</v>
      </c>
      <c r="J38" s="165">
        <f t="shared" si="12"/>
        <v>0.3034833659491194</v>
      </c>
      <c r="K38" s="163">
        <f t="shared" si="13"/>
        <v>2163</v>
      </c>
      <c r="L38" s="163">
        <f t="shared" si="14"/>
        <v>3877</v>
      </c>
      <c r="M38" s="164">
        <f>H38/H$8</f>
        <v>5.6755727805637198E-3</v>
      </c>
      <c r="N38" s="79"/>
    </row>
    <row r="39" spans="1:14" x14ac:dyDescent="0.25">
      <c r="A39" s="161" t="s">
        <v>100</v>
      </c>
      <c r="B39" s="162" t="s">
        <v>100</v>
      </c>
      <c r="C39" s="163">
        <v>30326</v>
      </c>
      <c r="D39" s="163">
        <v>27264</v>
      </c>
      <c r="E39" s="163">
        <v>4774</v>
      </c>
      <c r="F39" s="163">
        <v>30360</v>
      </c>
      <c r="G39" s="163">
        <v>31159</v>
      </c>
      <c r="H39" s="163">
        <v>24796</v>
      </c>
      <c r="I39" s="164">
        <f>IFERROR(H39/G39-1,"-")</f>
        <v>-0.20421066144613109</v>
      </c>
      <c r="J39" s="165">
        <f t="shared" si="12"/>
        <v>-9.0522300469483619E-2</v>
      </c>
      <c r="K39" s="163">
        <f t="shared" si="13"/>
        <v>-6363</v>
      </c>
      <c r="L39" s="163">
        <f t="shared" si="14"/>
        <v>-2468</v>
      </c>
      <c r="M39" s="164">
        <f>H39/H$8</f>
        <v>8.4513273280601726E-3</v>
      </c>
      <c r="N39" s="79"/>
    </row>
    <row r="40" spans="1:14" x14ac:dyDescent="0.25">
      <c r="A40" s="161"/>
      <c r="B40" s="157" t="s">
        <v>107</v>
      </c>
      <c r="C40" s="158">
        <v>792959</v>
      </c>
      <c r="D40" s="158">
        <v>823369</v>
      </c>
      <c r="E40" s="158">
        <v>109776</v>
      </c>
      <c r="F40" s="158">
        <v>753622</v>
      </c>
      <c r="G40" s="158">
        <v>786129</v>
      </c>
      <c r="H40" s="158">
        <v>793507</v>
      </c>
      <c r="I40" s="159">
        <f>IFERROR(H40/G40-1,"-")</f>
        <v>9.3852281241373348E-3</v>
      </c>
      <c r="J40" s="160">
        <f t="shared" si="12"/>
        <v>-3.6268064500849517E-2</v>
      </c>
      <c r="K40" s="158">
        <f t="shared" si="13"/>
        <v>7378</v>
      </c>
      <c r="L40" s="158">
        <f t="shared" si="14"/>
        <v>-29862</v>
      </c>
      <c r="M40" s="159">
        <f>H40/H$8</f>
        <v>0.27045440369846119</v>
      </c>
      <c r="N40" s="79"/>
    </row>
    <row r="41" spans="1:14" s="56" customFormat="1" x14ac:dyDescent="0.25">
      <c r="A41" s="161"/>
      <c r="B41" s="162" t="s">
        <v>110</v>
      </c>
      <c r="C41" s="163">
        <v>338687</v>
      </c>
      <c r="D41" s="163">
        <v>375307</v>
      </c>
      <c r="E41" s="163">
        <v>59517</v>
      </c>
      <c r="F41" s="163">
        <v>335204</v>
      </c>
      <c r="G41" s="163">
        <v>352959</v>
      </c>
      <c r="H41" s="163">
        <v>347949</v>
      </c>
      <c r="I41" s="164">
        <f t="shared" ref="I41:I48" si="15">IFERROR(H41/G41-1,"-")</f>
        <v>-1.4194283188698975E-2</v>
      </c>
      <c r="J41" s="165">
        <f t="shared" si="12"/>
        <v>-7.2894989968212642E-2</v>
      </c>
      <c r="K41" s="163">
        <f t="shared" si="13"/>
        <v>-5010</v>
      </c>
      <c r="L41" s="163">
        <f t="shared" si="14"/>
        <v>-27358</v>
      </c>
      <c r="M41" s="164">
        <f t="shared" ref="M41:M48" si="16">H41/H$8</f>
        <v>0.11859295420516248</v>
      </c>
      <c r="N41" s="166"/>
    </row>
    <row r="42" spans="1:14" s="56" customFormat="1" x14ac:dyDescent="0.25">
      <c r="A42" s="161"/>
      <c r="B42" s="162" t="s">
        <v>113</v>
      </c>
      <c r="C42" s="163">
        <v>46598</v>
      </c>
      <c r="D42" s="163">
        <v>41241</v>
      </c>
      <c r="E42" s="163">
        <v>7245</v>
      </c>
      <c r="F42" s="163">
        <v>35573</v>
      </c>
      <c r="G42" s="163">
        <v>37684</v>
      </c>
      <c r="H42" s="163">
        <v>41905</v>
      </c>
      <c r="I42" s="164">
        <f t="shared" si="15"/>
        <v>0.11201040229275017</v>
      </c>
      <c r="J42" s="165">
        <f t="shared" si="12"/>
        <v>1.6100482529521676E-2</v>
      </c>
      <c r="K42" s="163">
        <f t="shared" si="13"/>
        <v>4221</v>
      </c>
      <c r="L42" s="163">
        <f t="shared" si="14"/>
        <v>664</v>
      </c>
      <c r="M42" s="164">
        <f t="shared" si="16"/>
        <v>1.4282661384189446E-2</v>
      </c>
      <c r="N42" s="166"/>
    </row>
    <row r="43" spans="1:14" x14ac:dyDescent="0.25">
      <c r="A43" s="161"/>
      <c r="B43" s="162" t="s">
        <v>116</v>
      </c>
      <c r="C43" s="163">
        <v>10632</v>
      </c>
      <c r="D43" s="163">
        <v>12063</v>
      </c>
      <c r="E43" s="163">
        <v>3667</v>
      </c>
      <c r="F43" s="163">
        <v>20052</v>
      </c>
      <c r="G43" s="163">
        <v>19000</v>
      </c>
      <c r="H43" s="163">
        <v>19682</v>
      </c>
      <c r="I43" s="164">
        <f t="shared" si="15"/>
        <v>3.5894736842105202E-2</v>
      </c>
      <c r="J43" s="165">
        <f t="shared" si="12"/>
        <v>0.63160076266268761</v>
      </c>
      <c r="K43" s="163">
        <f t="shared" si="13"/>
        <v>682</v>
      </c>
      <c r="L43" s="163">
        <f t="shared" si="14"/>
        <v>7619</v>
      </c>
      <c r="M43" s="164">
        <f t="shared" si="16"/>
        <v>6.7083007126504399E-3</v>
      </c>
      <c r="N43" s="79"/>
    </row>
    <row r="44" spans="1:14" x14ac:dyDescent="0.25">
      <c r="A44" s="161"/>
      <c r="B44" s="162" t="s">
        <v>123</v>
      </c>
      <c r="C44" s="163">
        <v>33403</v>
      </c>
      <c r="D44" s="163">
        <v>32174</v>
      </c>
      <c r="E44" s="163">
        <v>4288</v>
      </c>
      <c r="F44" s="163">
        <v>34614</v>
      </c>
      <c r="G44" s="163">
        <v>39875</v>
      </c>
      <c r="H44" s="163">
        <v>39037</v>
      </c>
      <c r="I44" s="164">
        <f t="shared" si="15"/>
        <v>-2.1015673981191196E-2</v>
      </c>
      <c r="J44" s="165">
        <f t="shared" si="12"/>
        <v>0.21330888294896511</v>
      </c>
      <c r="K44" s="163">
        <f t="shared" si="13"/>
        <v>-838</v>
      </c>
      <c r="L44" s="163">
        <f t="shared" si="14"/>
        <v>6863</v>
      </c>
      <c r="M44" s="164">
        <f t="shared" si="16"/>
        <v>1.3305148608867759E-2</v>
      </c>
      <c r="N44" s="79"/>
    </row>
    <row r="45" spans="1:14" x14ac:dyDescent="0.25">
      <c r="A45" s="161"/>
      <c r="B45" s="162" t="s">
        <v>119</v>
      </c>
      <c r="C45" s="163">
        <v>35748</v>
      </c>
      <c r="D45" s="163">
        <v>41860</v>
      </c>
      <c r="E45" s="163">
        <v>4175</v>
      </c>
      <c r="F45" s="163">
        <v>36172</v>
      </c>
      <c r="G45" s="163">
        <v>39946</v>
      </c>
      <c r="H45" s="163">
        <v>40752</v>
      </c>
      <c r="I45" s="164">
        <f t="shared" si="15"/>
        <v>2.0177239273018621E-2</v>
      </c>
      <c r="J45" s="165">
        <f t="shared" si="12"/>
        <v>-2.6469182990922158E-2</v>
      </c>
      <c r="K45" s="163">
        <f t="shared" si="13"/>
        <v>806</v>
      </c>
      <c r="L45" s="163">
        <f t="shared" si="14"/>
        <v>-1108</v>
      </c>
      <c r="M45" s="164">
        <f t="shared" si="16"/>
        <v>1.3889679435114863E-2</v>
      </c>
      <c r="N45" s="79"/>
    </row>
    <row r="46" spans="1:14" x14ac:dyDescent="0.25">
      <c r="A46" s="161"/>
      <c r="B46" s="162" t="s">
        <v>128</v>
      </c>
      <c r="C46" s="163">
        <v>35360</v>
      </c>
      <c r="D46" s="163">
        <v>32438</v>
      </c>
      <c r="E46" s="163">
        <v>305</v>
      </c>
      <c r="F46" s="163">
        <v>22903</v>
      </c>
      <c r="G46" s="163">
        <v>21949</v>
      </c>
      <c r="H46" s="163">
        <v>25573</v>
      </c>
      <c r="I46" s="164">
        <f t="shared" si="15"/>
        <v>0.16511002779169903</v>
      </c>
      <c r="J46" s="165">
        <f t="shared" si="12"/>
        <v>-0.21163450274369566</v>
      </c>
      <c r="K46" s="163">
        <f t="shared" si="13"/>
        <v>3624</v>
      </c>
      <c r="L46" s="163">
        <f t="shared" si="14"/>
        <v>-6865</v>
      </c>
      <c r="M46" s="164">
        <f t="shared" si="16"/>
        <v>8.7161555799517166E-3</v>
      </c>
      <c r="N46" s="79"/>
    </row>
    <row r="47" spans="1:14" x14ac:dyDescent="0.25">
      <c r="A47" s="161" t="s">
        <v>144</v>
      </c>
      <c r="B47" s="162" t="s">
        <v>131</v>
      </c>
      <c r="C47" s="163">
        <v>66365</v>
      </c>
      <c r="D47" s="163">
        <v>59689</v>
      </c>
      <c r="E47" s="163">
        <v>3934</v>
      </c>
      <c r="F47" s="163">
        <v>35181</v>
      </c>
      <c r="G47" s="163">
        <v>38319</v>
      </c>
      <c r="H47" s="163">
        <v>34431</v>
      </c>
      <c r="I47" s="164">
        <f t="shared" si="15"/>
        <v>-0.10146402567916701</v>
      </c>
      <c r="J47" s="165">
        <f t="shared" si="12"/>
        <v>-0.42316004623967562</v>
      </c>
      <c r="K47" s="163">
        <f t="shared" si="13"/>
        <v>-3888</v>
      </c>
      <c r="L47" s="163">
        <f t="shared" si="14"/>
        <v>-25258</v>
      </c>
      <c r="M47" s="164">
        <f t="shared" si="16"/>
        <v>1.1735265818375536E-2</v>
      </c>
      <c r="N47" s="79"/>
    </row>
    <row r="48" spans="1:14" x14ac:dyDescent="0.25">
      <c r="A48" s="161" t="s">
        <v>145</v>
      </c>
      <c r="B48" s="168" t="s">
        <v>145</v>
      </c>
      <c r="C48" s="169">
        <f t="shared" ref="C48:H48" si="17">C40-SUM(C41:C47)</f>
        <v>226166</v>
      </c>
      <c r="D48" s="169">
        <f t="shared" si="17"/>
        <v>228597</v>
      </c>
      <c r="E48" s="169">
        <f t="shared" si="17"/>
        <v>26645</v>
      </c>
      <c r="F48" s="169">
        <f t="shared" si="17"/>
        <v>233923</v>
      </c>
      <c r="G48" s="169">
        <f t="shared" si="17"/>
        <v>236397</v>
      </c>
      <c r="H48" s="169">
        <f t="shared" si="17"/>
        <v>244178</v>
      </c>
      <c r="I48" s="170">
        <f t="shared" si="15"/>
        <v>3.2914969310101183E-2</v>
      </c>
      <c r="J48" s="171">
        <f t="shared" si="12"/>
        <v>6.8159249683941603E-2</v>
      </c>
      <c r="K48" s="169">
        <f>H48-G48</f>
        <v>7781</v>
      </c>
      <c r="L48" s="169">
        <f t="shared" si="14"/>
        <v>15581</v>
      </c>
      <c r="M48" s="170">
        <f t="shared" si="16"/>
        <v>8.3224237954148919E-2</v>
      </c>
      <c r="N48" s="79"/>
    </row>
    <row r="49" spans="1:14" s="144" customFormat="1" x14ac:dyDescent="0.25">
      <c r="A49" s="161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61"/>
      <c r="B50" s="154" t="s">
        <v>68</v>
      </c>
      <c r="C50" s="176">
        <v>22575</v>
      </c>
      <c r="D50" s="176">
        <v>21989</v>
      </c>
      <c r="E50" s="176">
        <v>3004</v>
      </c>
      <c r="F50" s="176">
        <v>18070</v>
      </c>
      <c r="G50" s="176">
        <v>19927</v>
      </c>
      <c r="H50" s="176">
        <v>18514</v>
      </c>
      <c r="I50" s="177">
        <f>IFERROR(H50/G50-1,"-")</f>
        <v>-7.090881718271691E-2</v>
      </c>
      <c r="J50" s="177">
        <f>IFERROR(H50/D50-1,"-")</f>
        <v>-0.15803356223566334</v>
      </c>
      <c r="K50" s="176">
        <f>H50-G50</f>
        <v>-1413</v>
      </c>
      <c r="L50" s="176">
        <f>H50-D50</f>
        <v>-3475</v>
      </c>
      <c r="M50" s="177">
        <f>H50/H$8</f>
        <v>6.3102062490605756E-3</v>
      </c>
      <c r="N50" s="79"/>
    </row>
    <row r="51" spans="1:14" x14ac:dyDescent="0.25">
      <c r="A51" s="161" t="s">
        <v>96</v>
      </c>
      <c r="B51" s="157" t="s">
        <v>97</v>
      </c>
      <c r="C51" s="158">
        <v>2233</v>
      </c>
      <c r="D51" s="158">
        <v>1177</v>
      </c>
      <c r="E51" s="158">
        <v>9</v>
      </c>
      <c r="F51" s="158">
        <v>2919</v>
      </c>
      <c r="G51" s="158">
        <v>4029</v>
      </c>
      <c r="H51" s="158">
        <v>2061</v>
      </c>
      <c r="I51" s="159">
        <f>IFERROR(H51/G51-1,"-")</f>
        <v>-0.4884586746090841</v>
      </c>
      <c r="J51" s="160">
        <f t="shared" ref="J51:J62" si="18">IFERROR(H51/D51-1,"-")</f>
        <v>0.75106202209005946</v>
      </c>
      <c r="K51" s="158">
        <f t="shared" ref="K51:K61" si="19">H51-G51</f>
        <v>-1968</v>
      </c>
      <c r="L51" s="158">
        <f t="shared" ref="L51:L62" si="20">H51-D51</f>
        <v>884</v>
      </c>
      <c r="M51" s="159">
        <f>H51/H$8</f>
        <v>7.0245949439958117E-4</v>
      </c>
      <c r="N51" s="79"/>
    </row>
    <row r="52" spans="1:14" x14ac:dyDescent="0.25">
      <c r="A52" s="161" t="s">
        <v>103</v>
      </c>
      <c r="B52" s="162" t="s">
        <v>103</v>
      </c>
      <c r="C52" s="163">
        <v>856</v>
      </c>
      <c r="D52" s="163">
        <v>551</v>
      </c>
      <c r="E52" s="163">
        <v>0</v>
      </c>
      <c r="F52" s="163">
        <v>1307</v>
      </c>
      <c r="G52" s="163">
        <v>2341</v>
      </c>
      <c r="H52" s="163">
        <v>988</v>
      </c>
      <c r="I52" s="164">
        <f>IFERROR(H52/G52-1,"-")</f>
        <v>-0.57795813754805636</v>
      </c>
      <c r="J52" s="165">
        <f t="shared" si="18"/>
        <v>0.7931034482758621</v>
      </c>
      <c r="K52" s="163">
        <f t="shared" si="19"/>
        <v>-1353</v>
      </c>
      <c r="L52" s="163">
        <f t="shared" si="20"/>
        <v>437</v>
      </c>
      <c r="M52" s="164">
        <f>H52/H$8</f>
        <v>3.3674428940649501E-4</v>
      </c>
      <c r="N52" s="79"/>
    </row>
    <row r="53" spans="1:14" x14ac:dyDescent="0.25">
      <c r="A53" s="161" t="s">
        <v>100</v>
      </c>
      <c r="B53" s="162" t="s">
        <v>100</v>
      </c>
      <c r="C53" s="163">
        <v>1377</v>
      </c>
      <c r="D53" s="163">
        <v>626</v>
      </c>
      <c r="E53" s="163">
        <v>9</v>
      </c>
      <c r="F53" s="163">
        <v>1612</v>
      </c>
      <c r="G53" s="163">
        <v>1688</v>
      </c>
      <c r="H53" s="163">
        <v>1073</v>
      </c>
      <c r="I53" s="164">
        <f>IFERROR(H53/G53-1,"-")</f>
        <v>-0.36433649289099523</v>
      </c>
      <c r="J53" s="165">
        <f t="shared" si="18"/>
        <v>0.71405750798722045</v>
      </c>
      <c r="K53" s="163">
        <f t="shared" si="19"/>
        <v>-615</v>
      </c>
      <c r="L53" s="163">
        <f t="shared" si="20"/>
        <v>447</v>
      </c>
      <c r="M53" s="164">
        <f>H53/H$8</f>
        <v>3.6571520499308616E-4</v>
      </c>
      <c r="N53" s="79"/>
    </row>
    <row r="54" spans="1:14" x14ac:dyDescent="0.25">
      <c r="A54" s="161"/>
      <c r="B54" s="157" t="s">
        <v>107</v>
      </c>
      <c r="C54" s="158">
        <v>20342</v>
      </c>
      <c r="D54" s="158">
        <v>20812</v>
      </c>
      <c r="E54" s="158">
        <v>2995</v>
      </c>
      <c r="F54" s="158">
        <v>15151</v>
      </c>
      <c r="G54" s="158">
        <v>15898</v>
      </c>
      <c r="H54" s="158">
        <v>16453</v>
      </c>
      <c r="I54" s="159">
        <f>IFERROR(H54/G54-1,"-")</f>
        <v>3.4910051578814993E-2</v>
      </c>
      <c r="J54" s="160">
        <f t="shared" si="18"/>
        <v>-0.20944647318854503</v>
      </c>
      <c r="K54" s="158">
        <f t="shared" si="19"/>
        <v>555</v>
      </c>
      <c r="L54" s="158">
        <f t="shared" si="20"/>
        <v>-4359</v>
      </c>
      <c r="M54" s="159">
        <f>H54/H$8</f>
        <v>5.6077467546609945E-3</v>
      </c>
      <c r="N54" s="79"/>
    </row>
    <row r="55" spans="1:14" s="56" customFormat="1" x14ac:dyDescent="0.25">
      <c r="A55" s="161"/>
      <c r="B55" s="162" t="s">
        <v>110</v>
      </c>
      <c r="C55" s="163">
        <v>6513</v>
      </c>
      <c r="D55" s="163">
        <v>5514</v>
      </c>
      <c r="E55" s="163">
        <v>350</v>
      </c>
      <c r="F55" s="163">
        <v>5200</v>
      </c>
      <c r="G55" s="163">
        <v>5463</v>
      </c>
      <c r="H55" s="163">
        <v>5875</v>
      </c>
      <c r="I55" s="164">
        <f t="shared" ref="I55:I62" si="21">IFERROR(H55/G55-1,"-")</f>
        <v>7.541643785465868E-2</v>
      </c>
      <c r="J55" s="165">
        <f t="shared" si="18"/>
        <v>6.5469713456655754E-2</v>
      </c>
      <c r="K55" s="163">
        <f t="shared" si="19"/>
        <v>412</v>
      </c>
      <c r="L55" s="163">
        <f t="shared" si="20"/>
        <v>361</v>
      </c>
      <c r="M55" s="164">
        <f t="shared" ref="M55:M62" si="22">H55/H$8</f>
        <v>2.002401518484978E-3</v>
      </c>
      <c r="N55" s="166"/>
    </row>
    <row r="56" spans="1:14" s="56" customFormat="1" x14ac:dyDescent="0.25">
      <c r="A56" s="161"/>
      <c r="B56" s="162" t="s">
        <v>113</v>
      </c>
      <c r="C56" s="163">
        <v>6527</v>
      </c>
      <c r="D56" s="163">
        <v>9047</v>
      </c>
      <c r="E56" s="163">
        <v>1915</v>
      </c>
      <c r="F56" s="163">
        <v>4554</v>
      </c>
      <c r="G56" s="163">
        <v>4805</v>
      </c>
      <c r="H56" s="163">
        <v>4165</v>
      </c>
      <c r="I56" s="164">
        <f t="shared" si="21"/>
        <v>-0.13319458896982306</v>
      </c>
      <c r="J56" s="165">
        <f t="shared" si="18"/>
        <v>-0.53962639549021774</v>
      </c>
      <c r="K56" s="163">
        <f t="shared" si="19"/>
        <v>-640</v>
      </c>
      <c r="L56" s="163">
        <f t="shared" si="20"/>
        <v>-4882</v>
      </c>
      <c r="M56" s="164">
        <f t="shared" si="22"/>
        <v>1.4195748637429674E-3</v>
      </c>
      <c r="N56" s="166"/>
    </row>
    <row r="57" spans="1:14" x14ac:dyDescent="0.25">
      <c r="A57" s="161"/>
      <c r="B57" s="162" t="s">
        <v>116</v>
      </c>
      <c r="C57" s="163">
        <v>368</v>
      </c>
      <c r="D57" s="163">
        <v>236</v>
      </c>
      <c r="E57" s="163">
        <v>42</v>
      </c>
      <c r="F57" s="163">
        <v>830</v>
      </c>
      <c r="G57" s="163">
        <v>599</v>
      </c>
      <c r="H57" s="163">
        <v>475</v>
      </c>
      <c r="I57" s="164">
        <f t="shared" si="21"/>
        <v>-0.20701168614357257</v>
      </c>
      <c r="J57" s="165">
        <f t="shared" si="18"/>
        <v>1.0127118644067798</v>
      </c>
      <c r="K57" s="163">
        <f t="shared" si="19"/>
        <v>-124</v>
      </c>
      <c r="L57" s="163">
        <f t="shared" si="20"/>
        <v>239</v>
      </c>
      <c r="M57" s="164">
        <f t="shared" si="22"/>
        <v>1.6189629298389184E-4</v>
      </c>
      <c r="N57" s="79"/>
    </row>
    <row r="58" spans="1:14" x14ac:dyDescent="0.25">
      <c r="A58" s="161"/>
      <c r="B58" s="162" t="s">
        <v>123</v>
      </c>
      <c r="C58" s="163">
        <v>210</v>
      </c>
      <c r="D58" s="163">
        <v>85</v>
      </c>
      <c r="E58" s="163">
        <v>45</v>
      </c>
      <c r="F58" s="163">
        <v>267</v>
      </c>
      <c r="G58" s="163">
        <v>264</v>
      </c>
      <c r="H58" s="163">
        <v>470</v>
      </c>
      <c r="I58" s="164">
        <f t="shared" si="21"/>
        <v>0.78030303030303028</v>
      </c>
      <c r="J58" s="165">
        <f t="shared" si="18"/>
        <v>4.5294117647058822</v>
      </c>
      <c r="K58" s="163">
        <f t="shared" si="19"/>
        <v>206</v>
      </c>
      <c r="L58" s="163">
        <f t="shared" si="20"/>
        <v>385</v>
      </c>
      <c r="M58" s="164">
        <f t="shared" si="22"/>
        <v>1.6019212147879824E-4</v>
      </c>
      <c r="N58" s="79"/>
    </row>
    <row r="59" spans="1:14" x14ac:dyDescent="0.25">
      <c r="A59" s="161"/>
      <c r="B59" s="162" t="s">
        <v>119</v>
      </c>
      <c r="C59" s="163">
        <v>354</v>
      </c>
      <c r="D59" s="163">
        <v>138</v>
      </c>
      <c r="E59" s="163">
        <v>213</v>
      </c>
      <c r="F59" s="163">
        <v>223</v>
      </c>
      <c r="G59" s="163">
        <v>254</v>
      </c>
      <c r="H59" s="163">
        <v>363</v>
      </c>
      <c r="I59" s="164">
        <f t="shared" si="21"/>
        <v>0.42913385826771644</v>
      </c>
      <c r="J59" s="165">
        <f t="shared" si="18"/>
        <v>1.6304347826086958</v>
      </c>
      <c r="K59" s="163">
        <f t="shared" si="19"/>
        <v>109</v>
      </c>
      <c r="L59" s="163">
        <f t="shared" si="20"/>
        <v>225</v>
      </c>
      <c r="M59" s="164">
        <f t="shared" si="22"/>
        <v>1.2372285126979523E-4</v>
      </c>
      <c r="N59" s="79"/>
    </row>
    <row r="60" spans="1:14" x14ac:dyDescent="0.25">
      <c r="A60" s="161"/>
      <c r="B60" s="162" t="s">
        <v>128</v>
      </c>
      <c r="C60" s="163">
        <v>587</v>
      </c>
      <c r="D60" s="163">
        <v>282</v>
      </c>
      <c r="E60" s="163">
        <v>0</v>
      </c>
      <c r="F60" s="163">
        <v>177</v>
      </c>
      <c r="G60" s="163">
        <v>139</v>
      </c>
      <c r="H60" s="163">
        <v>145</v>
      </c>
      <c r="I60" s="164">
        <f t="shared" si="21"/>
        <v>4.3165467625899234E-2</v>
      </c>
      <c r="J60" s="165">
        <f t="shared" si="18"/>
        <v>-0.48581560283687941</v>
      </c>
      <c r="K60" s="163">
        <f t="shared" si="19"/>
        <v>6</v>
      </c>
      <c r="L60" s="163">
        <f t="shared" si="20"/>
        <v>-137</v>
      </c>
      <c r="M60" s="164">
        <f t="shared" si="22"/>
        <v>4.9420973647714351E-5</v>
      </c>
      <c r="N60" s="79"/>
    </row>
    <row r="61" spans="1:14" x14ac:dyDescent="0.25">
      <c r="A61" s="161" t="s">
        <v>144</v>
      </c>
      <c r="B61" s="162" t="s">
        <v>131</v>
      </c>
      <c r="C61" s="163">
        <v>930</v>
      </c>
      <c r="D61" s="163">
        <v>1016</v>
      </c>
      <c r="E61" s="163">
        <v>19</v>
      </c>
      <c r="F61" s="163">
        <v>131</v>
      </c>
      <c r="G61" s="163">
        <v>73</v>
      </c>
      <c r="H61" s="163">
        <v>164</v>
      </c>
      <c r="I61" s="164">
        <f t="shared" si="21"/>
        <v>1.2465753424657535</v>
      </c>
      <c r="J61" s="165">
        <f t="shared" si="18"/>
        <v>-0.8385826771653544</v>
      </c>
      <c r="K61" s="163">
        <f t="shared" si="19"/>
        <v>91</v>
      </c>
      <c r="L61" s="163">
        <f t="shared" si="20"/>
        <v>-852</v>
      </c>
      <c r="M61" s="164">
        <f t="shared" si="22"/>
        <v>5.589682536707002E-5</v>
      </c>
      <c r="N61" s="79"/>
    </row>
    <row r="62" spans="1:14" x14ac:dyDescent="0.25">
      <c r="A62" s="161" t="s">
        <v>145</v>
      </c>
      <c r="B62" s="168" t="s">
        <v>145</v>
      </c>
      <c r="C62" s="169">
        <f t="shared" ref="C62:H62" si="23">C54-SUM(C55:C61)</f>
        <v>4853</v>
      </c>
      <c r="D62" s="169">
        <f t="shared" si="23"/>
        <v>4494</v>
      </c>
      <c r="E62" s="169">
        <f t="shared" si="23"/>
        <v>411</v>
      </c>
      <c r="F62" s="169">
        <f t="shared" si="23"/>
        <v>3769</v>
      </c>
      <c r="G62" s="169">
        <f t="shared" si="23"/>
        <v>4301</v>
      </c>
      <c r="H62" s="169">
        <f t="shared" si="23"/>
        <v>4796</v>
      </c>
      <c r="I62" s="170">
        <f t="shared" si="21"/>
        <v>0.11508951406649626</v>
      </c>
      <c r="J62" s="171">
        <f t="shared" si="18"/>
        <v>6.7200712060525136E-2</v>
      </c>
      <c r="K62" s="169">
        <f>H62-G62</f>
        <v>495</v>
      </c>
      <c r="L62" s="169">
        <f t="shared" si="20"/>
        <v>302</v>
      </c>
      <c r="M62" s="170">
        <f t="shared" si="22"/>
        <v>1.6346413076857795E-3</v>
      </c>
      <c r="N62" s="79"/>
    </row>
    <row r="63" spans="1:14" s="144" customFormat="1" x14ac:dyDescent="0.25">
      <c r="A63" s="161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61"/>
      <c r="B64" s="154" t="s">
        <v>68</v>
      </c>
      <c r="C64" s="176">
        <v>66607</v>
      </c>
      <c r="D64" s="176">
        <v>65669</v>
      </c>
      <c r="E64" s="176">
        <v>61856</v>
      </c>
      <c r="F64" s="176">
        <v>92826</v>
      </c>
      <c r="G64" s="176">
        <v>71642</v>
      </c>
      <c r="H64" s="176">
        <v>86200</v>
      </c>
      <c r="I64" s="177">
        <f>IFERROR(H64/G64-1,"-")</f>
        <v>0.20320482398593009</v>
      </c>
      <c r="J64" s="177">
        <f>IFERROR(H64/D64-1,"-")</f>
        <v>0.31264371316755235</v>
      </c>
      <c r="K64" s="176">
        <f>H64-G64</f>
        <v>14558</v>
      </c>
      <c r="L64" s="176">
        <f>H64-D64</f>
        <v>20531</v>
      </c>
      <c r="M64" s="177">
        <f>H64/H$8</f>
        <v>2.9379916747813633E-2</v>
      </c>
      <c r="N64" s="79"/>
    </row>
    <row r="65" spans="1:14" x14ac:dyDescent="0.25">
      <c r="A65" s="161" t="s">
        <v>96</v>
      </c>
      <c r="B65" s="157" t="s">
        <v>97</v>
      </c>
      <c r="C65" s="158">
        <v>9163</v>
      </c>
      <c r="D65" s="158">
        <v>10284</v>
      </c>
      <c r="E65" s="158">
        <v>8944</v>
      </c>
      <c r="F65" s="158">
        <v>4602</v>
      </c>
      <c r="G65" s="158">
        <v>15115</v>
      </c>
      <c r="H65" s="158">
        <v>16204</v>
      </c>
      <c r="I65" s="159">
        <f>IFERROR(H65/G65-1,"-")</f>
        <v>7.2047634799867755E-2</v>
      </c>
      <c r="J65" s="160">
        <f t="shared" ref="J65:J76" si="24">IFERROR(H65/D65-1,"-")</f>
        <v>0.57565149747180078</v>
      </c>
      <c r="K65" s="158">
        <f t="shared" ref="K65:K75" si="25">H65-G65</f>
        <v>1089</v>
      </c>
      <c r="L65" s="158">
        <f t="shared" ref="L65:L76" si="26">H65-D65</f>
        <v>5920</v>
      </c>
      <c r="M65" s="159">
        <f>H65/H$8</f>
        <v>5.5228790137073335E-3</v>
      </c>
      <c r="N65" s="79"/>
    </row>
    <row r="66" spans="1:14" x14ac:dyDescent="0.25">
      <c r="A66" s="161" t="s">
        <v>103</v>
      </c>
      <c r="B66" s="162" t="s">
        <v>103</v>
      </c>
      <c r="C66" s="163">
        <v>2478</v>
      </c>
      <c r="D66" s="163">
        <v>3007</v>
      </c>
      <c r="E66" s="163">
        <v>1121</v>
      </c>
      <c r="F66" s="163">
        <v>969</v>
      </c>
      <c r="G66" s="163">
        <v>6204</v>
      </c>
      <c r="H66" s="163">
        <v>4275</v>
      </c>
      <c r="I66" s="164">
        <f>IFERROR(H66/G66-1,"-")</f>
        <v>-0.31092843326885877</v>
      </c>
      <c r="J66" s="165">
        <f t="shared" si="24"/>
        <v>0.42168274027269703</v>
      </c>
      <c r="K66" s="163">
        <f t="shared" si="25"/>
        <v>-1929</v>
      </c>
      <c r="L66" s="163">
        <f t="shared" si="26"/>
        <v>1268</v>
      </c>
      <c r="M66" s="164">
        <f>H66/H$8</f>
        <v>1.4570666368550265E-3</v>
      </c>
      <c r="N66" s="79"/>
    </row>
    <row r="67" spans="1:14" x14ac:dyDescent="0.25">
      <c r="A67" s="161" t="s">
        <v>100</v>
      </c>
      <c r="B67" s="162" t="s">
        <v>100</v>
      </c>
      <c r="C67" s="163">
        <v>6685</v>
      </c>
      <c r="D67" s="163">
        <v>7277</v>
      </c>
      <c r="E67" s="163">
        <v>7823</v>
      </c>
      <c r="F67" s="163">
        <v>3633</v>
      </c>
      <c r="G67" s="163">
        <v>8911</v>
      </c>
      <c r="H67" s="163">
        <v>11929</v>
      </c>
      <c r="I67" s="164">
        <f>IFERROR(H67/G67-1,"-")</f>
        <v>0.33868252721355629</v>
      </c>
      <c r="J67" s="165">
        <f t="shared" si="24"/>
        <v>0.63927442627456377</v>
      </c>
      <c r="K67" s="163">
        <f t="shared" si="25"/>
        <v>3018</v>
      </c>
      <c r="L67" s="163">
        <f t="shared" si="26"/>
        <v>4652</v>
      </c>
      <c r="M67" s="164">
        <f>H67/H$8</f>
        <v>4.0658123768523066E-3</v>
      </c>
      <c r="N67" s="79"/>
    </row>
    <row r="68" spans="1:14" x14ac:dyDescent="0.25">
      <c r="A68" s="161"/>
      <c r="B68" s="157" t="s">
        <v>107</v>
      </c>
      <c r="C68" s="158">
        <v>57444</v>
      </c>
      <c r="D68" s="158">
        <v>55385</v>
      </c>
      <c r="E68" s="158">
        <v>52912</v>
      </c>
      <c r="F68" s="158">
        <v>88224</v>
      </c>
      <c r="G68" s="158">
        <v>56527</v>
      </c>
      <c r="H68" s="158">
        <v>69996</v>
      </c>
      <c r="I68" s="159">
        <f>IFERROR(H68/G68-1,"-")</f>
        <v>0.23827551435597139</v>
      </c>
      <c r="J68" s="160">
        <f t="shared" si="24"/>
        <v>0.26380789022298456</v>
      </c>
      <c r="K68" s="158">
        <f t="shared" si="25"/>
        <v>13469</v>
      </c>
      <c r="L68" s="158">
        <f t="shared" si="26"/>
        <v>14611</v>
      </c>
      <c r="M68" s="159">
        <f>H68/H$8</f>
        <v>2.3857037734106301E-2</v>
      </c>
      <c r="N68" s="79"/>
    </row>
    <row r="69" spans="1:14" s="56" customFormat="1" x14ac:dyDescent="0.25">
      <c r="A69" s="161"/>
      <c r="B69" s="162" t="s">
        <v>110</v>
      </c>
      <c r="C69" s="163">
        <v>25694</v>
      </c>
      <c r="D69" s="163">
        <v>24154</v>
      </c>
      <c r="E69" s="163">
        <v>35775</v>
      </c>
      <c r="F69" s="163">
        <v>29417</v>
      </c>
      <c r="G69" s="163">
        <v>25945</v>
      </c>
      <c r="H69" s="163">
        <v>25089</v>
      </c>
      <c r="I69" s="164">
        <f t="shared" ref="I69:I76" si="27">IFERROR(H69/G69-1,"-")</f>
        <v>-3.2992869531701663E-2</v>
      </c>
      <c r="J69" s="165">
        <f t="shared" si="24"/>
        <v>3.8709944522646422E-2</v>
      </c>
      <c r="K69" s="163">
        <f t="shared" si="25"/>
        <v>-856</v>
      </c>
      <c r="L69" s="163">
        <f t="shared" si="26"/>
        <v>935</v>
      </c>
      <c r="M69" s="164">
        <f t="shared" ref="M69:M76" si="28">H69/H$8</f>
        <v>8.5511917782586568E-3</v>
      </c>
      <c r="N69" s="166"/>
    </row>
    <row r="70" spans="1:14" s="56" customFormat="1" x14ac:dyDescent="0.25">
      <c r="A70" s="161"/>
      <c r="B70" s="162" t="s">
        <v>113</v>
      </c>
      <c r="C70" s="163">
        <v>9151</v>
      </c>
      <c r="D70" s="163">
        <v>6869</v>
      </c>
      <c r="E70" s="163">
        <v>3201</v>
      </c>
      <c r="F70" s="163">
        <v>3771</v>
      </c>
      <c r="G70" s="163">
        <v>8580</v>
      </c>
      <c r="H70" s="163">
        <v>7575</v>
      </c>
      <c r="I70" s="164">
        <f t="shared" si="27"/>
        <v>-0.11713286713286708</v>
      </c>
      <c r="J70" s="165">
        <f t="shared" si="24"/>
        <v>0.10278060853108162</v>
      </c>
      <c r="K70" s="163">
        <f t="shared" si="25"/>
        <v>-1005</v>
      </c>
      <c r="L70" s="163">
        <f t="shared" si="26"/>
        <v>706</v>
      </c>
      <c r="M70" s="164">
        <f t="shared" si="28"/>
        <v>2.5818198302168011E-3</v>
      </c>
      <c r="N70" s="166"/>
    </row>
    <row r="71" spans="1:14" x14ac:dyDescent="0.25">
      <c r="A71" s="161"/>
      <c r="B71" s="162" t="s">
        <v>116</v>
      </c>
      <c r="C71" s="163">
        <v>3582</v>
      </c>
      <c r="D71" s="163">
        <v>4847</v>
      </c>
      <c r="E71" s="163">
        <v>3211</v>
      </c>
      <c r="F71" s="163">
        <v>13150</v>
      </c>
      <c r="G71" s="163">
        <v>3264</v>
      </c>
      <c r="H71" s="163">
        <v>4141</v>
      </c>
      <c r="I71" s="164">
        <f t="shared" si="27"/>
        <v>0.26868872549019618</v>
      </c>
      <c r="J71" s="165">
        <f t="shared" si="24"/>
        <v>-0.1456571074891686</v>
      </c>
      <c r="K71" s="163">
        <f t="shared" si="25"/>
        <v>877</v>
      </c>
      <c r="L71" s="163">
        <f t="shared" si="26"/>
        <v>-706</v>
      </c>
      <c r="M71" s="164">
        <f t="shared" si="28"/>
        <v>1.4113948405185181E-3</v>
      </c>
      <c r="N71" s="79"/>
    </row>
    <row r="72" spans="1:14" x14ac:dyDescent="0.25">
      <c r="A72" s="161"/>
      <c r="B72" s="162" t="s">
        <v>123</v>
      </c>
      <c r="C72" s="163">
        <v>1364</v>
      </c>
      <c r="D72" s="163">
        <v>1259</v>
      </c>
      <c r="E72" s="163">
        <v>1850</v>
      </c>
      <c r="F72" s="163">
        <v>2289</v>
      </c>
      <c r="G72" s="163">
        <v>2188</v>
      </c>
      <c r="H72" s="163">
        <v>3001</v>
      </c>
      <c r="I72" s="164">
        <f t="shared" si="27"/>
        <v>0.37157221206581359</v>
      </c>
      <c r="J72" s="165">
        <f t="shared" si="24"/>
        <v>1.3836378077839555</v>
      </c>
      <c r="K72" s="163">
        <f t="shared" si="25"/>
        <v>813</v>
      </c>
      <c r="L72" s="163">
        <f t="shared" si="26"/>
        <v>1742</v>
      </c>
      <c r="M72" s="164">
        <f t="shared" si="28"/>
        <v>1.0228437373571775E-3</v>
      </c>
      <c r="N72" s="79"/>
    </row>
    <row r="73" spans="1:14" x14ac:dyDescent="0.25">
      <c r="A73" s="161"/>
      <c r="B73" s="162" t="s">
        <v>119</v>
      </c>
      <c r="C73" s="163">
        <v>1647</v>
      </c>
      <c r="D73" s="163">
        <v>2341</v>
      </c>
      <c r="E73" s="163">
        <v>1687</v>
      </c>
      <c r="F73" s="163">
        <v>1644</v>
      </c>
      <c r="G73" s="163">
        <v>698</v>
      </c>
      <c r="H73" s="163">
        <v>1706</v>
      </c>
      <c r="I73" s="164">
        <f t="shared" si="27"/>
        <v>1.4441260744985671</v>
      </c>
      <c r="J73" s="165">
        <f t="shared" si="24"/>
        <v>-0.27125160187953867</v>
      </c>
      <c r="K73" s="163">
        <f t="shared" si="25"/>
        <v>1008</v>
      </c>
      <c r="L73" s="163">
        <f t="shared" si="26"/>
        <v>-635</v>
      </c>
      <c r="M73" s="164">
        <f t="shared" si="28"/>
        <v>5.8146331753793567E-4</v>
      </c>
      <c r="N73" s="79"/>
    </row>
    <row r="74" spans="1:14" x14ac:dyDescent="0.25">
      <c r="A74" s="161"/>
      <c r="B74" s="162" t="s">
        <v>128</v>
      </c>
      <c r="C74" s="163">
        <v>1198</v>
      </c>
      <c r="D74" s="163">
        <v>2322</v>
      </c>
      <c r="E74" s="163">
        <v>60</v>
      </c>
      <c r="F74" s="163">
        <v>5705</v>
      </c>
      <c r="G74" s="163">
        <v>1190</v>
      </c>
      <c r="H74" s="163">
        <v>2710</v>
      </c>
      <c r="I74" s="164">
        <f t="shared" si="27"/>
        <v>1.2773109243697478</v>
      </c>
      <c r="J74" s="165">
        <f t="shared" si="24"/>
        <v>0.16709732988802761</v>
      </c>
      <c r="K74" s="163">
        <f t="shared" si="25"/>
        <v>1520</v>
      </c>
      <c r="L74" s="163">
        <f t="shared" si="26"/>
        <v>388</v>
      </c>
      <c r="M74" s="164">
        <f t="shared" si="28"/>
        <v>9.2366095576073019E-4</v>
      </c>
      <c r="N74" s="79"/>
    </row>
    <row r="75" spans="1:14" x14ac:dyDescent="0.25">
      <c r="A75" s="161" t="s">
        <v>144</v>
      </c>
      <c r="B75" s="162" t="s">
        <v>131</v>
      </c>
      <c r="C75" s="163">
        <v>1536</v>
      </c>
      <c r="D75" s="163">
        <v>2081</v>
      </c>
      <c r="E75" s="163">
        <v>132</v>
      </c>
      <c r="F75" s="163">
        <v>1948</v>
      </c>
      <c r="G75" s="163">
        <v>291</v>
      </c>
      <c r="H75" s="163">
        <v>5685</v>
      </c>
      <c r="I75" s="164">
        <f t="shared" si="27"/>
        <v>18.536082474226806</v>
      </c>
      <c r="J75" s="165">
        <f t="shared" si="24"/>
        <v>1.7318596828447861</v>
      </c>
      <c r="K75" s="163">
        <f t="shared" si="25"/>
        <v>5394</v>
      </c>
      <c r="L75" s="163">
        <f t="shared" si="26"/>
        <v>3604</v>
      </c>
      <c r="M75" s="164">
        <f t="shared" si="28"/>
        <v>1.9376430012914211E-3</v>
      </c>
      <c r="N75" s="79"/>
    </row>
    <row r="76" spans="1:14" x14ac:dyDescent="0.25">
      <c r="A76" s="161" t="s">
        <v>145</v>
      </c>
      <c r="B76" s="168" t="s">
        <v>145</v>
      </c>
      <c r="C76" s="169">
        <f t="shared" ref="C76:H76" si="29">C68-SUM(C69:C75)</f>
        <v>13272</v>
      </c>
      <c r="D76" s="169">
        <f t="shared" si="29"/>
        <v>11512</v>
      </c>
      <c r="E76" s="169">
        <f t="shared" si="29"/>
        <v>6996</v>
      </c>
      <c r="F76" s="169">
        <f t="shared" si="29"/>
        <v>30300</v>
      </c>
      <c r="G76" s="169">
        <f t="shared" si="29"/>
        <v>14371</v>
      </c>
      <c r="H76" s="169">
        <f t="shared" si="29"/>
        <v>20089</v>
      </c>
      <c r="I76" s="170">
        <f t="shared" si="27"/>
        <v>0.3978846287662654</v>
      </c>
      <c r="J76" s="171">
        <f t="shared" si="24"/>
        <v>0.74504864489228639</v>
      </c>
      <c r="K76" s="169">
        <f>H76-G76</f>
        <v>5718</v>
      </c>
      <c r="L76" s="169">
        <f t="shared" si="26"/>
        <v>8577</v>
      </c>
      <c r="M76" s="170">
        <f t="shared" si="28"/>
        <v>6.8470202731650588E-3</v>
      </c>
      <c r="N76" s="79"/>
    </row>
    <row r="77" spans="1:14" s="144" customFormat="1" x14ac:dyDescent="0.25">
      <c r="A77" s="161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61"/>
      <c r="B78" s="154" t="s">
        <v>68</v>
      </c>
      <c r="C78" s="176">
        <v>473719</v>
      </c>
      <c r="D78" s="176">
        <v>461041</v>
      </c>
      <c r="E78" s="176">
        <v>44846</v>
      </c>
      <c r="F78" s="176">
        <v>410037</v>
      </c>
      <c r="G78" s="176">
        <v>440835</v>
      </c>
      <c r="H78" s="176">
        <v>468874</v>
      </c>
      <c r="I78" s="177">
        <f>IFERROR(H78/G78-1,"-")</f>
        <v>6.3604296392074211E-2</v>
      </c>
      <c r="J78" s="177">
        <f>IFERROR(H78/D78-1,"-")</f>
        <v>1.6989812185901121E-2</v>
      </c>
      <c r="K78" s="176">
        <f>H78-G78</f>
        <v>28039</v>
      </c>
      <c r="L78" s="176">
        <f>H78-D78</f>
        <v>7833</v>
      </c>
      <c r="M78" s="177">
        <f>H78/H$8</f>
        <v>0.15980834205585115</v>
      </c>
      <c r="N78" s="79"/>
    </row>
    <row r="79" spans="1:14" x14ac:dyDescent="0.25">
      <c r="A79" s="161" t="s">
        <v>96</v>
      </c>
      <c r="B79" s="157" t="s">
        <v>97</v>
      </c>
      <c r="C79" s="158">
        <v>104972</v>
      </c>
      <c r="D79" s="158">
        <v>112849</v>
      </c>
      <c r="E79" s="158">
        <v>14280</v>
      </c>
      <c r="F79" s="158">
        <v>109752</v>
      </c>
      <c r="G79" s="158">
        <v>84951</v>
      </c>
      <c r="H79" s="158">
        <v>89457</v>
      </c>
      <c r="I79" s="159">
        <f>IFERROR(H79/G79-1,"-")</f>
        <v>5.3042342056008662E-2</v>
      </c>
      <c r="J79" s="160">
        <f t="shared" ref="J79:J90" si="30">IFERROR(H79/D79-1,"-")</f>
        <v>-0.20728584214304069</v>
      </c>
      <c r="K79" s="158">
        <f t="shared" ref="K79:K89" si="31">H79-G79</f>
        <v>4506</v>
      </c>
      <c r="L79" s="158">
        <f t="shared" ref="L79:L90" si="32">H79-D79</f>
        <v>-23392</v>
      </c>
      <c r="M79" s="159">
        <f>H79/H$8</f>
        <v>3.0490014066231603E-2</v>
      </c>
      <c r="N79" s="79"/>
    </row>
    <row r="80" spans="1:14" x14ac:dyDescent="0.25">
      <c r="A80" s="161" t="s">
        <v>103</v>
      </c>
      <c r="B80" s="162" t="s">
        <v>103</v>
      </c>
      <c r="C80" s="163">
        <v>12189</v>
      </c>
      <c r="D80" s="163">
        <v>10667</v>
      </c>
      <c r="E80" s="163">
        <v>7287</v>
      </c>
      <c r="F80" s="163">
        <v>14999</v>
      </c>
      <c r="G80" s="163">
        <v>13117</v>
      </c>
      <c r="H80" s="163">
        <v>15554</v>
      </c>
      <c r="I80" s="164">
        <f>IFERROR(H80/G80-1,"-")</f>
        <v>0.18578943355950295</v>
      </c>
      <c r="J80" s="165">
        <f t="shared" si="30"/>
        <v>0.45814193306459172</v>
      </c>
      <c r="K80" s="163">
        <f t="shared" si="31"/>
        <v>2437</v>
      </c>
      <c r="L80" s="163">
        <f t="shared" si="32"/>
        <v>4887</v>
      </c>
      <c r="M80" s="164">
        <f>H80/H$8</f>
        <v>5.3013367180451652E-3</v>
      </c>
      <c r="N80" s="79"/>
    </row>
    <row r="81" spans="1:14" x14ac:dyDescent="0.25">
      <c r="A81" s="161" t="s">
        <v>100</v>
      </c>
      <c r="B81" s="162" t="s">
        <v>100</v>
      </c>
      <c r="C81" s="163">
        <v>92783</v>
      </c>
      <c r="D81" s="163">
        <v>102182</v>
      </c>
      <c r="E81" s="163">
        <v>6993</v>
      </c>
      <c r="F81" s="163">
        <v>94753</v>
      </c>
      <c r="G81" s="163">
        <v>71834</v>
      </c>
      <c r="H81" s="163">
        <v>73903</v>
      </c>
      <c r="I81" s="164">
        <f>IFERROR(H81/G81-1,"-")</f>
        <v>2.8802516913996268E-2</v>
      </c>
      <c r="J81" s="165">
        <f t="shared" si="30"/>
        <v>-0.2767512869194183</v>
      </c>
      <c r="K81" s="163">
        <f t="shared" si="31"/>
        <v>2069</v>
      </c>
      <c r="L81" s="163">
        <f t="shared" si="32"/>
        <v>-28279</v>
      </c>
      <c r="M81" s="164">
        <f>H81/H$8</f>
        <v>2.5188677348186438E-2</v>
      </c>
      <c r="N81" s="79"/>
    </row>
    <row r="82" spans="1:14" x14ac:dyDescent="0.25">
      <c r="A82" s="161"/>
      <c r="B82" s="157" t="s">
        <v>107</v>
      </c>
      <c r="C82" s="158">
        <v>368747</v>
      </c>
      <c r="D82" s="158">
        <v>348192</v>
      </c>
      <c r="E82" s="158">
        <v>30566</v>
      </c>
      <c r="F82" s="158">
        <v>300285</v>
      </c>
      <c r="G82" s="158">
        <v>355884</v>
      </c>
      <c r="H82" s="158">
        <v>379417</v>
      </c>
      <c r="I82" s="159">
        <f>IFERROR(H82/G82-1,"-")</f>
        <v>6.6125479088691819E-2</v>
      </c>
      <c r="J82" s="160">
        <f t="shared" si="30"/>
        <v>8.9677534233985945E-2</v>
      </c>
      <c r="K82" s="158">
        <f t="shared" si="31"/>
        <v>23533</v>
      </c>
      <c r="L82" s="158">
        <f t="shared" si="32"/>
        <v>31225</v>
      </c>
      <c r="M82" s="159">
        <f>H82/H$8</f>
        <v>0.12931832798961956</v>
      </c>
      <c r="N82" s="79"/>
    </row>
    <row r="83" spans="1:14" s="56" customFormat="1" x14ac:dyDescent="0.25">
      <c r="A83" s="161"/>
      <c r="B83" s="162" t="s">
        <v>110</v>
      </c>
      <c r="C83" s="163">
        <v>47703</v>
      </c>
      <c r="D83" s="163">
        <v>53911</v>
      </c>
      <c r="E83" s="163">
        <v>6245</v>
      </c>
      <c r="F83" s="163">
        <v>47781</v>
      </c>
      <c r="G83" s="163">
        <v>62747</v>
      </c>
      <c r="H83" s="163">
        <v>67375</v>
      </c>
      <c r="I83" s="164">
        <f t="shared" ref="I83:I90" si="33">IFERROR(H83/G83-1,"-")</f>
        <v>7.3756514255661543E-2</v>
      </c>
      <c r="J83" s="165">
        <f t="shared" si="30"/>
        <v>0.24974495001020203</v>
      </c>
      <c r="K83" s="163">
        <f t="shared" si="31"/>
        <v>4628</v>
      </c>
      <c r="L83" s="163">
        <f t="shared" si="32"/>
        <v>13464</v>
      </c>
      <c r="M83" s="164">
        <f t="shared" ref="M83:M90" si="34">H83/H$8</f>
        <v>2.2963711031136237E-2</v>
      </c>
      <c r="N83" s="166"/>
    </row>
    <row r="84" spans="1:14" s="56" customFormat="1" x14ac:dyDescent="0.25">
      <c r="A84" s="161"/>
      <c r="B84" s="162" t="s">
        <v>113</v>
      </c>
      <c r="C84" s="163">
        <v>173343</v>
      </c>
      <c r="D84" s="163">
        <v>151824</v>
      </c>
      <c r="E84" s="163">
        <v>12813</v>
      </c>
      <c r="F84" s="163">
        <v>120073</v>
      </c>
      <c r="G84" s="163">
        <v>136634</v>
      </c>
      <c r="H84" s="163">
        <v>141819</v>
      </c>
      <c r="I84" s="164">
        <f t="shared" si="33"/>
        <v>3.7948094910490893E-2</v>
      </c>
      <c r="J84" s="165">
        <f t="shared" si="30"/>
        <v>-6.5898672146696202E-2</v>
      </c>
      <c r="K84" s="163">
        <f t="shared" si="31"/>
        <v>5185</v>
      </c>
      <c r="L84" s="163">
        <f t="shared" si="32"/>
        <v>-10005</v>
      </c>
      <c r="M84" s="164">
        <f t="shared" si="34"/>
        <v>4.8336779736173799E-2</v>
      </c>
      <c r="N84" s="166"/>
    </row>
    <row r="85" spans="1:14" x14ac:dyDescent="0.25">
      <c r="A85" s="161"/>
      <c r="B85" s="162" t="s">
        <v>116</v>
      </c>
      <c r="C85" s="163">
        <v>7921</v>
      </c>
      <c r="D85" s="163">
        <v>10701</v>
      </c>
      <c r="E85" s="163">
        <v>2033</v>
      </c>
      <c r="F85" s="163">
        <v>14877</v>
      </c>
      <c r="G85" s="163">
        <v>23544</v>
      </c>
      <c r="H85" s="163">
        <v>25480</v>
      </c>
      <c r="I85" s="164">
        <f t="shared" si="33"/>
        <v>8.2229018008834531E-2</v>
      </c>
      <c r="J85" s="165">
        <f t="shared" si="30"/>
        <v>1.3810858798243153</v>
      </c>
      <c r="K85" s="163">
        <f t="shared" si="31"/>
        <v>1936</v>
      </c>
      <c r="L85" s="163">
        <f t="shared" si="32"/>
        <v>14779</v>
      </c>
      <c r="M85" s="164">
        <f t="shared" si="34"/>
        <v>8.6844579899569771E-3</v>
      </c>
      <c r="N85" s="79"/>
    </row>
    <row r="86" spans="1:14" x14ac:dyDescent="0.25">
      <c r="A86" s="161"/>
      <c r="B86" s="162" t="s">
        <v>123</v>
      </c>
      <c r="C86" s="163">
        <v>5232</v>
      </c>
      <c r="D86" s="163">
        <v>4718</v>
      </c>
      <c r="E86" s="163">
        <v>553</v>
      </c>
      <c r="F86" s="163">
        <v>6873</v>
      </c>
      <c r="G86" s="163">
        <v>7535</v>
      </c>
      <c r="H86" s="163">
        <v>12303</v>
      </c>
      <c r="I86" s="164">
        <f t="shared" si="33"/>
        <v>0.63278035832780355</v>
      </c>
      <c r="J86" s="165">
        <f t="shared" si="30"/>
        <v>1.6076727426875794</v>
      </c>
      <c r="K86" s="163">
        <f t="shared" si="31"/>
        <v>4768</v>
      </c>
      <c r="L86" s="163">
        <f t="shared" si="32"/>
        <v>7585</v>
      </c>
      <c r="M86" s="164">
        <f t="shared" si="34"/>
        <v>4.1932844054333078E-3</v>
      </c>
      <c r="N86" s="79"/>
    </row>
    <row r="87" spans="1:14" x14ac:dyDescent="0.25">
      <c r="A87" s="161"/>
      <c r="B87" s="162" t="s">
        <v>119</v>
      </c>
      <c r="C87" s="163">
        <v>3196</v>
      </c>
      <c r="D87" s="163">
        <v>2949</v>
      </c>
      <c r="E87" s="163">
        <v>337</v>
      </c>
      <c r="F87" s="163">
        <v>3870</v>
      </c>
      <c r="G87" s="163">
        <v>3615</v>
      </c>
      <c r="H87" s="163">
        <v>4832</v>
      </c>
      <c r="I87" s="164">
        <f t="shared" si="33"/>
        <v>0.33665283540802204</v>
      </c>
      <c r="J87" s="165">
        <f t="shared" si="30"/>
        <v>0.63852153272295697</v>
      </c>
      <c r="K87" s="163">
        <f t="shared" si="31"/>
        <v>1217</v>
      </c>
      <c r="L87" s="163">
        <f t="shared" si="32"/>
        <v>1883</v>
      </c>
      <c r="M87" s="164">
        <f t="shared" si="34"/>
        <v>1.6469113425224534E-3</v>
      </c>
      <c r="N87" s="79"/>
    </row>
    <row r="88" spans="1:14" x14ac:dyDescent="0.25">
      <c r="A88" s="161"/>
      <c r="B88" s="162" t="s">
        <v>128</v>
      </c>
      <c r="C88" s="163">
        <v>9307</v>
      </c>
      <c r="D88" s="163">
        <v>8476</v>
      </c>
      <c r="E88" s="163">
        <v>120</v>
      </c>
      <c r="F88" s="163">
        <v>10183</v>
      </c>
      <c r="G88" s="163">
        <v>9612</v>
      </c>
      <c r="H88" s="163">
        <v>6874</v>
      </c>
      <c r="I88" s="164">
        <f t="shared" si="33"/>
        <v>-0.28485226799833541</v>
      </c>
      <c r="J88" s="165">
        <f t="shared" si="30"/>
        <v>-0.18900424728645593</v>
      </c>
      <c r="K88" s="163">
        <f t="shared" si="31"/>
        <v>-2738</v>
      </c>
      <c r="L88" s="163">
        <f t="shared" si="32"/>
        <v>-1602</v>
      </c>
      <c r="M88" s="164">
        <f t="shared" si="34"/>
        <v>2.3428949852026789E-3</v>
      </c>
      <c r="N88" s="79"/>
    </row>
    <row r="89" spans="1:14" x14ac:dyDescent="0.25">
      <c r="A89" s="161" t="s">
        <v>144</v>
      </c>
      <c r="B89" s="162" t="s">
        <v>131</v>
      </c>
      <c r="C89" s="163">
        <v>18112</v>
      </c>
      <c r="D89" s="163">
        <v>19271</v>
      </c>
      <c r="E89" s="163">
        <v>490</v>
      </c>
      <c r="F89" s="163">
        <v>13657</v>
      </c>
      <c r="G89" s="163">
        <v>14110</v>
      </c>
      <c r="H89" s="163">
        <v>12135</v>
      </c>
      <c r="I89" s="164">
        <f t="shared" si="33"/>
        <v>-0.13997165131112688</v>
      </c>
      <c r="J89" s="165">
        <f t="shared" si="30"/>
        <v>-0.37029733796896891</v>
      </c>
      <c r="K89" s="163">
        <f t="shared" si="31"/>
        <v>-1975</v>
      </c>
      <c r="L89" s="163">
        <f t="shared" si="32"/>
        <v>-7136</v>
      </c>
      <c r="M89" s="164">
        <f t="shared" si="34"/>
        <v>4.136024242862163E-3</v>
      </c>
      <c r="N89" s="79"/>
    </row>
    <row r="90" spans="1:14" x14ac:dyDescent="0.25">
      <c r="A90" s="161" t="s">
        <v>145</v>
      </c>
      <c r="B90" s="168" t="s">
        <v>145</v>
      </c>
      <c r="C90" s="169">
        <f t="shared" ref="C90:H90" si="35">C82-SUM(C83:C89)</f>
        <v>103933</v>
      </c>
      <c r="D90" s="169">
        <f t="shared" si="35"/>
        <v>96342</v>
      </c>
      <c r="E90" s="169">
        <f t="shared" si="35"/>
        <v>7975</v>
      </c>
      <c r="F90" s="169">
        <f t="shared" si="35"/>
        <v>82971</v>
      </c>
      <c r="G90" s="169">
        <f t="shared" si="35"/>
        <v>98087</v>
      </c>
      <c r="H90" s="169">
        <f t="shared" si="35"/>
        <v>108599</v>
      </c>
      <c r="I90" s="170">
        <f t="shared" si="33"/>
        <v>0.10717016526145162</v>
      </c>
      <c r="J90" s="171">
        <f t="shared" si="30"/>
        <v>0.12722384837350265</v>
      </c>
      <c r="K90" s="169">
        <f>H90-G90</f>
        <v>10512</v>
      </c>
      <c r="L90" s="169">
        <f t="shared" si="32"/>
        <v>12257</v>
      </c>
      <c r="M90" s="170">
        <f t="shared" si="34"/>
        <v>3.7014264256331933E-2</v>
      </c>
      <c r="N90" s="79"/>
    </row>
    <row r="91" spans="1:14" s="144" customFormat="1" x14ac:dyDescent="0.25">
      <c r="A91" s="161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61"/>
      <c r="B92" s="154" t="s">
        <v>68</v>
      </c>
      <c r="C92" s="176">
        <v>12922</v>
      </c>
      <c r="D92" s="176">
        <v>13020</v>
      </c>
      <c r="E92" s="176">
        <v>4049</v>
      </c>
      <c r="F92" s="176">
        <v>12114</v>
      </c>
      <c r="G92" s="176">
        <v>11864</v>
      </c>
      <c r="H92" s="176">
        <v>13319</v>
      </c>
      <c r="I92" s="177">
        <f>IFERROR(H92/G92-1,"-")</f>
        <v>0.12263991908293992</v>
      </c>
      <c r="J92" s="177">
        <f>IFERROR(H92/D92-1,"-")</f>
        <v>2.2964669738863241E-2</v>
      </c>
      <c r="K92" s="176">
        <f>H92-G92</f>
        <v>1455</v>
      </c>
      <c r="L92" s="176">
        <f>H92-D92</f>
        <v>299</v>
      </c>
      <c r="M92" s="177">
        <f>H92/H$8</f>
        <v>4.5395720552683268E-3</v>
      </c>
      <c r="N92" s="79"/>
    </row>
    <row r="93" spans="1:14" x14ac:dyDescent="0.25">
      <c r="A93" s="161" t="s">
        <v>96</v>
      </c>
      <c r="B93" s="157" t="s">
        <v>97</v>
      </c>
      <c r="C93" s="158">
        <v>6379</v>
      </c>
      <c r="D93" s="158">
        <v>6906</v>
      </c>
      <c r="E93" s="158">
        <v>2474</v>
      </c>
      <c r="F93" s="158">
        <v>6120</v>
      </c>
      <c r="G93" s="158">
        <v>4800</v>
      </c>
      <c r="H93" s="158">
        <v>6283</v>
      </c>
      <c r="I93" s="159">
        <f>IFERROR(H93/G93-1,"-")</f>
        <v>0.30895833333333322</v>
      </c>
      <c r="J93" s="160">
        <f t="shared" ref="J93:J104" si="36">IFERROR(H93/D93-1,"-")</f>
        <v>-9.0211410367796119E-2</v>
      </c>
      <c r="K93" s="158">
        <f t="shared" ref="K93:K103" si="37">H93-G93</f>
        <v>1483</v>
      </c>
      <c r="L93" s="158">
        <f t="shared" ref="L93:L104" si="38">H93-D93</f>
        <v>-623</v>
      </c>
      <c r="M93" s="159">
        <f>H93/H$8</f>
        <v>2.1414619133006156E-3</v>
      </c>
      <c r="N93" s="79"/>
    </row>
    <row r="94" spans="1:14" x14ac:dyDescent="0.25">
      <c r="A94" s="161" t="s">
        <v>103</v>
      </c>
      <c r="B94" s="162" t="s">
        <v>103</v>
      </c>
      <c r="C94" s="163">
        <v>2989</v>
      </c>
      <c r="D94" s="163">
        <v>4113</v>
      </c>
      <c r="E94" s="163">
        <v>1793</v>
      </c>
      <c r="F94" s="163">
        <v>2999</v>
      </c>
      <c r="G94" s="163">
        <v>1914</v>
      </c>
      <c r="H94" s="163">
        <v>2574</v>
      </c>
      <c r="I94" s="164">
        <f>IFERROR(H94/G94-1,"-")</f>
        <v>0.34482758620689657</v>
      </c>
      <c r="J94" s="165">
        <f t="shared" si="36"/>
        <v>-0.37417943107221008</v>
      </c>
      <c r="K94" s="163">
        <f t="shared" si="37"/>
        <v>660</v>
      </c>
      <c r="L94" s="163">
        <f t="shared" si="38"/>
        <v>-1539</v>
      </c>
      <c r="M94" s="164">
        <f>H94/H$8</f>
        <v>8.7730749082218435E-4</v>
      </c>
      <c r="N94" s="79"/>
    </row>
    <row r="95" spans="1:14" x14ac:dyDescent="0.25">
      <c r="A95" s="161" t="s">
        <v>100</v>
      </c>
      <c r="B95" s="162" t="s">
        <v>100</v>
      </c>
      <c r="C95" s="163">
        <v>3390</v>
      </c>
      <c r="D95" s="163">
        <v>2793</v>
      </c>
      <c r="E95" s="163">
        <v>681</v>
      </c>
      <c r="F95" s="163">
        <v>3121</v>
      </c>
      <c r="G95" s="163">
        <v>2886</v>
      </c>
      <c r="H95" s="163">
        <v>3709</v>
      </c>
      <c r="I95" s="164">
        <f>IFERROR(H95/G95-1,"-")</f>
        <v>0.28516978516978519</v>
      </c>
      <c r="J95" s="165">
        <f t="shared" si="36"/>
        <v>0.32796276405298963</v>
      </c>
      <c r="K95" s="163">
        <f t="shared" si="37"/>
        <v>823</v>
      </c>
      <c r="L95" s="163">
        <f t="shared" si="38"/>
        <v>916</v>
      </c>
      <c r="M95" s="164">
        <f>H95/H$8</f>
        <v>1.2641544224784311E-3</v>
      </c>
      <c r="N95" s="79"/>
    </row>
    <row r="96" spans="1:14" x14ac:dyDescent="0.25">
      <c r="A96" s="161"/>
      <c r="B96" s="157" t="s">
        <v>107</v>
      </c>
      <c r="C96" s="158">
        <v>6543</v>
      </c>
      <c r="D96" s="158">
        <v>6114</v>
      </c>
      <c r="E96" s="158">
        <v>1575</v>
      </c>
      <c r="F96" s="158">
        <v>5994</v>
      </c>
      <c r="G96" s="158">
        <v>7064</v>
      </c>
      <c r="H96" s="158">
        <v>7036</v>
      </c>
      <c r="I96" s="159">
        <f>IFERROR(H96/G96-1,"-")</f>
        <v>-3.9637599093997888E-3</v>
      </c>
      <c r="J96" s="160">
        <f t="shared" si="36"/>
        <v>0.15080143931959444</v>
      </c>
      <c r="K96" s="158">
        <f t="shared" si="37"/>
        <v>-28</v>
      </c>
      <c r="L96" s="158">
        <f t="shared" si="38"/>
        <v>922</v>
      </c>
      <c r="M96" s="159">
        <f>H96/H$8</f>
        <v>2.3981101419677112E-3</v>
      </c>
      <c r="N96" s="79"/>
    </row>
    <row r="97" spans="1:14" s="56" customFormat="1" x14ac:dyDescent="0.25">
      <c r="A97" s="161"/>
      <c r="B97" s="162" t="s">
        <v>110</v>
      </c>
      <c r="C97" s="163">
        <v>601</v>
      </c>
      <c r="D97" s="163">
        <v>767</v>
      </c>
      <c r="E97" s="163">
        <v>136</v>
      </c>
      <c r="F97" s="163">
        <v>948</v>
      </c>
      <c r="G97" s="163">
        <v>1233</v>
      </c>
      <c r="H97" s="163">
        <v>859</v>
      </c>
      <c r="I97" s="164">
        <f t="shared" ref="I97:I104" si="39">IFERROR(H97/G97-1,"-")</f>
        <v>-0.30332522303325227</v>
      </c>
      <c r="J97" s="165">
        <f t="shared" si="36"/>
        <v>0.11994784876140807</v>
      </c>
      <c r="K97" s="163">
        <f t="shared" si="37"/>
        <v>-374</v>
      </c>
      <c r="L97" s="163">
        <f t="shared" si="38"/>
        <v>92</v>
      </c>
      <c r="M97" s="164">
        <f t="shared" ref="M97:M104" si="40">H97/H$8</f>
        <v>2.9277666457508015E-4</v>
      </c>
      <c r="N97" s="166"/>
    </row>
    <row r="98" spans="1:14" s="56" customFormat="1" x14ac:dyDescent="0.25">
      <c r="A98" s="161"/>
      <c r="B98" s="162" t="s">
        <v>113</v>
      </c>
      <c r="C98" s="163">
        <v>2525</v>
      </c>
      <c r="D98" s="163">
        <v>2257</v>
      </c>
      <c r="E98" s="163">
        <v>199</v>
      </c>
      <c r="F98" s="163">
        <v>1833</v>
      </c>
      <c r="G98" s="163">
        <v>2036</v>
      </c>
      <c r="H98" s="163">
        <v>2476</v>
      </c>
      <c r="I98" s="164">
        <f t="shared" si="39"/>
        <v>0.21611001964636545</v>
      </c>
      <c r="J98" s="165">
        <f t="shared" si="36"/>
        <v>9.7031457687195344E-2</v>
      </c>
      <c r="K98" s="163">
        <f t="shared" si="37"/>
        <v>440</v>
      </c>
      <c r="L98" s="163">
        <f t="shared" si="38"/>
        <v>219</v>
      </c>
      <c r="M98" s="164">
        <f t="shared" si="40"/>
        <v>8.4390572932234985E-4</v>
      </c>
      <c r="N98" s="166"/>
    </row>
    <row r="99" spans="1:14" x14ac:dyDescent="0.25">
      <c r="A99" s="161"/>
      <c r="B99" s="162" t="s">
        <v>116</v>
      </c>
      <c r="C99" s="163">
        <v>752</v>
      </c>
      <c r="D99" s="163">
        <v>835</v>
      </c>
      <c r="E99" s="163">
        <v>445</v>
      </c>
      <c r="F99" s="163">
        <v>717</v>
      </c>
      <c r="G99" s="163">
        <v>679</v>
      </c>
      <c r="H99" s="163">
        <v>714</v>
      </c>
      <c r="I99" s="164">
        <f t="shared" si="39"/>
        <v>5.1546391752577359E-2</v>
      </c>
      <c r="J99" s="165">
        <f t="shared" si="36"/>
        <v>-0.14491017964071862</v>
      </c>
      <c r="K99" s="163">
        <f t="shared" si="37"/>
        <v>35</v>
      </c>
      <c r="L99" s="163">
        <f t="shared" si="38"/>
        <v>-121</v>
      </c>
      <c r="M99" s="164">
        <f t="shared" si="40"/>
        <v>2.4335569092736583E-4</v>
      </c>
      <c r="N99" s="79"/>
    </row>
    <row r="100" spans="1:14" x14ac:dyDescent="0.25">
      <c r="A100" s="161"/>
      <c r="B100" s="162" t="s">
        <v>123</v>
      </c>
      <c r="C100" s="163">
        <v>156</v>
      </c>
      <c r="D100" s="163">
        <v>197</v>
      </c>
      <c r="E100" s="163">
        <v>14</v>
      </c>
      <c r="F100" s="163">
        <v>374</v>
      </c>
      <c r="G100" s="163">
        <v>365</v>
      </c>
      <c r="H100" s="163">
        <v>215</v>
      </c>
      <c r="I100" s="164">
        <f t="shared" si="39"/>
        <v>-0.41095890410958902</v>
      </c>
      <c r="J100" s="165">
        <f t="shared" si="36"/>
        <v>9.137055837563457E-2</v>
      </c>
      <c r="K100" s="163">
        <f t="shared" si="37"/>
        <v>-150</v>
      </c>
      <c r="L100" s="163">
        <f t="shared" si="38"/>
        <v>18</v>
      </c>
      <c r="M100" s="164">
        <f t="shared" si="40"/>
        <v>7.3279374719024718E-5</v>
      </c>
      <c r="N100" s="79"/>
    </row>
    <row r="101" spans="1:14" x14ac:dyDescent="0.25">
      <c r="A101" s="161"/>
      <c r="B101" s="162" t="s">
        <v>119</v>
      </c>
      <c r="C101" s="163">
        <v>184</v>
      </c>
      <c r="D101" s="163">
        <v>114</v>
      </c>
      <c r="E101" s="163">
        <v>36</v>
      </c>
      <c r="F101" s="163">
        <v>112</v>
      </c>
      <c r="G101" s="163">
        <v>162</v>
      </c>
      <c r="H101" s="163">
        <v>348</v>
      </c>
      <c r="I101" s="164">
        <f t="shared" si="39"/>
        <v>1.1481481481481484</v>
      </c>
      <c r="J101" s="165">
        <f t="shared" si="36"/>
        <v>2.0526315789473686</v>
      </c>
      <c r="K101" s="163">
        <f t="shared" si="37"/>
        <v>186</v>
      </c>
      <c r="L101" s="163">
        <f t="shared" si="38"/>
        <v>234</v>
      </c>
      <c r="M101" s="164">
        <f t="shared" si="40"/>
        <v>1.1861033675451444E-4</v>
      </c>
      <c r="N101" s="79"/>
    </row>
    <row r="102" spans="1:14" x14ac:dyDescent="0.25">
      <c r="A102" s="161"/>
      <c r="B102" s="162" t="s">
        <v>128</v>
      </c>
      <c r="C102" s="163">
        <v>115</v>
      </c>
      <c r="D102" s="163">
        <v>74</v>
      </c>
      <c r="E102" s="163">
        <v>2</v>
      </c>
      <c r="F102" s="163">
        <v>101</v>
      </c>
      <c r="G102" s="163">
        <v>34</v>
      </c>
      <c r="H102" s="163">
        <v>10</v>
      </c>
      <c r="I102" s="164">
        <f t="shared" si="39"/>
        <v>-0.70588235294117641</v>
      </c>
      <c r="J102" s="165">
        <f t="shared" si="36"/>
        <v>-0.86486486486486491</v>
      </c>
      <c r="K102" s="163">
        <f t="shared" si="37"/>
        <v>-24</v>
      </c>
      <c r="L102" s="163">
        <f t="shared" si="38"/>
        <v>-64</v>
      </c>
      <c r="M102" s="164">
        <f t="shared" si="40"/>
        <v>3.4083430101871964E-6</v>
      </c>
      <c r="N102" s="79"/>
    </row>
    <row r="103" spans="1:14" x14ac:dyDescent="0.25">
      <c r="A103" s="161" t="s">
        <v>144</v>
      </c>
      <c r="B103" s="162" t="s">
        <v>131</v>
      </c>
      <c r="C103" s="163">
        <v>97</v>
      </c>
      <c r="D103" s="163">
        <v>110</v>
      </c>
      <c r="E103" s="163">
        <v>10</v>
      </c>
      <c r="F103" s="163">
        <v>94</v>
      </c>
      <c r="G103" s="163">
        <v>147</v>
      </c>
      <c r="H103" s="163">
        <v>160</v>
      </c>
      <c r="I103" s="164">
        <f t="shared" si="39"/>
        <v>8.8435374149659962E-2</v>
      </c>
      <c r="J103" s="165">
        <f t="shared" si="36"/>
        <v>0.45454545454545459</v>
      </c>
      <c r="K103" s="163">
        <f t="shared" si="37"/>
        <v>13</v>
      </c>
      <c r="L103" s="163">
        <f t="shared" si="38"/>
        <v>50</v>
      </c>
      <c r="M103" s="164">
        <f t="shared" si="40"/>
        <v>5.4533488162995142E-5</v>
      </c>
      <c r="N103" s="79"/>
    </row>
    <row r="104" spans="1:14" x14ac:dyDescent="0.25">
      <c r="A104" s="161" t="s">
        <v>145</v>
      </c>
      <c r="B104" s="168" t="s">
        <v>145</v>
      </c>
      <c r="C104" s="169">
        <f t="shared" ref="C104:H104" si="41">C96-SUM(C97:C103)</f>
        <v>2113</v>
      </c>
      <c r="D104" s="169">
        <f t="shared" si="41"/>
        <v>1760</v>
      </c>
      <c r="E104" s="169">
        <f t="shared" si="41"/>
        <v>733</v>
      </c>
      <c r="F104" s="169">
        <f t="shared" si="41"/>
        <v>1815</v>
      </c>
      <c r="G104" s="169">
        <f t="shared" si="41"/>
        <v>2408</v>
      </c>
      <c r="H104" s="169">
        <f t="shared" si="41"/>
        <v>2254</v>
      </c>
      <c r="I104" s="170">
        <f t="shared" si="39"/>
        <v>-6.3953488372093026E-2</v>
      </c>
      <c r="J104" s="171">
        <f t="shared" si="36"/>
        <v>0.28068181818181825</v>
      </c>
      <c r="K104" s="169">
        <f>H104-G104</f>
        <v>-154</v>
      </c>
      <c r="L104" s="169">
        <f t="shared" si="38"/>
        <v>494</v>
      </c>
      <c r="M104" s="170">
        <f t="shared" si="40"/>
        <v>7.6824051449619402E-4</v>
      </c>
      <c r="N104" s="79"/>
    </row>
    <row r="105" spans="1:14" s="144" customFormat="1" x14ac:dyDescent="0.25">
      <c r="A105" s="161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61"/>
      <c r="B106" s="154" t="s">
        <v>68</v>
      </c>
      <c r="C106" s="176">
        <v>86481</v>
      </c>
      <c r="D106" s="176">
        <v>89250</v>
      </c>
      <c r="E106" s="176">
        <v>41809</v>
      </c>
      <c r="F106" s="176">
        <v>108987</v>
      </c>
      <c r="G106" s="176">
        <v>119696</v>
      </c>
      <c r="H106" s="176">
        <v>97837</v>
      </c>
      <c r="I106" s="177">
        <f>IFERROR(H106/G106-1,"-")</f>
        <v>-0.18262097313193426</v>
      </c>
      <c r="J106" s="177">
        <f>IFERROR(H106/D106-1,"-")</f>
        <v>9.6212885154061567E-2</v>
      </c>
      <c r="K106" s="176">
        <f>H106-G106</f>
        <v>-21859</v>
      </c>
      <c r="L106" s="176">
        <f>H106-D106</f>
        <v>8587</v>
      </c>
      <c r="M106" s="177">
        <f>H106/H$8</f>
        <v>3.3346205508768476E-2</v>
      </c>
      <c r="N106" s="79"/>
    </row>
    <row r="107" spans="1:14" x14ac:dyDescent="0.25">
      <c r="A107" s="161" t="s">
        <v>96</v>
      </c>
      <c r="B107" s="157" t="s">
        <v>97</v>
      </c>
      <c r="C107" s="158">
        <v>6216</v>
      </c>
      <c r="D107" s="158">
        <v>15050</v>
      </c>
      <c r="E107" s="158">
        <v>7870</v>
      </c>
      <c r="F107" s="158">
        <v>21520</v>
      </c>
      <c r="G107" s="158">
        <v>15397</v>
      </c>
      <c r="H107" s="158">
        <v>13481</v>
      </c>
      <c r="I107" s="159">
        <f>IFERROR(H107/G107-1,"-")</f>
        <v>-0.12443982594011815</v>
      </c>
      <c r="J107" s="160">
        <f t="shared" ref="J107:J118" si="42">IFERROR(H107/D107-1,"-")</f>
        <v>-0.10425249169435213</v>
      </c>
      <c r="K107" s="158">
        <f t="shared" ref="K107:K117" si="43">H107-G107</f>
        <v>-1916</v>
      </c>
      <c r="L107" s="158">
        <f t="shared" ref="L107:L118" si="44">H107-D107</f>
        <v>-1569</v>
      </c>
      <c r="M107" s="159">
        <f>H107/H$8</f>
        <v>4.5947872120333591E-3</v>
      </c>
      <c r="N107" s="79"/>
    </row>
    <row r="108" spans="1:14" x14ac:dyDescent="0.25">
      <c r="A108" s="161" t="s">
        <v>103</v>
      </c>
      <c r="B108" s="162" t="s">
        <v>103</v>
      </c>
      <c r="C108" s="163">
        <v>1712</v>
      </c>
      <c r="D108" s="163">
        <v>2428</v>
      </c>
      <c r="E108" s="163">
        <v>5267</v>
      </c>
      <c r="F108" s="163">
        <v>5365</v>
      </c>
      <c r="G108" s="163">
        <v>2175</v>
      </c>
      <c r="H108" s="163">
        <v>3501</v>
      </c>
      <c r="I108" s="164">
        <f>IFERROR(H108/G108-1,"-")</f>
        <v>0.60965517241379308</v>
      </c>
      <c r="J108" s="165">
        <f t="shared" si="42"/>
        <v>0.44192751235584837</v>
      </c>
      <c r="K108" s="163">
        <f t="shared" si="43"/>
        <v>1326</v>
      </c>
      <c r="L108" s="163">
        <f t="shared" si="44"/>
        <v>1073</v>
      </c>
      <c r="M108" s="164">
        <f>H108/H$8</f>
        <v>1.1932608878665375E-3</v>
      </c>
      <c r="N108" s="79"/>
    </row>
    <row r="109" spans="1:14" x14ac:dyDescent="0.25">
      <c r="A109" s="161" t="s">
        <v>100</v>
      </c>
      <c r="B109" s="162" t="s">
        <v>100</v>
      </c>
      <c r="C109" s="163">
        <v>4504</v>
      </c>
      <c r="D109" s="163">
        <v>12622</v>
      </c>
      <c r="E109" s="163">
        <v>2603</v>
      </c>
      <c r="F109" s="163">
        <v>16155</v>
      </c>
      <c r="G109" s="163">
        <v>13222</v>
      </c>
      <c r="H109" s="163">
        <v>9980</v>
      </c>
      <c r="I109" s="164">
        <f>IFERROR(H109/G109-1,"-")</f>
        <v>-0.24519739827560127</v>
      </c>
      <c r="J109" s="165">
        <f t="shared" si="42"/>
        <v>-0.20931706544129303</v>
      </c>
      <c r="K109" s="163">
        <f t="shared" si="43"/>
        <v>-3242</v>
      </c>
      <c r="L109" s="163">
        <f t="shared" si="44"/>
        <v>-2642</v>
      </c>
      <c r="M109" s="164">
        <f>H109/H$8</f>
        <v>3.4015263241668221E-3</v>
      </c>
      <c r="N109" s="79"/>
    </row>
    <row r="110" spans="1:14" x14ac:dyDescent="0.25">
      <c r="A110" s="161"/>
      <c r="B110" s="157" t="s">
        <v>107</v>
      </c>
      <c r="C110" s="158">
        <v>80265</v>
      </c>
      <c r="D110" s="158">
        <v>74200</v>
      </c>
      <c r="E110" s="158">
        <v>33939</v>
      </c>
      <c r="F110" s="158">
        <v>87467</v>
      </c>
      <c r="G110" s="158">
        <v>104299</v>
      </c>
      <c r="H110" s="158">
        <v>84356</v>
      </c>
      <c r="I110" s="159">
        <f>IFERROR(H110/G110-1,"-")</f>
        <v>-0.1912098869596065</v>
      </c>
      <c r="J110" s="160">
        <f t="shared" si="42"/>
        <v>0.13687331536388148</v>
      </c>
      <c r="K110" s="158">
        <f t="shared" si="43"/>
        <v>-19943</v>
      </c>
      <c r="L110" s="158">
        <f t="shared" si="44"/>
        <v>10156</v>
      </c>
      <c r="M110" s="159">
        <f>H110/H$8</f>
        <v>2.8751418296735113E-2</v>
      </c>
      <c r="N110" s="79"/>
    </row>
    <row r="111" spans="1:14" s="56" customFormat="1" x14ac:dyDescent="0.25">
      <c r="A111" s="161"/>
      <c r="B111" s="162" t="s">
        <v>110</v>
      </c>
      <c r="C111" s="163">
        <v>40569</v>
      </c>
      <c r="D111" s="163">
        <v>36576</v>
      </c>
      <c r="E111" s="163">
        <v>28677</v>
      </c>
      <c r="F111" s="163">
        <v>53949</v>
      </c>
      <c r="G111" s="163">
        <v>62797</v>
      </c>
      <c r="H111" s="163">
        <v>44607</v>
      </c>
      <c r="I111" s="164">
        <f t="shared" ref="I111:I118" si="45">IFERROR(H111/G111-1,"-")</f>
        <v>-0.28966351895791198</v>
      </c>
      <c r="J111" s="165">
        <f t="shared" si="42"/>
        <v>0.21957020997375332</v>
      </c>
      <c r="K111" s="163">
        <f t="shared" si="43"/>
        <v>-18190</v>
      </c>
      <c r="L111" s="163">
        <f t="shared" si="44"/>
        <v>8031</v>
      </c>
      <c r="M111" s="164">
        <f t="shared" ref="M111:M118" si="46">H111/H$8</f>
        <v>1.5203595665542026E-2</v>
      </c>
      <c r="N111" s="166"/>
    </row>
    <row r="112" spans="1:14" s="56" customFormat="1" x14ac:dyDescent="0.25">
      <c r="A112" s="161"/>
      <c r="B112" s="162" t="s">
        <v>113</v>
      </c>
      <c r="C112" s="163">
        <v>10172</v>
      </c>
      <c r="D112" s="163">
        <v>11143</v>
      </c>
      <c r="E112" s="163">
        <v>1685</v>
      </c>
      <c r="F112" s="163">
        <v>4905</v>
      </c>
      <c r="G112" s="163">
        <v>6500</v>
      </c>
      <c r="H112" s="163">
        <v>6382</v>
      </c>
      <c r="I112" s="164">
        <f t="shared" si="45"/>
        <v>-1.8153846153846187E-2</v>
      </c>
      <c r="J112" s="165">
        <f t="shared" si="42"/>
        <v>-0.42726375302880737</v>
      </c>
      <c r="K112" s="163">
        <f t="shared" si="43"/>
        <v>-118</v>
      </c>
      <c r="L112" s="163">
        <f t="shared" si="44"/>
        <v>-4761</v>
      </c>
      <c r="M112" s="164">
        <f t="shared" si="46"/>
        <v>2.1752045091014689E-3</v>
      </c>
      <c r="N112" s="166"/>
    </row>
    <row r="113" spans="1:14" x14ac:dyDescent="0.25">
      <c r="A113" s="161"/>
      <c r="B113" s="162" t="s">
        <v>116</v>
      </c>
      <c r="C113" s="163">
        <v>7552</v>
      </c>
      <c r="D113" s="163">
        <v>2509</v>
      </c>
      <c r="E113" s="163">
        <v>803</v>
      </c>
      <c r="F113" s="163">
        <v>4838</v>
      </c>
      <c r="G113" s="163">
        <v>4128</v>
      </c>
      <c r="H113" s="163">
        <v>6510</v>
      </c>
      <c r="I113" s="164">
        <f t="shared" si="45"/>
        <v>0.57703488372093026</v>
      </c>
      <c r="J113" s="165">
        <f t="shared" si="42"/>
        <v>1.5946592267835791</v>
      </c>
      <c r="K113" s="163">
        <f t="shared" si="43"/>
        <v>2382</v>
      </c>
      <c r="L113" s="163">
        <f t="shared" si="44"/>
        <v>4001</v>
      </c>
      <c r="M113" s="164">
        <f t="shared" si="46"/>
        <v>2.218831299631865E-3</v>
      </c>
      <c r="N113" s="79"/>
    </row>
    <row r="114" spans="1:14" x14ac:dyDescent="0.25">
      <c r="A114" s="161"/>
      <c r="B114" s="162" t="s">
        <v>123</v>
      </c>
      <c r="C114" s="163">
        <v>1776</v>
      </c>
      <c r="D114" s="163">
        <v>1577</v>
      </c>
      <c r="E114" s="163">
        <v>466</v>
      </c>
      <c r="F114" s="163">
        <v>2693</v>
      </c>
      <c r="G114" s="163">
        <v>3659</v>
      </c>
      <c r="H114" s="163">
        <v>3130</v>
      </c>
      <c r="I114" s="164">
        <f t="shared" si="45"/>
        <v>-0.14457502049740367</v>
      </c>
      <c r="J114" s="165">
        <f t="shared" si="42"/>
        <v>0.98478123018389341</v>
      </c>
      <c r="K114" s="163">
        <f t="shared" si="43"/>
        <v>-529</v>
      </c>
      <c r="L114" s="163">
        <f t="shared" si="44"/>
        <v>1553</v>
      </c>
      <c r="M114" s="164">
        <f t="shared" si="46"/>
        <v>1.0668113621885925E-3</v>
      </c>
      <c r="N114" s="79"/>
    </row>
    <row r="115" spans="1:14" x14ac:dyDescent="0.25">
      <c r="A115" s="161"/>
      <c r="B115" s="162" t="s">
        <v>119</v>
      </c>
      <c r="C115" s="163">
        <v>2736</v>
      </c>
      <c r="D115" s="163">
        <v>1760</v>
      </c>
      <c r="E115" s="163">
        <v>447</v>
      </c>
      <c r="F115" s="163">
        <v>2033</v>
      </c>
      <c r="G115" s="163">
        <v>3386</v>
      </c>
      <c r="H115" s="163">
        <v>2445</v>
      </c>
      <c r="I115" s="164">
        <f t="shared" si="45"/>
        <v>-0.27790903721204963</v>
      </c>
      <c r="J115" s="165">
        <f t="shared" si="42"/>
        <v>0.38920454545454541</v>
      </c>
      <c r="K115" s="163">
        <f t="shared" si="43"/>
        <v>-941</v>
      </c>
      <c r="L115" s="163">
        <f t="shared" si="44"/>
        <v>685</v>
      </c>
      <c r="M115" s="164">
        <f t="shared" si="46"/>
        <v>8.3333986599076954E-4</v>
      </c>
      <c r="N115" s="79"/>
    </row>
    <row r="116" spans="1:14" x14ac:dyDescent="0.25">
      <c r="A116" s="161"/>
      <c r="B116" s="162" t="s">
        <v>128</v>
      </c>
      <c r="C116" s="163">
        <v>367</v>
      </c>
      <c r="D116" s="163">
        <v>728</v>
      </c>
      <c r="E116" s="163">
        <v>14</v>
      </c>
      <c r="F116" s="163">
        <v>835</v>
      </c>
      <c r="G116" s="163">
        <v>2134</v>
      </c>
      <c r="H116" s="163">
        <v>883</v>
      </c>
      <c r="I116" s="164">
        <f t="shared" si="45"/>
        <v>-0.58622305529522023</v>
      </c>
      <c r="J116" s="165">
        <f t="shared" si="42"/>
        <v>0.21291208791208782</v>
      </c>
      <c r="K116" s="163">
        <f t="shared" si="43"/>
        <v>-1251</v>
      </c>
      <c r="L116" s="163">
        <f t="shared" si="44"/>
        <v>155</v>
      </c>
      <c r="M116" s="164">
        <f t="shared" si="46"/>
        <v>3.0095668779952942E-4</v>
      </c>
      <c r="N116" s="79"/>
    </row>
    <row r="117" spans="1:14" x14ac:dyDescent="0.25">
      <c r="A117" s="161" t="s">
        <v>144</v>
      </c>
      <c r="B117" s="162" t="s">
        <v>131</v>
      </c>
      <c r="C117" s="163">
        <v>2482</v>
      </c>
      <c r="D117" s="163">
        <v>2713</v>
      </c>
      <c r="E117" s="163">
        <v>32</v>
      </c>
      <c r="F117" s="163">
        <v>908</v>
      </c>
      <c r="G117" s="163">
        <v>1500</v>
      </c>
      <c r="H117" s="163">
        <v>1223</v>
      </c>
      <c r="I117" s="164">
        <f t="shared" si="45"/>
        <v>-0.18466666666666665</v>
      </c>
      <c r="J117" s="165">
        <f t="shared" si="42"/>
        <v>-0.54920751935127166</v>
      </c>
      <c r="K117" s="163">
        <f t="shared" si="43"/>
        <v>-277</v>
      </c>
      <c r="L117" s="163">
        <f t="shared" si="44"/>
        <v>-1490</v>
      </c>
      <c r="M117" s="164">
        <f t="shared" si="46"/>
        <v>4.1684035014589413E-4</v>
      </c>
      <c r="N117" s="79"/>
    </row>
    <row r="118" spans="1:14" x14ac:dyDescent="0.25">
      <c r="A118" s="161" t="s">
        <v>145</v>
      </c>
      <c r="B118" s="168" t="s">
        <v>145</v>
      </c>
      <c r="C118" s="169">
        <f t="shared" ref="C118:H118" si="47">C110-SUM(C111:C117)</f>
        <v>14611</v>
      </c>
      <c r="D118" s="169">
        <f t="shared" si="47"/>
        <v>17194</v>
      </c>
      <c r="E118" s="169">
        <f t="shared" si="47"/>
        <v>1815</v>
      </c>
      <c r="F118" s="169">
        <f t="shared" si="47"/>
        <v>17306</v>
      </c>
      <c r="G118" s="169">
        <f t="shared" si="47"/>
        <v>20195</v>
      </c>
      <c r="H118" s="169">
        <f t="shared" si="47"/>
        <v>19176</v>
      </c>
      <c r="I118" s="170">
        <f t="shared" si="45"/>
        <v>-5.0458034166873E-2</v>
      </c>
      <c r="J118" s="171">
        <f t="shared" si="42"/>
        <v>0.11527276957078048</v>
      </c>
      <c r="K118" s="169">
        <f>H118-G118</f>
        <v>-1019</v>
      </c>
      <c r="L118" s="169">
        <f t="shared" si="44"/>
        <v>1982</v>
      </c>
      <c r="M118" s="170">
        <f t="shared" si="46"/>
        <v>6.5358385563349681E-3</v>
      </c>
      <c r="N118" s="79"/>
    </row>
    <row r="119" spans="1:14" s="144" customFormat="1" x14ac:dyDescent="0.25">
      <c r="A119" s="161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61"/>
      <c r="B120" s="154" t="s">
        <v>68</v>
      </c>
      <c r="C120" s="176">
        <v>48795</v>
      </c>
      <c r="D120" s="176">
        <v>48947</v>
      </c>
      <c r="E120" s="176">
        <v>13546</v>
      </c>
      <c r="F120" s="176">
        <v>54058</v>
      </c>
      <c r="G120" s="176">
        <v>53126</v>
      </c>
      <c r="H120" s="176">
        <v>55215</v>
      </c>
      <c r="I120" s="177">
        <f>IFERROR(H120/G120-1,"-")</f>
        <v>3.9321612769642078E-2</v>
      </c>
      <c r="J120" s="177">
        <f>IFERROR(H120/D120-1,"-")</f>
        <v>0.12805687784746778</v>
      </c>
      <c r="K120" s="176">
        <f>H120-G120</f>
        <v>2089</v>
      </c>
      <c r="L120" s="176">
        <f>H120-D120</f>
        <v>6268</v>
      </c>
      <c r="M120" s="177">
        <f>H120/H$8</f>
        <v>1.8819165930748605E-2</v>
      </c>
      <c r="N120" s="79"/>
    </row>
    <row r="121" spans="1:14" x14ac:dyDescent="0.25">
      <c r="A121" s="161" t="s">
        <v>96</v>
      </c>
      <c r="B121" s="157" t="s">
        <v>97</v>
      </c>
      <c r="C121" s="158">
        <v>19074</v>
      </c>
      <c r="D121" s="158">
        <v>20535</v>
      </c>
      <c r="E121" s="158">
        <v>7829</v>
      </c>
      <c r="F121" s="158">
        <v>20862</v>
      </c>
      <c r="G121" s="158">
        <v>22180</v>
      </c>
      <c r="H121" s="158">
        <v>25047</v>
      </c>
      <c r="I121" s="159">
        <f>IFERROR(H121/G121-1,"-")</f>
        <v>0.12926059513074839</v>
      </c>
      <c r="J121" s="160">
        <f t="shared" ref="J121:J132" si="48">IFERROR(H121/D121-1,"-")</f>
        <v>0.21972242512783047</v>
      </c>
      <c r="K121" s="158">
        <f t="shared" ref="K121:K131" si="49">H121-G121</f>
        <v>2867</v>
      </c>
      <c r="L121" s="158">
        <f t="shared" ref="L121:L132" si="50">H121-D121</f>
        <v>4512</v>
      </c>
      <c r="M121" s="159">
        <f>H121/H$8</f>
        <v>8.5368767376158717E-3</v>
      </c>
      <c r="N121" s="79"/>
    </row>
    <row r="122" spans="1:14" x14ac:dyDescent="0.25">
      <c r="A122" s="161" t="s">
        <v>103</v>
      </c>
      <c r="B122" s="162" t="s">
        <v>103</v>
      </c>
      <c r="C122" s="163">
        <v>9402</v>
      </c>
      <c r="D122" s="163">
        <v>10747</v>
      </c>
      <c r="E122" s="163">
        <v>3366</v>
      </c>
      <c r="F122" s="163">
        <v>10227</v>
      </c>
      <c r="G122" s="163">
        <v>10477</v>
      </c>
      <c r="H122" s="163">
        <v>11822</v>
      </c>
      <c r="I122" s="164">
        <f>IFERROR(H122/G122-1,"-")</f>
        <v>0.12837644363844603</v>
      </c>
      <c r="J122" s="165">
        <f t="shared" si="48"/>
        <v>0.10002791476691164</v>
      </c>
      <c r="K122" s="163">
        <f t="shared" si="49"/>
        <v>1345</v>
      </c>
      <c r="L122" s="163">
        <f t="shared" si="50"/>
        <v>1075</v>
      </c>
      <c r="M122" s="164">
        <f>H122/H$8</f>
        <v>4.0293431066433039E-3</v>
      </c>
      <c r="N122" s="79"/>
    </row>
    <row r="123" spans="1:14" x14ac:dyDescent="0.25">
      <c r="A123" s="161" t="s">
        <v>100</v>
      </c>
      <c r="B123" s="162" t="s">
        <v>100</v>
      </c>
      <c r="C123" s="163">
        <v>9672</v>
      </c>
      <c r="D123" s="163">
        <v>9788</v>
      </c>
      <c r="E123" s="163">
        <v>4463</v>
      </c>
      <c r="F123" s="163">
        <v>10635</v>
      </c>
      <c r="G123" s="163">
        <v>11703</v>
      </c>
      <c r="H123" s="163">
        <v>13225</v>
      </c>
      <c r="I123" s="164">
        <f>IFERROR(H123/G123-1,"-")</f>
        <v>0.13005212338716565</v>
      </c>
      <c r="J123" s="165">
        <f t="shared" si="48"/>
        <v>0.35114425827543938</v>
      </c>
      <c r="K123" s="163">
        <f t="shared" si="49"/>
        <v>1522</v>
      </c>
      <c r="L123" s="163">
        <f t="shared" si="50"/>
        <v>3437</v>
      </c>
      <c r="M123" s="164">
        <f>H123/H$8</f>
        <v>4.5075336309725669E-3</v>
      </c>
      <c r="N123" s="79"/>
    </row>
    <row r="124" spans="1:14" x14ac:dyDescent="0.25">
      <c r="A124" s="161"/>
      <c r="B124" s="157" t="s">
        <v>107</v>
      </c>
      <c r="C124" s="158">
        <v>29721</v>
      </c>
      <c r="D124" s="158">
        <v>28412</v>
      </c>
      <c r="E124" s="158">
        <v>5717</v>
      </c>
      <c r="F124" s="158">
        <v>33196</v>
      </c>
      <c r="G124" s="158">
        <v>30946</v>
      </c>
      <c r="H124" s="158">
        <v>30168</v>
      </c>
      <c r="I124" s="159">
        <f>IFERROR(H124/G124-1,"-")</f>
        <v>-2.5140567440056882E-2</v>
      </c>
      <c r="J124" s="160">
        <f t="shared" si="48"/>
        <v>6.1804871181191157E-2</v>
      </c>
      <c r="K124" s="158">
        <f t="shared" si="49"/>
        <v>-778</v>
      </c>
      <c r="L124" s="158">
        <f t="shared" si="50"/>
        <v>1756</v>
      </c>
      <c r="M124" s="159">
        <f>H124/H$8</f>
        <v>1.0282289193132734E-2</v>
      </c>
      <c r="N124" s="79"/>
    </row>
    <row r="125" spans="1:14" s="56" customFormat="1" x14ac:dyDescent="0.25">
      <c r="A125" s="161"/>
      <c r="B125" s="162" t="s">
        <v>110</v>
      </c>
      <c r="C125" s="163">
        <v>3634</v>
      </c>
      <c r="D125" s="163">
        <v>3601</v>
      </c>
      <c r="E125" s="163">
        <v>669</v>
      </c>
      <c r="F125" s="163">
        <v>3617</v>
      </c>
      <c r="G125" s="163">
        <v>3687</v>
      </c>
      <c r="H125" s="163">
        <v>3685</v>
      </c>
      <c r="I125" s="164">
        <f t="shared" ref="I125:I132" si="51">IFERROR(H125/G125-1,"-")</f>
        <v>-5.4244643341472276E-4</v>
      </c>
      <c r="J125" s="165">
        <f t="shared" si="48"/>
        <v>2.3326853651763457E-2</v>
      </c>
      <c r="K125" s="163">
        <f t="shared" si="49"/>
        <v>-2</v>
      </c>
      <c r="L125" s="163">
        <f t="shared" si="50"/>
        <v>84</v>
      </c>
      <c r="M125" s="164">
        <f t="shared" ref="M125:M132" si="52">H125/H$8</f>
        <v>1.2559743992539819E-3</v>
      </c>
      <c r="N125" s="166"/>
    </row>
    <row r="126" spans="1:14" s="56" customFormat="1" x14ac:dyDescent="0.25">
      <c r="A126" s="161"/>
      <c r="B126" s="162" t="s">
        <v>113</v>
      </c>
      <c r="C126" s="163">
        <v>4716</v>
      </c>
      <c r="D126" s="163">
        <v>3783</v>
      </c>
      <c r="E126" s="163">
        <v>611</v>
      </c>
      <c r="F126" s="163">
        <v>5291</v>
      </c>
      <c r="G126" s="163">
        <v>6047</v>
      </c>
      <c r="H126" s="163">
        <v>5549</v>
      </c>
      <c r="I126" s="164">
        <f t="shared" si="51"/>
        <v>-8.2354886720687914E-2</v>
      </c>
      <c r="J126" s="165">
        <f t="shared" si="48"/>
        <v>0.46682527094898219</v>
      </c>
      <c r="K126" s="163">
        <f t="shared" si="49"/>
        <v>-498</v>
      </c>
      <c r="L126" s="163">
        <f t="shared" si="50"/>
        <v>1766</v>
      </c>
      <c r="M126" s="164">
        <f t="shared" si="52"/>
        <v>1.8912895363528753E-3</v>
      </c>
      <c r="N126" s="166"/>
    </row>
    <row r="127" spans="1:14" x14ac:dyDescent="0.25">
      <c r="A127" s="161"/>
      <c r="B127" s="162" t="s">
        <v>116</v>
      </c>
      <c r="C127" s="163">
        <v>1602</v>
      </c>
      <c r="D127" s="163">
        <v>1917</v>
      </c>
      <c r="E127" s="163">
        <v>597</v>
      </c>
      <c r="F127" s="163">
        <v>2595</v>
      </c>
      <c r="G127" s="163">
        <v>2270</v>
      </c>
      <c r="H127" s="163">
        <v>2368</v>
      </c>
      <c r="I127" s="164">
        <f t="shared" si="51"/>
        <v>4.3171806167400906E-2</v>
      </c>
      <c r="J127" s="165">
        <f t="shared" si="48"/>
        <v>0.23526343244653103</v>
      </c>
      <c r="K127" s="163">
        <f t="shared" si="49"/>
        <v>98</v>
      </c>
      <c r="L127" s="163">
        <f t="shared" si="50"/>
        <v>451</v>
      </c>
      <c r="M127" s="164">
        <f t="shared" si="52"/>
        <v>8.0709562481232815E-4</v>
      </c>
      <c r="N127" s="79"/>
    </row>
    <row r="128" spans="1:14" x14ac:dyDescent="0.25">
      <c r="A128" s="161"/>
      <c r="B128" s="162" t="s">
        <v>123</v>
      </c>
      <c r="C128" s="163">
        <v>603</v>
      </c>
      <c r="D128" s="163">
        <v>768</v>
      </c>
      <c r="E128" s="163">
        <v>101</v>
      </c>
      <c r="F128" s="163">
        <v>835</v>
      </c>
      <c r="G128" s="163">
        <v>981</v>
      </c>
      <c r="H128" s="163">
        <v>744</v>
      </c>
      <c r="I128" s="164">
        <f t="shared" si="51"/>
        <v>-0.24159021406727832</v>
      </c>
      <c r="J128" s="165">
        <f t="shared" si="48"/>
        <v>-3.125E-2</v>
      </c>
      <c r="K128" s="163">
        <f t="shared" si="49"/>
        <v>-237</v>
      </c>
      <c r="L128" s="163">
        <f t="shared" si="50"/>
        <v>-24</v>
      </c>
      <c r="M128" s="164">
        <f t="shared" si="52"/>
        <v>2.5358071995792742E-4</v>
      </c>
      <c r="N128" s="79"/>
    </row>
    <row r="129" spans="1:14" x14ac:dyDescent="0.25">
      <c r="A129" s="161"/>
      <c r="B129" s="162" t="s">
        <v>119</v>
      </c>
      <c r="C129" s="163">
        <v>483</v>
      </c>
      <c r="D129" s="163">
        <v>366</v>
      </c>
      <c r="E129" s="163">
        <v>193</v>
      </c>
      <c r="F129" s="163">
        <v>662</v>
      </c>
      <c r="G129" s="163">
        <v>674</v>
      </c>
      <c r="H129" s="163">
        <v>812</v>
      </c>
      <c r="I129" s="164">
        <f t="shared" si="51"/>
        <v>0.20474777448071224</v>
      </c>
      <c r="J129" s="165">
        <f t="shared" si="48"/>
        <v>1.2185792349726774</v>
      </c>
      <c r="K129" s="163">
        <f t="shared" si="49"/>
        <v>138</v>
      </c>
      <c r="L129" s="163">
        <f t="shared" si="50"/>
        <v>446</v>
      </c>
      <c r="M129" s="164">
        <f t="shared" si="52"/>
        <v>2.7675745242720034E-4</v>
      </c>
      <c r="N129" s="79"/>
    </row>
    <row r="130" spans="1:14" x14ac:dyDescent="0.25">
      <c r="A130" s="161"/>
      <c r="B130" s="162" t="s">
        <v>128</v>
      </c>
      <c r="C130" s="163">
        <v>687</v>
      </c>
      <c r="D130" s="163">
        <v>448</v>
      </c>
      <c r="E130" s="163">
        <v>13</v>
      </c>
      <c r="F130" s="163">
        <v>400</v>
      </c>
      <c r="G130" s="163">
        <v>442</v>
      </c>
      <c r="H130" s="163">
        <v>377</v>
      </c>
      <c r="I130" s="164">
        <f t="shared" si="51"/>
        <v>-0.1470588235294118</v>
      </c>
      <c r="J130" s="165">
        <f t="shared" si="48"/>
        <v>-0.1584821428571429</v>
      </c>
      <c r="K130" s="163">
        <f t="shared" si="49"/>
        <v>-65</v>
      </c>
      <c r="L130" s="163">
        <f t="shared" si="50"/>
        <v>-71</v>
      </c>
      <c r="M130" s="164">
        <f t="shared" si="52"/>
        <v>1.2849453148405731E-4</v>
      </c>
      <c r="N130" s="79"/>
    </row>
    <row r="131" spans="1:14" x14ac:dyDescent="0.25">
      <c r="A131" s="161" t="s">
        <v>144</v>
      </c>
      <c r="B131" s="162" t="s">
        <v>131</v>
      </c>
      <c r="C131" s="163">
        <v>1156</v>
      </c>
      <c r="D131" s="163">
        <v>837</v>
      </c>
      <c r="E131" s="163">
        <v>47</v>
      </c>
      <c r="F131" s="163">
        <v>662</v>
      </c>
      <c r="G131" s="163">
        <v>656</v>
      </c>
      <c r="H131" s="163">
        <v>889</v>
      </c>
      <c r="I131" s="164">
        <f t="shared" si="51"/>
        <v>0.35518292682926833</v>
      </c>
      <c r="J131" s="165">
        <f t="shared" si="48"/>
        <v>6.212664277180413E-2</v>
      </c>
      <c r="K131" s="163">
        <f t="shared" si="49"/>
        <v>233</v>
      </c>
      <c r="L131" s="163">
        <f t="shared" si="50"/>
        <v>52</v>
      </c>
      <c r="M131" s="164">
        <f t="shared" si="52"/>
        <v>3.0300169360564179E-4</v>
      </c>
      <c r="N131" s="79"/>
    </row>
    <row r="132" spans="1:14" x14ac:dyDescent="0.25">
      <c r="A132" s="161" t="s">
        <v>145</v>
      </c>
      <c r="B132" s="168" t="s">
        <v>145</v>
      </c>
      <c r="C132" s="169">
        <f t="shared" ref="C132:H132" si="53">C124-SUM(C125:C131)</f>
        <v>16840</v>
      </c>
      <c r="D132" s="169">
        <f t="shared" si="53"/>
        <v>16692</v>
      </c>
      <c r="E132" s="169">
        <f t="shared" si="53"/>
        <v>3486</v>
      </c>
      <c r="F132" s="169">
        <f t="shared" si="53"/>
        <v>19134</v>
      </c>
      <c r="G132" s="169">
        <f t="shared" si="53"/>
        <v>16189</v>
      </c>
      <c r="H132" s="169">
        <f t="shared" si="53"/>
        <v>15744</v>
      </c>
      <c r="I132" s="170">
        <f t="shared" si="51"/>
        <v>-2.7487800358267922E-2</v>
      </c>
      <c r="J132" s="171">
        <f t="shared" si="48"/>
        <v>-5.6793673616103546E-2</v>
      </c>
      <c r="K132" s="169">
        <f>H132-G132</f>
        <v>-445</v>
      </c>
      <c r="L132" s="169">
        <f t="shared" si="50"/>
        <v>-948</v>
      </c>
      <c r="M132" s="170">
        <f t="shared" si="52"/>
        <v>5.3660952352387221E-3</v>
      </c>
      <c r="N132" s="79"/>
    </row>
    <row r="133" spans="1:14" s="144" customFormat="1" x14ac:dyDescent="0.25">
      <c r="A133" s="161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61"/>
      <c r="B134" s="154" t="s">
        <v>68</v>
      </c>
      <c r="C134" s="176">
        <v>155325</v>
      </c>
      <c r="D134" s="176">
        <v>149462</v>
      </c>
      <c r="E134" s="176">
        <v>33192</v>
      </c>
      <c r="F134" s="176">
        <v>156141</v>
      </c>
      <c r="G134" s="176">
        <v>158524</v>
      </c>
      <c r="H134" s="176">
        <v>160539</v>
      </c>
      <c r="I134" s="177">
        <f>IFERROR(H134/G134-1,"-")</f>
        <v>1.271100905856537E-2</v>
      </c>
      <c r="J134" s="177">
        <f>IFERROR(H134/D134-1,"-")</f>
        <v>7.4112483440607058E-2</v>
      </c>
      <c r="K134" s="176">
        <f>H134-G134</f>
        <v>2015</v>
      </c>
      <c r="L134" s="176">
        <f>H134-D134</f>
        <v>11077</v>
      </c>
      <c r="M134" s="177">
        <f>H134/H$8</f>
        <v>5.471719785124423E-2</v>
      </c>
      <c r="N134" s="79"/>
    </row>
    <row r="135" spans="1:14" x14ac:dyDescent="0.25">
      <c r="A135" s="161" t="s">
        <v>96</v>
      </c>
      <c r="B135" s="157" t="s">
        <v>97</v>
      </c>
      <c r="C135" s="158">
        <v>12016</v>
      </c>
      <c r="D135" s="158">
        <v>8030</v>
      </c>
      <c r="E135" s="158">
        <v>4505</v>
      </c>
      <c r="F135" s="158">
        <v>7585</v>
      </c>
      <c r="G135" s="158">
        <v>6411</v>
      </c>
      <c r="H135" s="158">
        <v>5544</v>
      </c>
      <c r="I135" s="159">
        <f>IFERROR(H135/G135-1,"-")</f>
        <v>-0.13523631258773983</v>
      </c>
      <c r="J135" s="160">
        <f t="shared" ref="J135:J146" si="54">IFERROR(H135/D135-1,"-")</f>
        <v>-0.30958904109589036</v>
      </c>
      <c r="K135" s="158">
        <f t="shared" ref="K135:K145" si="55">H135-G135</f>
        <v>-867</v>
      </c>
      <c r="L135" s="158">
        <f t="shared" ref="L135:L146" si="56">H135-D135</f>
        <v>-2486</v>
      </c>
      <c r="M135" s="159">
        <f>H135/H$8</f>
        <v>1.8895853648477816E-3</v>
      </c>
      <c r="N135" s="79"/>
    </row>
    <row r="136" spans="1:14" x14ac:dyDescent="0.25">
      <c r="A136" s="161" t="s">
        <v>103</v>
      </c>
      <c r="B136" s="162" t="s">
        <v>103</v>
      </c>
      <c r="C136" s="163">
        <v>7079</v>
      </c>
      <c r="D136" s="163">
        <v>2284</v>
      </c>
      <c r="E136" s="163">
        <v>3275</v>
      </c>
      <c r="F136" s="163">
        <v>3782</v>
      </c>
      <c r="G136" s="163">
        <v>2294</v>
      </c>
      <c r="H136" s="163">
        <v>954</v>
      </c>
      <c r="I136" s="164">
        <f>IFERROR(H136/G136-1,"-")</f>
        <v>-0.58413251961639057</v>
      </c>
      <c r="J136" s="165">
        <f t="shared" si="54"/>
        <v>-0.58231173380035028</v>
      </c>
      <c r="K136" s="163">
        <f t="shared" si="55"/>
        <v>-1340</v>
      </c>
      <c r="L136" s="163">
        <f t="shared" si="56"/>
        <v>-1330</v>
      </c>
      <c r="M136" s="164">
        <f>H136/H$8</f>
        <v>3.2515592317185855E-4</v>
      </c>
      <c r="N136" s="79"/>
    </row>
    <row r="137" spans="1:14" x14ac:dyDescent="0.25">
      <c r="A137" s="161" t="s">
        <v>100</v>
      </c>
      <c r="B137" s="162" t="s">
        <v>100</v>
      </c>
      <c r="C137" s="163">
        <v>4937</v>
      </c>
      <c r="D137" s="163">
        <v>5746</v>
      </c>
      <c r="E137" s="163">
        <v>1230</v>
      </c>
      <c r="F137" s="163">
        <v>3803</v>
      </c>
      <c r="G137" s="163">
        <v>4117</v>
      </c>
      <c r="H137" s="163">
        <v>4590</v>
      </c>
      <c r="I137" s="164">
        <f>IFERROR(H137/G137-1,"-")</f>
        <v>0.11488948263298515</v>
      </c>
      <c r="J137" s="165">
        <f t="shared" si="54"/>
        <v>-0.20118343195266275</v>
      </c>
      <c r="K137" s="163">
        <f t="shared" si="55"/>
        <v>473</v>
      </c>
      <c r="L137" s="163">
        <f t="shared" si="56"/>
        <v>-1156</v>
      </c>
      <c r="M137" s="164">
        <f>H137/H$8</f>
        <v>1.5644294416759233E-3</v>
      </c>
      <c r="N137" s="79"/>
    </row>
    <row r="138" spans="1:14" x14ac:dyDescent="0.25">
      <c r="A138" s="161"/>
      <c r="B138" s="157" t="s">
        <v>107</v>
      </c>
      <c r="C138" s="158">
        <v>143309</v>
      </c>
      <c r="D138" s="158">
        <v>141432</v>
      </c>
      <c r="E138" s="158">
        <v>28687</v>
      </c>
      <c r="F138" s="158">
        <v>148556</v>
      </c>
      <c r="G138" s="158">
        <v>152113</v>
      </c>
      <c r="H138" s="158">
        <v>154995</v>
      </c>
      <c r="I138" s="159">
        <f>IFERROR(H138/G138-1,"-")</f>
        <v>1.8946441132579039E-2</v>
      </c>
      <c r="J138" s="160">
        <f t="shared" si="54"/>
        <v>9.5897675207873734E-2</v>
      </c>
      <c r="K138" s="158">
        <f t="shared" si="55"/>
        <v>2882</v>
      </c>
      <c r="L138" s="158">
        <f t="shared" si="56"/>
        <v>13563</v>
      </c>
      <c r="M138" s="159">
        <f>H138/H$8</f>
        <v>5.2827612486396454E-2</v>
      </c>
      <c r="N138" s="79"/>
    </row>
    <row r="139" spans="1:14" s="56" customFormat="1" x14ac:dyDescent="0.25">
      <c r="A139" s="161"/>
      <c r="B139" s="162" t="s">
        <v>110</v>
      </c>
      <c r="C139" s="163">
        <v>68138</v>
      </c>
      <c r="D139" s="163">
        <v>66981</v>
      </c>
      <c r="E139" s="163">
        <v>8843</v>
      </c>
      <c r="F139" s="163">
        <v>61422</v>
      </c>
      <c r="G139" s="163">
        <v>58399</v>
      </c>
      <c r="H139" s="163">
        <v>63488</v>
      </c>
      <c r="I139" s="164">
        <f t="shared" ref="I139:I146" si="57">IFERROR(H139/G139-1,"-")</f>
        <v>8.7141903114779318E-2</v>
      </c>
      <c r="J139" s="165">
        <f t="shared" si="54"/>
        <v>-5.2149116913751681E-2</v>
      </c>
      <c r="K139" s="163">
        <f t="shared" si="55"/>
        <v>5089</v>
      </c>
      <c r="L139" s="163">
        <f t="shared" si="56"/>
        <v>-3493</v>
      </c>
      <c r="M139" s="164">
        <f t="shared" ref="M139:M146" si="58">H139/H$8</f>
        <v>2.1638888103076473E-2</v>
      </c>
      <c r="N139" s="166"/>
    </row>
    <row r="140" spans="1:14" s="56" customFormat="1" x14ac:dyDescent="0.25">
      <c r="A140" s="161"/>
      <c r="B140" s="162" t="s">
        <v>113</v>
      </c>
      <c r="C140" s="163">
        <v>9589</v>
      </c>
      <c r="D140" s="163">
        <v>10575</v>
      </c>
      <c r="E140" s="163">
        <v>3478</v>
      </c>
      <c r="F140" s="163">
        <v>13422</v>
      </c>
      <c r="G140" s="163">
        <v>16292</v>
      </c>
      <c r="H140" s="163">
        <v>15069</v>
      </c>
      <c r="I140" s="164">
        <f t="shared" si="57"/>
        <v>-7.506751780014731E-2</v>
      </c>
      <c r="J140" s="165">
        <f t="shared" si="54"/>
        <v>0.42496453900709219</v>
      </c>
      <c r="K140" s="163">
        <f t="shared" si="55"/>
        <v>-1223</v>
      </c>
      <c r="L140" s="163">
        <f t="shared" si="56"/>
        <v>4494</v>
      </c>
      <c r="M140" s="164">
        <f t="shared" si="58"/>
        <v>5.136032082051086E-3</v>
      </c>
      <c r="N140" s="166"/>
    </row>
    <row r="141" spans="1:14" x14ac:dyDescent="0.25">
      <c r="A141" s="161"/>
      <c r="B141" s="162" t="s">
        <v>116</v>
      </c>
      <c r="C141" s="163">
        <v>8198</v>
      </c>
      <c r="D141" s="163">
        <v>6997</v>
      </c>
      <c r="E141" s="163">
        <v>3888</v>
      </c>
      <c r="F141" s="163">
        <v>11919</v>
      </c>
      <c r="G141" s="163">
        <v>10446</v>
      </c>
      <c r="H141" s="163">
        <v>9423</v>
      </c>
      <c r="I141" s="164">
        <f t="shared" si="57"/>
        <v>-9.7932222860425022E-2</v>
      </c>
      <c r="J141" s="165">
        <f t="shared" si="54"/>
        <v>0.34672002286694292</v>
      </c>
      <c r="K141" s="163">
        <f t="shared" si="55"/>
        <v>-1023</v>
      </c>
      <c r="L141" s="163">
        <f t="shared" si="56"/>
        <v>2426</v>
      </c>
      <c r="M141" s="164">
        <f t="shared" si="58"/>
        <v>3.211681618499395E-3</v>
      </c>
      <c r="N141" s="79"/>
    </row>
    <row r="142" spans="1:14" x14ac:dyDescent="0.25">
      <c r="A142" s="161"/>
      <c r="B142" s="162" t="s">
        <v>123</v>
      </c>
      <c r="C142" s="163">
        <v>2563</v>
      </c>
      <c r="D142" s="163">
        <v>3220</v>
      </c>
      <c r="E142" s="163">
        <v>515</v>
      </c>
      <c r="F142" s="163">
        <v>3879</v>
      </c>
      <c r="G142" s="163">
        <v>5808</v>
      </c>
      <c r="H142" s="163">
        <v>3856</v>
      </c>
      <c r="I142" s="164">
        <f t="shared" si="57"/>
        <v>-0.33608815426997241</v>
      </c>
      <c r="J142" s="165">
        <f t="shared" si="54"/>
        <v>0.19751552795031047</v>
      </c>
      <c r="K142" s="163">
        <f t="shared" si="55"/>
        <v>-1952</v>
      </c>
      <c r="L142" s="163">
        <f t="shared" si="56"/>
        <v>636</v>
      </c>
      <c r="M142" s="164">
        <f t="shared" si="58"/>
        <v>1.314257064728183E-3</v>
      </c>
      <c r="N142" s="79"/>
    </row>
    <row r="143" spans="1:14" x14ac:dyDescent="0.25">
      <c r="A143" s="161"/>
      <c r="B143" s="162" t="s">
        <v>119</v>
      </c>
      <c r="C143" s="163">
        <v>3807</v>
      </c>
      <c r="D143" s="163">
        <v>3777</v>
      </c>
      <c r="E143" s="163">
        <v>659</v>
      </c>
      <c r="F143" s="163">
        <v>3054</v>
      </c>
      <c r="G143" s="163">
        <v>3610</v>
      </c>
      <c r="H143" s="163">
        <v>3325</v>
      </c>
      <c r="I143" s="164">
        <f t="shared" si="57"/>
        <v>-7.8947368421052655E-2</v>
      </c>
      <c r="J143" s="165">
        <f t="shared" si="54"/>
        <v>-0.11967169711411174</v>
      </c>
      <c r="K143" s="163">
        <f t="shared" si="55"/>
        <v>-285</v>
      </c>
      <c r="L143" s="163">
        <f t="shared" si="56"/>
        <v>-452</v>
      </c>
      <c r="M143" s="164">
        <f t="shared" si="58"/>
        <v>1.1332740508872429E-3</v>
      </c>
      <c r="N143" s="79"/>
    </row>
    <row r="144" spans="1:14" x14ac:dyDescent="0.25">
      <c r="A144" s="161"/>
      <c r="B144" s="162" t="s">
        <v>128</v>
      </c>
      <c r="C144" s="163">
        <v>1973</v>
      </c>
      <c r="D144" s="163">
        <v>2487</v>
      </c>
      <c r="E144" s="163">
        <v>51</v>
      </c>
      <c r="F144" s="163">
        <v>4094</v>
      </c>
      <c r="G144" s="163">
        <v>4075</v>
      </c>
      <c r="H144" s="163">
        <v>4912</v>
      </c>
      <c r="I144" s="164">
        <f t="shared" si="57"/>
        <v>0.20539877300613507</v>
      </c>
      <c r="J144" s="165">
        <f t="shared" si="54"/>
        <v>0.97507036590269403</v>
      </c>
      <c r="K144" s="163">
        <f t="shared" si="55"/>
        <v>837</v>
      </c>
      <c r="L144" s="163">
        <f t="shared" si="56"/>
        <v>2425</v>
      </c>
      <c r="M144" s="164">
        <f t="shared" si="58"/>
        <v>1.6741780866039509E-3</v>
      </c>
      <c r="N144" s="79"/>
    </row>
    <row r="145" spans="1:14" x14ac:dyDescent="0.25">
      <c r="A145" s="161" t="s">
        <v>144</v>
      </c>
      <c r="B145" s="162" t="s">
        <v>131</v>
      </c>
      <c r="C145" s="163">
        <v>11936</v>
      </c>
      <c r="D145" s="163">
        <v>6080</v>
      </c>
      <c r="E145" s="163">
        <v>55</v>
      </c>
      <c r="F145" s="163">
        <v>4086</v>
      </c>
      <c r="G145" s="163">
        <v>3911</v>
      </c>
      <c r="H145" s="163">
        <v>3681</v>
      </c>
      <c r="I145" s="164">
        <f t="shared" si="57"/>
        <v>-5.8808488877524878E-2</v>
      </c>
      <c r="J145" s="165">
        <f t="shared" si="54"/>
        <v>-0.39457236842105259</v>
      </c>
      <c r="K145" s="163">
        <f t="shared" si="55"/>
        <v>-230</v>
      </c>
      <c r="L145" s="163">
        <f t="shared" si="56"/>
        <v>-2399</v>
      </c>
      <c r="M145" s="164">
        <f t="shared" si="58"/>
        <v>1.254611062049907E-3</v>
      </c>
      <c r="N145" s="79"/>
    </row>
    <row r="146" spans="1:14" x14ac:dyDescent="0.25">
      <c r="A146" s="161" t="s">
        <v>145</v>
      </c>
      <c r="B146" s="168" t="s">
        <v>145</v>
      </c>
      <c r="C146" s="169">
        <f t="shared" ref="C146:H146" si="59">C138-SUM(C139:C145)</f>
        <v>37105</v>
      </c>
      <c r="D146" s="169">
        <f t="shared" si="59"/>
        <v>41315</v>
      </c>
      <c r="E146" s="169">
        <f t="shared" si="59"/>
        <v>11198</v>
      </c>
      <c r="F146" s="169">
        <f t="shared" si="59"/>
        <v>46680</v>
      </c>
      <c r="G146" s="169">
        <f t="shared" si="59"/>
        <v>49572</v>
      </c>
      <c r="H146" s="169">
        <f t="shared" si="59"/>
        <v>51241</v>
      </c>
      <c r="I146" s="170">
        <f t="shared" si="57"/>
        <v>3.366819979020419E-2</v>
      </c>
      <c r="J146" s="171">
        <f t="shared" si="54"/>
        <v>0.24025172455524624</v>
      </c>
      <c r="K146" s="169">
        <f>H146-G146</f>
        <v>1669</v>
      </c>
      <c r="L146" s="169">
        <f t="shared" si="56"/>
        <v>9926</v>
      </c>
      <c r="M146" s="170">
        <f t="shared" si="58"/>
        <v>1.7464690418500212E-2</v>
      </c>
      <c r="N146" s="79"/>
    </row>
    <row r="147" spans="1:14" s="144" customFormat="1" x14ac:dyDescent="0.25">
      <c r="A147" s="161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61"/>
      <c r="B148" s="154" t="s">
        <v>68</v>
      </c>
      <c r="C148" s="176">
        <v>65768</v>
      </c>
      <c r="D148" s="176">
        <v>67450</v>
      </c>
      <c r="E148" s="176">
        <v>9201</v>
      </c>
      <c r="F148" s="176">
        <v>67054</v>
      </c>
      <c r="G148" s="176">
        <v>69277</v>
      </c>
      <c r="H148" s="176">
        <v>57912</v>
      </c>
      <c r="I148" s="177">
        <f>IFERROR(H148/G148-1,"-")</f>
        <v>-0.16405156112418262</v>
      </c>
      <c r="J148" s="177">
        <f>IFERROR(H148/D148-1,"-")</f>
        <v>-0.14140845070422536</v>
      </c>
      <c r="K148" s="176">
        <f>H148-G148</f>
        <v>-11365</v>
      </c>
      <c r="L148" s="176">
        <f>H148-D148</f>
        <v>-9538</v>
      </c>
      <c r="M148" s="177">
        <f>H148/H$8</f>
        <v>1.9738396040596091E-2</v>
      </c>
      <c r="N148" s="79"/>
    </row>
    <row r="149" spans="1:14" x14ac:dyDescent="0.25">
      <c r="A149" s="161" t="s">
        <v>96</v>
      </c>
      <c r="B149" s="157" t="s">
        <v>97</v>
      </c>
      <c r="C149" s="158">
        <v>21414</v>
      </c>
      <c r="D149" s="158">
        <v>24743</v>
      </c>
      <c r="E149" s="158">
        <v>4341</v>
      </c>
      <c r="F149" s="158">
        <v>22325</v>
      </c>
      <c r="G149" s="158">
        <v>20535</v>
      </c>
      <c r="H149" s="158">
        <v>14679</v>
      </c>
      <c r="I149" s="159">
        <f>IFERROR(H149/G149-1,"-")</f>
        <v>-0.28517165814463108</v>
      </c>
      <c r="J149" s="160">
        <f t="shared" ref="J149:J160" si="60">IFERROR(H149/D149-1,"-")</f>
        <v>-0.40674130056985813</v>
      </c>
      <c r="K149" s="158">
        <f t="shared" ref="K149:K159" si="61">H149-G149</f>
        <v>-5856</v>
      </c>
      <c r="L149" s="158">
        <f t="shared" ref="L149:L160" si="62">H149-D149</f>
        <v>-10064</v>
      </c>
      <c r="M149" s="159">
        <f>H149/H$8</f>
        <v>5.0031067046537861E-3</v>
      </c>
      <c r="N149" s="79"/>
    </row>
    <row r="150" spans="1:14" x14ac:dyDescent="0.25">
      <c r="A150" s="161" t="s">
        <v>103</v>
      </c>
      <c r="B150" s="162" t="s">
        <v>103</v>
      </c>
      <c r="C150" s="163">
        <v>8557</v>
      </c>
      <c r="D150" s="163">
        <v>12647</v>
      </c>
      <c r="E150" s="163">
        <v>3687</v>
      </c>
      <c r="F150" s="163">
        <v>15069</v>
      </c>
      <c r="G150" s="163">
        <v>15996</v>
      </c>
      <c r="H150" s="163">
        <v>9408</v>
      </c>
      <c r="I150" s="164">
        <f>IFERROR(H150/G150-1,"-")</f>
        <v>-0.41185296324081022</v>
      </c>
      <c r="J150" s="165">
        <f t="shared" si="60"/>
        <v>-0.25610816794496716</v>
      </c>
      <c r="K150" s="163">
        <f t="shared" si="61"/>
        <v>-6588</v>
      </c>
      <c r="L150" s="163">
        <f t="shared" si="62"/>
        <v>-3239</v>
      </c>
      <c r="M150" s="164">
        <f>H150/H$8</f>
        <v>3.2065691039841145E-3</v>
      </c>
      <c r="N150" s="79"/>
    </row>
    <row r="151" spans="1:14" x14ac:dyDescent="0.25">
      <c r="A151" s="161" t="s">
        <v>100</v>
      </c>
      <c r="B151" s="162" t="s">
        <v>100</v>
      </c>
      <c r="C151" s="163">
        <v>12857</v>
      </c>
      <c r="D151" s="163">
        <v>12096</v>
      </c>
      <c r="E151" s="163">
        <v>654</v>
      </c>
      <c r="F151" s="163">
        <v>7256</v>
      </c>
      <c r="G151" s="163">
        <v>4539</v>
      </c>
      <c r="H151" s="163">
        <v>5271</v>
      </c>
      <c r="I151" s="164">
        <f>IFERROR(H151/G151-1,"-")</f>
        <v>0.16126900198281557</v>
      </c>
      <c r="J151" s="165">
        <f t="shared" si="60"/>
        <v>-0.56423611111111116</v>
      </c>
      <c r="K151" s="163">
        <f t="shared" si="61"/>
        <v>732</v>
      </c>
      <c r="L151" s="163">
        <f t="shared" si="62"/>
        <v>-6825</v>
      </c>
      <c r="M151" s="164">
        <f>H151/H$8</f>
        <v>1.7965376006696713E-3</v>
      </c>
      <c r="N151" s="79"/>
    </row>
    <row r="152" spans="1:14" x14ac:dyDescent="0.25">
      <c r="A152" s="161"/>
      <c r="B152" s="157" t="s">
        <v>107</v>
      </c>
      <c r="C152" s="158">
        <v>44354</v>
      </c>
      <c r="D152" s="158">
        <v>42707</v>
      </c>
      <c r="E152" s="158">
        <v>4860</v>
      </c>
      <c r="F152" s="158">
        <v>44729</v>
      </c>
      <c r="G152" s="158">
        <v>48742</v>
      </c>
      <c r="H152" s="158">
        <v>43233</v>
      </c>
      <c r="I152" s="159">
        <f>IFERROR(H152/G152-1,"-")</f>
        <v>-0.11302367568011162</v>
      </c>
      <c r="J152" s="160">
        <f t="shared" si="60"/>
        <v>1.2316482075537927E-2</v>
      </c>
      <c r="K152" s="158">
        <f t="shared" si="61"/>
        <v>-5509</v>
      </c>
      <c r="L152" s="158">
        <f t="shared" si="62"/>
        <v>526</v>
      </c>
      <c r="M152" s="159">
        <f>H152/H$8</f>
        <v>1.4735289335942306E-2</v>
      </c>
      <c r="N152" s="79"/>
    </row>
    <row r="153" spans="1:14" s="56" customFormat="1" x14ac:dyDescent="0.25">
      <c r="A153" s="161"/>
      <c r="B153" s="162" t="s">
        <v>110</v>
      </c>
      <c r="C153" s="163">
        <v>13475</v>
      </c>
      <c r="D153" s="163">
        <v>11188</v>
      </c>
      <c r="E153" s="163">
        <v>1172</v>
      </c>
      <c r="F153" s="163">
        <v>16435</v>
      </c>
      <c r="G153" s="163">
        <v>16781</v>
      </c>
      <c r="H153" s="163">
        <v>8810</v>
      </c>
      <c r="I153" s="164">
        <f t="shared" ref="I153:I160" si="63">IFERROR(H153/G153-1,"-")</f>
        <v>-0.47500148978010848</v>
      </c>
      <c r="J153" s="165">
        <f t="shared" si="60"/>
        <v>-0.21254915981408651</v>
      </c>
      <c r="K153" s="163">
        <f t="shared" si="61"/>
        <v>-7971</v>
      </c>
      <c r="L153" s="163">
        <f t="shared" si="62"/>
        <v>-2378</v>
      </c>
      <c r="M153" s="164">
        <f t="shared" ref="M153:M160" si="64">H153/H$8</f>
        <v>3.0027501919749201E-3</v>
      </c>
      <c r="N153" s="166"/>
    </row>
    <row r="154" spans="1:14" s="56" customFormat="1" x14ac:dyDescent="0.25">
      <c r="A154" s="161"/>
      <c r="B154" s="162" t="s">
        <v>113</v>
      </c>
      <c r="C154" s="163">
        <v>14634</v>
      </c>
      <c r="D154" s="163">
        <v>15707</v>
      </c>
      <c r="E154" s="163">
        <v>1924</v>
      </c>
      <c r="F154" s="163">
        <v>12087</v>
      </c>
      <c r="G154" s="163">
        <v>12106</v>
      </c>
      <c r="H154" s="163">
        <v>11872</v>
      </c>
      <c r="I154" s="164">
        <f t="shared" si="63"/>
        <v>-1.9329258219064949E-2</v>
      </c>
      <c r="J154" s="165">
        <f t="shared" si="60"/>
        <v>-0.24415865537658366</v>
      </c>
      <c r="K154" s="163">
        <f t="shared" si="61"/>
        <v>-234</v>
      </c>
      <c r="L154" s="163">
        <f t="shared" si="62"/>
        <v>-3835</v>
      </c>
      <c r="M154" s="164">
        <f t="shared" si="64"/>
        <v>4.0463848216942397E-3</v>
      </c>
      <c r="N154" s="166"/>
    </row>
    <row r="155" spans="1:14" x14ac:dyDescent="0.25">
      <c r="A155" s="161"/>
      <c r="B155" s="162" t="s">
        <v>116</v>
      </c>
      <c r="C155" s="163">
        <v>4832</v>
      </c>
      <c r="D155" s="163">
        <v>3363</v>
      </c>
      <c r="E155" s="163">
        <v>708</v>
      </c>
      <c r="F155" s="163">
        <v>5916</v>
      </c>
      <c r="G155" s="163">
        <v>6319</v>
      </c>
      <c r="H155" s="163">
        <v>10132</v>
      </c>
      <c r="I155" s="164">
        <f t="shared" si="63"/>
        <v>0.60341826238328844</v>
      </c>
      <c r="J155" s="165">
        <f t="shared" si="60"/>
        <v>2.0127862027951235</v>
      </c>
      <c r="K155" s="163">
        <f t="shared" si="61"/>
        <v>3813</v>
      </c>
      <c r="L155" s="163">
        <f t="shared" si="62"/>
        <v>6769</v>
      </c>
      <c r="M155" s="164">
        <f t="shared" si="64"/>
        <v>3.4533331379216674E-3</v>
      </c>
      <c r="N155" s="79"/>
    </row>
    <row r="156" spans="1:14" x14ac:dyDescent="0.25">
      <c r="A156" s="161"/>
      <c r="B156" s="162" t="s">
        <v>123</v>
      </c>
      <c r="C156" s="163">
        <v>678</v>
      </c>
      <c r="D156" s="163">
        <v>824</v>
      </c>
      <c r="E156" s="163">
        <v>39</v>
      </c>
      <c r="F156" s="163">
        <v>1552</v>
      </c>
      <c r="G156" s="163">
        <v>1272</v>
      </c>
      <c r="H156" s="163">
        <v>1178</v>
      </c>
      <c r="I156" s="164">
        <f t="shared" si="63"/>
        <v>-7.3899371069182429E-2</v>
      </c>
      <c r="J156" s="165">
        <f t="shared" si="60"/>
        <v>0.42961165048543681</v>
      </c>
      <c r="K156" s="163">
        <f t="shared" si="61"/>
        <v>-94</v>
      </c>
      <c r="L156" s="163">
        <f t="shared" si="62"/>
        <v>354</v>
      </c>
      <c r="M156" s="164">
        <f t="shared" si="64"/>
        <v>4.0150280660005176E-4</v>
      </c>
      <c r="N156" s="79"/>
    </row>
    <row r="157" spans="1:14" x14ac:dyDescent="0.25">
      <c r="A157" s="161"/>
      <c r="B157" s="162" t="s">
        <v>119</v>
      </c>
      <c r="C157" s="163">
        <v>1709</v>
      </c>
      <c r="D157" s="163">
        <v>2812</v>
      </c>
      <c r="E157" s="163">
        <v>84</v>
      </c>
      <c r="F157" s="163">
        <v>1815</v>
      </c>
      <c r="G157" s="163">
        <v>1323</v>
      </c>
      <c r="H157" s="163">
        <v>1611</v>
      </c>
      <c r="I157" s="164">
        <f t="shared" si="63"/>
        <v>0.21768707482993199</v>
      </c>
      <c r="J157" s="165">
        <f t="shared" si="60"/>
        <v>-0.42709815078236135</v>
      </c>
      <c r="K157" s="163">
        <f t="shared" si="61"/>
        <v>288</v>
      </c>
      <c r="L157" s="163">
        <f t="shared" si="62"/>
        <v>-1201</v>
      </c>
      <c r="M157" s="164">
        <f t="shared" si="64"/>
        <v>5.4908405894115732E-4</v>
      </c>
      <c r="N157" s="79"/>
    </row>
    <row r="158" spans="1:14" x14ac:dyDescent="0.25">
      <c r="A158" s="161"/>
      <c r="B158" s="162" t="s">
        <v>128</v>
      </c>
      <c r="C158" s="163">
        <v>386</v>
      </c>
      <c r="D158" s="163">
        <v>275</v>
      </c>
      <c r="E158" s="163">
        <v>19</v>
      </c>
      <c r="F158" s="163">
        <v>354</v>
      </c>
      <c r="G158" s="163">
        <v>730</v>
      </c>
      <c r="H158" s="163">
        <v>750</v>
      </c>
      <c r="I158" s="164">
        <f t="shared" si="63"/>
        <v>2.7397260273972712E-2</v>
      </c>
      <c r="J158" s="165">
        <f t="shared" si="60"/>
        <v>1.7272727272727271</v>
      </c>
      <c r="K158" s="163">
        <f t="shared" si="61"/>
        <v>20</v>
      </c>
      <c r="L158" s="163">
        <f t="shared" si="62"/>
        <v>475</v>
      </c>
      <c r="M158" s="164">
        <f t="shared" si="64"/>
        <v>2.5562572576403973E-4</v>
      </c>
      <c r="N158" s="79"/>
    </row>
    <row r="159" spans="1:14" x14ac:dyDescent="0.25">
      <c r="A159" s="161" t="s">
        <v>144</v>
      </c>
      <c r="B159" s="162" t="s">
        <v>131</v>
      </c>
      <c r="C159" s="163">
        <v>885</v>
      </c>
      <c r="D159" s="163">
        <v>996</v>
      </c>
      <c r="E159" s="163">
        <v>8</v>
      </c>
      <c r="F159" s="163">
        <v>532</v>
      </c>
      <c r="G159" s="163">
        <v>1191</v>
      </c>
      <c r="H159" s="163">
        <v>866</v>
      </c>
      <c r="I159" s="164">
        <f t="shared" si="63"/>
        <v>-0.27287993282955503</v>
      </c>
      <c r="J159" s="165">
        <f t="shared" si="60"/>
        <v>-0.13052208835341361</v>
      </c>
      <c r="K159" s="163">
        <f t="shared" si="61"/>
        <v>-325</v>
      </c>
      <c r="L159" s="163">
        <f t="shared" si="62"/>
        <v>-130</v>
      </c>
      <c r="M159" s="164">
        <f t="shared" si="64"/>
        <v>2.9516250468221119E-4</v>
      </c>
      <c r="N159" s="79"/>
    </row>
    <row r="160" spans="1:14" x14ac:dyDescent="0.25">
      <c r="A160" s="161" t="s">
        <v>145</v>
      </c>
      <c r="B160" s="168" t="s">
        <v>145</v>
      </c>
      <c r="C160" s="169">
        <f t="shared" ref="C160:H160" si="65">C152-SUM(C153:C159)</f>
        <v>7755</v>
      </c>
      <c r="D160" s="169">
        <f t="shared" si="65"/>
        <v>7542</v>
      </c>
      <c r="E160" s="169">
        <f t="shared" si="65"/>
        <v>906</v>
      </c>
      <c r="F160" s="169">
        <f t="shared" si="65"/>
        <v>6038</v>
      </c>
      <c r="G160" s="169">
        <f t="shared" si="65"/>
        <v>9020</v>
      </c>
      <c r="H160" s="169">
        <f t="shared" si="65"/>
        <v>8014</v>
      </c>
      <c r="I160" s="170">
        <f t="shared" si="63"/>
        <v>-0.11152993348115303</v>
      </c>
      <c r="J160" s="171">
        <f t="shared" si="60"/>
        <v>6.2582869265446872E-2</v>
      </c>
      <c r="K160" s="169">
        <f>H160-G160</f>
        <v>-1006</v>
      </c>
      <c r="L160" s="169">
        <f t="shared" si="62"/>
        <v>472</v>
      </c>
      <c r="M160" s="170">
        <f t="shared" si="64"/>
        <v>2.731446088364019E-3</v>
      </c>
      <c r="N160" s="79"/>
    </row>
    <row r="161" spans="1:16" ht="6" customHeight="1" x14ac:dyDescent="0.25">
      <c r="A161" s="161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1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498B3-400D-4081-805A-B4DD83E2D571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3" spans="1:14" ht="42" customHeight="1" thickBot="1" x14ac:dyDescent="0.3">
      <c r="B3" s="269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</row>
    <row r="4" spans="1:14" ht="6" customHeight="1" x14ac:dyDescent="0.25"/>
    <row r="5" spans="1:14" ht="15.75" x14ac:dyDescent="0.25">
      <c r="B5" s="143"/>
      <c r="C5" s="301" t="s">
        <v>43</v>
      </c>
      <c r="D5" s="302"/>
      <c r="E5" s="302"/>
      <c r="F5" s="302"/>
      <c r="G5" s="302"/>
      <c r="H5" s="302"/>
      <c r="I5" s="302"/>
      <c r="J5" s="302"/>
      <c r="K5" s="302"/>
      <c r="L5" s="302"/>
      <c r="M5" s="302"/>
    </row>
    <row r="6" spans="1:14" s="144" customFormat="1" ht="72" customHeight="1" x14ac:dyDescent="0.25">
      <c r="B6" s="145"/>
      <c r="C6" s="172" t="s">
        <v>258</v>
      </c>
      <c r="D6" s="172" t="s">
        <v>259</v>
      </c>
      <c r="E6" s="172" t="s">
        <v>260</v>
      </c>
      <c r="F6" s="172" t="s">
        <v>261</v>
      </c>
      <c r="G6" s="172" t="s">
        <v>262</v>
      </c>
      <c r="H6" s="172" t="s">
        <v>263</v>
      </c>
      <c r="I6" s="173" t="str">
        <f>CONCATENATE("var. ",RIGHT(H6,2),"/",RIGHT(G6,2))</f>
        <v>var. 24/23</v>
      </c>
      <c r="J6" s="173" t="str">
        <f>CONCATENATE("var. ",RIGHT(H6,2),"/",RIGHT(D6,2))</f>
        <v>var. 24/19</v>
      </c>
      <c r="K6" s="172" t="str">
        <f>CONCATENATE("dif. ",RIGHT(H6,2),"/",RIGHT(G6,2))</f>
        <v>dif. 24/23</v>
      </c>
      <c r="L6" s="172" t="str">
        <f>CONCATENATE("dif. ",RIGHT(H6,2),"/",RIGHT(D6,2))</f>
        <v>dif. 24/19</v>
      </c>
      <c r="M6" s="173" t="str">
        <f>CONCATENATE("Cuota s/ total lugares de residencia ",RIGHT(H6,4))</f>
        <v>Cuota s/ total lugares de residencia 2024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/>
      <c r="B8" s="154" t="s">
        <v>68</v>
      </c>
      <c r="C8" s="176">
        <v>34510831</v>
      </c>
      <c r="D8" s="176">
        <v>34034766</v>
      </c>
      <c r="E8" s="176">
        <v>10242762</v>
      </c>
      <c r="F8" s="176">
        <v>31405937</v>
      </c>
      <c r="G8" s="176">
        <v>34509923</v>
      </c>
      <c r="H8" s="176">
        <v>36076748</v>
      </c>
      <c r="I8" s="177">
        <f>IFERROR(H8/G8-1,"-")</f>
        <v>4.540215867766495E-2</v>
      </c>
      <c r="J8" s="177">
        <f>IFERROR(H8/D8-1,"-")</f>
        <v>5.9996945476281427E-2</v>
      </c>
      <c r="K8" s="176">
        <f>H8-G8</f>
        <v>1566825</v>
      </c>
      <c r="L8" s="176">
        <f>H8-D8</f>
        <v>2041982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4630328</v>
      </c>
      <c r="D9" s="158">
        <v>4613933</v>
      </c>
      <c r="E9" s="158">
        <v>1666315</v>
      </c>
      <c r="F9" s="158">
        <v>4154268</v>
      </c>
      <c r="G9" s="158">
        <v>4256196</v>
      </c>
      <c r="H9" s="158">
        <v>4222474</v>
      </c>
      <c r="I9" s="159">
        <f>IFERROR(H9/G9-1,"-")</f>
        <v>-7.9230373789177522E-3</v>
      </c>
      <c r="J9" s="160">
        <f t="shared" ref="J9:J20" si="0">IFERROR(H9/D9-1,"-")</f>
        <v>-8.4842801141672419E-2</v>
      </c>
      <c r="K9" s="158">
        <f t="shared" ref="K9:K19" si="1">H9-G9</f>
        <v>-33722</v>
      </c>
      <c r="L9" s="158">
        <f t="shared" ref="L9:L20" si="2">H9-D9</f>
        <v>-391459</v>
      </c>
      <c r="M9" s="159">
        <f>H9/H$8</f>
        <v>0.11704142513066865</v>
      </c>
      <c r="N9" s="79"/>
    </row>
    <row r="10" spans="1:14" x14ac:dyDescent="0.25">
      <c r="A10" s="161" t="s">
        <v>103</v>
      </c>
      <c r="B10" s="162" t="s">
        <v>103</v>
      </c>
      <c r="C10" s="163">
        <v>1417896</v>
      </c>
      <c r="D10" s="163">
        <v>1301233</v>
      </c>
      <c r="E10" s="163">
        <v>564792</v>
      </c>
      <c r="F10" s="163">
        <v>1214668</v>
      </c>
      <c r="G10" s="163">
        <v>1317693</v>
      </c>
      <c r="H10" s="163">
        <v>1326202</v>
      </c>
      <c r="I10" s="164">
        <f>IFERROR(H10/G10-1,"-")</f>
        <v>6.4574980666969317E-3</v>
      </c>
      <c r="J10" s="165">
        <f t="shared" si="0"/>
        <v>1.9188723310890499E-2</v>
      </c>
      <c r="K10" s="163">
        <f t="shared" si="1"/>
        <v>8509</v>
      </c>
      <c r="L10" s="163">
        <f t="shared" si="2"/>
        <v>24969</v>
      </c>
      <c r="M10" s="164">
        <f>H10/H$8</f>
        <v>3.676057498308883E-2</v>
      </c>
      <c r="N10" s="79"/>
    </row>
    <row r="11" spans="1:14" x14ac:dyDescent="0.25">
      <c r="A11" s="161" t="s">
        <v>100</v>
      </c>
      <c r="B11" s="162" t="s">
        <v>100</v>
      </c>
      <c r="C11" s="163">
        <v>3212432</v>
      </c>
      <c r="D11" s="163">
        <v>3312700</v>
      </c>
      <c r="E11" s="163">
        <v>1101523</v>
      </c>
      <c r="F11" s="163">
        <v>2939600</v>
      </c>
      <c r="G11" s="163">
        <v>2938503</v>
      </c>
      <c r="H11" s="163">
        <v>2896272</v>
      </c>
      <c r="I11" s="164">
        <f>IFERROR(H11/G11-1,"-")</f>
        <v>-1.4371603500149543E-2</v>
      </c>
      <c r="J11" s="165">
        <f t="shared" si="0"/>
        <v>-0.12570652337972044</v>
      </c>
      <c r="K11" s="163">
        <f t="shared" si="1"/>
        <v>-42231</v>
      </c>
      <c r="L11" s="163">
        <f t="shared" si="2"/>
        <v>-416428</v>
      </c>
      <c r="M11" s="164">
        <f>H11/H$8</f>
        <v>8.0280850147579824E-2</v>
      </c>
      <c r="N11" s="79"/>
    </row>
    <row r="12" spans="1:14" x14ac:dyDescent="0.25">
      <c r="A12" s="1"/>
      <c r="B12" s="157" t="s">
        <v>107</v>
      </c>
      <c r="C12" s="158">
        <v>29880503</v>
      </c>
      <c r="D12" s="158">
        <v>29420833</v>
      </c>
      <c r="E12" s="158">
        <v>8576447</v>
      </c>
      <c r="F12" s="158">
        <v>27251669</v>
      </c>
      <c r="G12" s="158">
        <v>30253727</v>
      </c>
      <c r="H12" s="158">
        <v>31854274</v>
      </c>
      <c r="I12" s="159">
        <f>IFERROR(H12/G12-1,"-")</f>
        <v>5.2904126489936365E-2</v>
      </c>
      <c r="J12" s="160">
        <f t="shared" si="0"/>
        <v>8.271149222729357E-2</v>
      </c>
      <c r="K12" s="158">
        <f t="shared" si="1"/>
        <v>1600547</v>
      </c>
      <c r="L12" s="158">
        <f t="shared" si="2"/>
        <v>2433441</v>
      </c>
      <c r="M12" s="159">
        <f>H12/H$8</f>
        <v>0.88295857486933138</v>
      </c>
      <c r="N12" s="79"/>
    </row>
    <row r="13" spans="1:14" s="56" customFormat="1" x14ac:dyDescent="0.25">
      <c r="A13" s="161"/>
      <c r="B13" s="162" t="s">
        <v>110</v>
      </c>
      <c r="C13" s="163">
        <v>12789312</v>
      </c>
      <c r="D13" s="163">
        <v>13160030</v>
      </c>
      <c r="E13" s="163">
        <v>3390676</v>
      </c>
      <c r="F13" s="163">
        <v>12657617</v>
      </c>
      <c r="G13" s="163">
        <v>13883101</v>
      </c>
      <c r="H13" s="163">
        <v>14673664</v>
      </c>
      <c r="I13" s="164">
        <f t="shared" ref="I13:I20" si="3">IFERROR(H13/G13-1,"-")</f>
        <v>5.6944266270194221E-2</v>
      </c>
      <c r="J13" s="165">
        <f t="shared" si="0"/>
        <v>0.11501751895702372</v>
      </c>
      <c r="K13" s="163">
        <f t="shared" si="1"/>
        <v>790563</v>
      </c>
      <c r="L13" s="163">
        <f t="shared" si="2"/>
        <v>1513634</v>
      </c>
      <c r="M13" s="164">
        <f t="shared" ref="M13:M20" si="4">H13/H$8</f>
        <v>0.40673466466545155</v>
      </c>
      <c r="N13" s="166"/>
    </row>
    <row r="14" spans="1:14" s="56" customFormat="1" x14ac:dyDescent="0.25">
      <c r="A14" s="161"/>
      <c r="B14" s="162" t="s">
        <v>113</v>
      </c>
      <c r="C14" s="163">
        <v>5171883</v>
      </c>
      <c r="D14" s="163">
        <v>4424103</v>
      </c>
      <c r="E14" s="163">
        <v>1278287</v>
      </c>
      <c r="F14" s="163">
        <v>3169256</v>
      </c>
      <c r="G14" s="163">
        <v>3598054</v>
      </c>
      <c r="H14" s="163">
        <v>3756774</v>
      </c>
      <c r="I14" s="164">
        <f t="shared" si="3"/>
        <v>4.4112734272470533E-2</v>
      </c>
      <c r="J14" s="165">
        <f t="shared" si="0"/>
        <v>-0.1508393904933949</v>
      </c>
      <c r="K14" s="163">
        <f t="shared" si="1"/>
        <v>158720</v>
      </c>
      <c r="L14" s="163">
        <f t="shared" si="2"/>
        <v>-667329</v>
      </c>
      <c r="M14" s="164">
        <f t="shared" si="4"/>
        <v>0.10413283370219512</v>
      </c>
      <c r="N14" s="166"/>
    </row>
    <row r="15" spans="1:14" x14ac:dyDescent="0.25">
      <c r="A15" s="161"/>
      <c r="B15" s="162" t="s">
        <v>116</v>
      </c>
      <c r="C15" s="163">
        <v>1147817</v>
      </c>
      <c r="D15" s="163">
        <v>1180822</v>
      </c>
      <c r="E15" s="163">
        <v>395218</v>
      </c>
      <c r="F15" s="163">
        <v>1288352</v>
      </c>
      <c r="G15" s="163">
        <v>1520450</v>
      </c>
      <c r="H15" s="163">
        <v>1590542</v>
      </c>
      <c r="I15" s="164">
        <f t="shared" si="3"/>
        <v>4.6099510013482892E-2</v>
      </c>
      <c r="J15" s="165">
        <f t="shared" si="0"/>
        <v>0.34697863014069852</v>
      </c>
      <c r="K15" s="163">
        <f t="shared" si="1"/>
        <v>70092</v>
      </c>
      <c r="L15" s="163">
        <f t="shared" si="2"/>
        <v>409720</v>
      </c>
      <c r="M15" s="164">
        <f t="shared" si="4"/>
        <v>4.408773207607293E-2</v>
      </c>
      <c r="N15" s="79"/>
    </row>
    <row r="16" spans="1:14" x14ac:dyDescent="0.25">
      <c r="A16" s="161"/>
      <c r="B16" s="162" t="s">
        <v>123</v>
      </c>
      <c r="C16" s="163">
        <v>1190551</v>
      </c>
      <c r="D16" s="163">
        <v>1116998</v>
      </c>
      <c r="E16" s="163">
        <v>302671</v>
      </c>
      <c r="F16" s="163">
        <v>1287744</v>
      </c>
      <c r="G16" s="163">
        <v>1318357</v>
      </c>
      <c r="H16" s="163">
        <v>1375692</v>
      </c>
      <c r="I16" s="164">
        <f t="shared" si="3"/>
        <v>4.3489737605216128E-2</v>
      </c>
      <c r="J16" s="165">
        <f t="shared" si="0"/>
        <v>0.23159754986132475</v>
      </c>
      <c r="K16" s="163">
        <f t="shared" si="1"/>
        <v>57335</v>
      </c>
      <c r="L16" s="163">
        <f t="shared" si="2"/>
        <v>258694</v>
      </c>
      <c r="M16" s="164">
        <f t="shared" si="4"/>
        <v>3.8132372685032473E-2</v>
      </c>
      <c r="N16" s="79"/>
    </row>
    <row r="17" spans="1:14" x14ac:dyDescent="0.25">
      <c r="A17" s="161"/>
      <c r="B17" s="162" t="s">
        <v>119</v>
      </c>
      <c r="C17" s="163">
        <v>1113956</v>
      </c>
      <c r="D17" s="163">
        <v>1084813</v>
      </c>
      <c r="E17" s="163">
        <v>443709</v>
      </c>
      <c r="F17" s="163">
        <v>1124652</v>
      </c>
      <c r="G17" s="163">
        <v>1172687</v>
      </c>
      <c r="H17" s="163">
        <v>1202962</v>
      </c>
      <c r="I17" s="164">
        <f t="shared" si="3"/>
        <v>2.5816778049044586E-2</v>
      </c>
      <c r="J17" s="165">
        <f t="shared" si="0"/>
        <v>0.1089118585415183</v>
      </c>
      <c r="K17" s="163">
        <f t="shared" si="1"/>
        <v>30275</v>
      </c>
      <c r="L17" s="163">
        <f t="shared" si="2"/>
        <v>118149</v>
      </c>
      <c r="M17" s="164">
        <f t="shared" si="4"/>
        <v>3.3344524290271398E-2</v>
      </c>
      <c r="N17" s="79"/>
    </row>
    <row r="18" spans="1:14" x14ac:dyDescent="0.25">
      <c r="A18" s="161"/>
      <c r="B18" s="162" t="s">
        <v>128</v>
      </c>
      <c r="C18" s="163">
        <v>561907</v>
      </c>
      <c r="D18" s="163">
        <v>594834</v>
      </c>
      <c r="E18" s="163">
        <v>241428</v>
      </c>
      <c r="F18" s="163">
        <v>491173</v>
      </c>
      <c r="G18" s="163">
        <v>523681</v>
      </c>
      <c r="H18" s="163">
        <v>511763</v>
      </c>
      <c r="I18" s="164">
        <f t="shared" si="3"/>
        <v>-2.2758129471949551E-2</v>
      </c>
      <c r="J18" s="165">
        <f t="shared" si="0"/>
        <v>-0.13965408836751092</v>
      </c>
      <c r="K18" s="163">
        <f t="shared" si="1"/>
        <v>-11918</v>
      </c>
      <c r="L18" s="163">
        <f t="shared" si="2"/>
        <v>-83071</v>
      </c>
      <c r="M18" s="164">
        <f t="shared" si="4"/>
        <v>1.4185397198217533E-2</v>
      </c>
      <c r="N18" s="79"/>
    </row>
    <row r="19" spans="1:14" x14ac:dyDescent="0.25">
      <c r="A19" s="161" t="s">
        <v>144</v>
      </c>
      <c r="B19" s="162" t="s">
        <v>131</v>
      </c>
      <c r="C19" s="163">
        <v>955904</v>
      </c>
      <c r="D19" s="163">
        <v>847396</v>
      </c>
      <c r="E19" s="163">
        <v>356220</v>
      </c>
      <c r="F19" s="163">
        <v>432862</v>
      </c>
      <c r="G19" s="163">
        <v>543249</v>
      </c>
      <c r="H19" s="163">
        <v>528059</v>
      </c>
      <c r="I19" s="164">
        <f t="shared" si="3"/>
        <v>-2.796139523496588E-2</v>
      </c>
      <c r="J19" s="165">
        <f t="shared" si="0"/>
        <v>-0.37684506417306662</v>
      </c>
      <c r="K19" s="163">
        <f t="shared" si="1"/>
        <v>-15190</v>
      </c>
      <c r="L19" s="163">
        <f t="shared" si="2"/>
        <v>-319337</v>
      </c>
      <c r="M19" s="164">
        <f t="shared" si="4"/>
        <v>1.463710088281793E-2</v>
      </c>
      <c r="N19" s="79"/>
    </row>
    <row r="20" spans="1:14" x14ac:dyDescent="0.25">
      <c r="A20" s="161" t="s">
        <v>145</v>
      </c>
      <c r="B20" s="168" t="s">
        <v>145</v>
      </c>
      <c r="C20" s="169">
        <f t="shared" ref="C20:H20" si="5">C12-SUM(C13:C19)</f>
        <v>6949173</v>
      </c>
      <c r="D20" s="169">
        <f t="shared" si="5"/>
        <v>7011837</v>
      </c>
      <c r="E20" s="169">
        <f t="shared" si="5"/>
        <v>2168238</v>
      </c>
      <c r="F20" s="169">
        <f t="shared" si="5"/>
        <v>6800013</v>
      </c>
      <c r="G20" s="169">
        <f t="shared" si="5"/>
        <v>7694148</v>
      </c>
      <c r="H20" s="169">
        <f t="shared" si="5"/>
        <v>8214818</v>
      </c>
      <c r="I20" s="170">
        <f t="shared" si="3"/>
        <v>6.7670910411393281E-2</v>
      </c>
      <c r="J20" s="171">
        <f t="shared" si="0"/>
        <v>0.17156431331760857</v>
      </c>
      <c r="K20" s="169">
        <f>H20-G20</f>
        <v>520670</v>
      </c>
      <c r="L20" s="169">
        <f t="shared" si="2"/>
        <v>1202981</v>
      </c>
      <c r="M20" s="170">
        <f t="shared" si="4"/>
        <v>0.22770394936927241</v>
      </c>
      <c r="N20" s="79"/>
    </row>
    <row r="21" spans="1:14" s="144" customFormat="1" x14ac:dyDescent="0.25">
      <c r="A21" s="161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61"/>
      <c r="B22" s="154" t="s">
        <v>68</v>
      </c>
      <c r="C22" s="176">
        <v>12780955</v>
      </c>
      <c r="D22" s="176">
        <v>13105945</v>
      </c>
      <c r="E22" s="176">
        <v>3719501</v>
      </c>
      <c r="F22" s="176">
        <v>12632387</v>
      </c>
      <c r="G22" s="176">
        <v>13590517</v>
      </c>
      <c r="H22" s="176">
        <v>13839613</v>
      </c>
      <c r="I22" s="177">
        <f>IFERROR(H22/G22-1,"-")</f>
        <v>1.8328662551983843E-2</v>
      </c>
      <c r="J22" s="177">
        <f>IFERROR(H22/D22-1,"-")</f>
        <v>5.5979786272565724E-2</v>
      </c>
      <c r="K22" s="176">
        <f>H22-G22</f>
        <v>249096</v>
      </c>
      <c r="L22" s="176">
        <f>H22-D22</f>
        <v>733668</v>
      </c>
      <c r="M22" s="177">
        <f>H22/H$8</f>
        <v>0.38361586803777326</v>
      </c>
      <c r="N22" s="79"/>
    </row>
    <row r="23" spans="1:14" x14ac:dyDescent="0.25">
      <c r="A23" s="161" t="s">
        <v>96</v>
      </c>
      <c r="B23" s="157" t="s">
        <v>97</v>
      </c>
      <c r="C23" s="158">
        <v>881685</v>
      </c>
      <c r="D23" s="158">
        <v>1013579</v>
      </c>
      <c r="E23" s="158">
        <v>368684</v>
      </c>
      <c r="F23" s="158">
        <v>924124</v>
      </c>
      <c r="G23" s="158">
        <v>817242</v>
      </c>
      <c r="H23" s="158">
        <v>742610</v>
      </c>
      <c r="I23" s="159">
        <f>IFERROR(H23/G23-1,"-")</f>
        <v>-9.132178718176498E-2</v>
      </c>
      <c r="J23" s="160">
        <f t="shared" ref="J23:J34" si="6">IFERROR(H23/D23-1,"-")</f>
        <v>-0.26733880634859242</v>
      </c>
      <c r="K23" s="158">
        <f t="shared" ref="K23:K33" si="7">H23-G23</f>
        <v>-74632</v>
      </c>
      <c r="L23" s="158">
        <f t="shared" ref="L23:L34" si="8">H23-D23</f>
        <v>-270969</v>
      </c>
      <c r="M23" s="159">
        <f>H23/H$8</f>
        <v>2.0584172387156402E-2</v>
      </c>
      <c r="N23" s="79"/>
    </row>
    <row r="24" spans="1:14" x14ac:dyDescent="0.25">
      <c r="A24" s="161" t="s">
        <v>103</v>
      </c>
      <c r="B24" s="162" t="s">
        <v>103</v>
      </c>
      <c r="C24" s="163">
        <v>322907</v>
      </c>
      <c r="D24" s="163">
        <v>409352</v>
      </c>
      <c r="E24" s="163">
        <v>171857</v>
      </c>
      <c r="F24" s="163">
        <v>286571</v>
      </c>
      <c r="G24" s="163">
        <v>256506</v>
      </c>
      <c r="H24" s="163">
        <v>219209</v>
      </c>
      <c r="I24" s="164">
        <f>IFERROR(H24/G24-1,"-")</f>
        <v>-0.14540400614410576</v>
      </c>
      <c r="J24" s="165">
        <f t="shared" si="6"/>
        <v>-0.46449754734311788</v>
      </c>
      <c r="K24" s="163">
        <f t="shared" si="7"/>
        <v>-37297</v>
      </c>
      <c r="L24" s="163">
        <f t="shared" si="8"/>
        <v>-190143</v>
      </c>
      <c r="M24" s="164">
        <f>H24/H$8</f>
        <v>6.0761851373078305E-3</v>
      </c>
      <c r="N24" s="79"/>
    </row>
    <row r="25" spans="1:14" x14ac:dyDescent="0.25">
      <c r="A25" s="161" t="s">
        <v>100</v>
      </c>
      <c r="B25" s="162" t="s">
        <v>100</v>
      </c>
      <c r="C25" s="163">
        <v>558778</v>
      </c>
      <c r="D25" s="163">
        <v>604227</v>
      </c>
      <c r="E25" s="163">
        <v>196827</v>
      </c>
      <c r="F25" s="163">
        <v>637553</v>
      </c>
      <c r="G25" s="163">
        <v>560736</v>
      </c>
      <c r="H25" s="163">
        <v>523401</v>
      </c>
      <c r="I25" s="164">
        <f>IFERROR(H25/G25-1,"-")</f>
        <v>-6.6582134908406143E-2</v>
      </c>
      <c r="J25" s="165">
        <f t="shared" si="6"/>
        <v>-0.13376760720722514</v>
      </c>
      <c r="K25" s="163">
        <f t="shared" si="7"/>
        <v>-37335</v>
      </c>
      <c r="L25" s="163">
        <f t="shared" si="8"/>
        <v>-80826</v>
      </c>
      <c r="M25" s="164">
        <f>H25/H$8</f>
        <v>1.4507987249848572E-2</v>
      </c>
      <c r="N25" s="79"/>
    </row>
    <row r="26" spans="1:14" x14ac:dyDescent="0.25">
      <c r="A26" s="161"/>
      <c r="B26" s="157" t="s">
        <v>107</v>
      </c>
      <c r="C26" s="158">
        <v>11899270</v>
      </c>
      <c r="D26" s="158">
        <v>12092366</v>
      </c>
      <c r="E26" s="158">
        <v>3350817</v>
      </c>
      <c r="F26" s="158">
        <v>11708263</v>
      </c>
      <c r="G26" s="158">
        <v>12773275</v>
      </c>
      <c r="H26" s="158">
        <v>13097003</v>
      </c>
      <c r="I26" s="159">
        <f>IFERROR(H26/G26-1,"-")</f>
        <v>2.5344165846268973E-2</v>
      </c>
      <c r="J26" s="160">
        <f t="shared" si="6"/>
        <v>8.3080267335606584E-2</v>
      </c>
      <c r="K26" s="158">
        <f t="shared" si="7"/>
        <v>323728</v>
      </c>
      <c r="L26" s="158">
        <f t="shared" si="8"/>
        <v>1004637</v>
      </c>
      <c r="M26" s="159">
        <f>H26/H$8</f>
        <v>0.36303169565061683</v>
      </c>
      <c r="N26" s="79"/>
    </row>
    <row r="27" spans="1:14" s="56" customFormat="1" x14ac:dyDescent="0.25">
      <c r="A27" s="161"/>
      <c r="B27" s="162" t="s">
        <v>110</v>
      </c>
      <c r="C27" s="163">
        <v>5384111</v>
      </c>
      <c r="D27" s="163">
        <v>5650065</v>
      </c>
      <c r="E27" s="163">
        <v>1431730</v>
      </c>
      <c r="F27" s="163">
        <v>5839663</v>
      </c>
      <c r="G27" s="163">
        <v>6456134</v>
      </c>
      <c r="H27" s="163">
        <v>6689570</v>
      </c>
      <c r="I27" s="164">
        <f t="shared" ref="I27:I34" si="9">IFERROR(H27/G27-1,"-")</f>
        <v>3.6157242089460917E-2</v>
      </c>
      <c r="J27" s="165">
        <f t="shared" si="6"/>
        <v>0.18398106924433622</v>
      </c>
      <c r="K27" s="163">
        <f t="shared" si="7"/>
        <v>233436</v>
      </c>
      <c r="L27" s="163">
        <f t="shared" si="8"/>
        <v>1039505</v>
      </c>
      <c r="M27" s="164">
        <f t="shared" ref="M27:M34" si="10">H27/H$8</f>
        <v>0.1854260810869095</v>
      </c>
      <c r="N27" s="166"/>
    </row>
    <row r="28" spans="1:14" s="56" customFormat="1" x14ac:dyDescent="0.25">
      <c r="A28" s="161"/>
      <c r="B28" s="162" t="s">
        <v>113</v>
      </c>
      <c r="C28" s="163">
        <v>1974764</v>
      </c>
      <c r="D28" s="163">
        <v>1813831</v>
      </c>
      <c r="E28" s="163">
        <v>473917</v>
      </c>
      <c r="F28" s="163">
        <v>1420539</v>
      </c>
      <c r="G28" s="163">
        <v>1496214</v>
      </c>
      <c r="H28" s="163">
        <v>1483358</v>
      </c>
      <c r="I28" s="164">
        <f t="shared" si="9"/>
        <v>-8.5923537675760553E-3</v>
      </c>
      <c r="J28" s="165">
        <f t="shared" si="6"/>
        <v>-0.18219613624422559</v>
      </c>
      <c r="K28" s="163">
        <f t="shared" si="7"/>
        <v>-12856</v>
      </c>
      <c r="L28" s="163">
        <f t="shared" si="8"/>
        <v>-330473</v>
      </c>
      <c r="M28" s="164">
        <f t="shared" si="10"/>
        <v>4.111673258354661E-2</v>
      </c>
      <c r="N28" s="166"/>
    </row>
    <row r="29" spans="1:14" x14ac:dyDescent="0.25">
      <c r="A29" s="161"/>
      <c r="B29" s="162" t="s">
        <v>116</v>
      </c>
      <c r="C29" s="163">
        <v>402743</v>
      </c>
      <c r="D29" s="163">
        <v>428540</v>
      </c>
      <c r="E29" s="163">
        <v>167803</v>
      </c>
      <c r="F29" s="163">
        <v>466813</v>
      </c>
      <c r="G29" s="163">
        <v>535409</v>
      </c>
      <c r="H29" s="163">
        <v>462244</v>
      </c>
      <c r="I29" s="164">
        <f t="shared" si="9"/>
        <v>-0.13665254039435271</v>
      </c>
      <c r="J29" s="165">
        <f t="shared" si="6"/>
        <v>7.8648434218509422E-2</v>
      </c>
      <c r="K29" s="163">
        <f t="shared" si="7"/>
        <v>-73165</v>
      </c>
      <c r="L29" s="163">
        <f t="shared" si="8"/>
        <v>33704</v>
      </c>
      <c r="M29" s="164">
        <f t="shared" si="10"/>
        <v>1.281279565441985E-2</v>
      </c>
      <c r="N29" s="79"/>
    </row>
    <row r="30" spans="1:14" x14ac:dyDescent="0.25">
      <c r="A30" s="161"/>
      <c r="B30" s="162" t="s">
        <v>123</v>
      </c>
      <c r="C30" s="163">
        <v>530274</v>
      </c>
      <c r="D30" s="163">
        <v>502164</v>
      </c>
      <c r="E30" s="163">
        <v>128807</v>
      </c>
      <c r="F30" s="163">
        <v>583899</v>
      </c>
      <c r="G30" s="163">
        <v>553235</v>
      </c>
      <c r="H30" s="163">
        <v>562616</v>
      </c>
      <c r="I30" s="164">
        <f t="shared" si="9"/>
        <v>1.695662783446461E-2</v>
      </c>
      <c r="J30" s="165">
        <f t="shared" si="6"/>
        <v>0.12038298245194801</v>
      </c>
      <c r="K30" s="163">
        <f t="shared" si="7"/>
        <v>9381</v>
      </c>
      <c r="L30" s="163">
        <f t="shared" si="8"/>
        <v>60452</v>
      </c>
      <c r="M30" s="164">
        <f t="shared" si="10"/>
        <v>1.5594975467300988E-2</v>
      </c>
      <c r="N30" s="79"/>
    </row>
    <row r="31" spans="1:14" x14ac:dyDescent="0.25">
      <c r="A31" s="161"/>
      <c r="B31" s="162" t="s">
        <v>119</v>
      </c>
      <c r="C31" s="163">
        <v>589767</v>
      </c>
      <c r="D31" s="163">
        <v>566275</v>
      </c>
      <c r="E31" s="163">
        <v>224222</v>
      </c>
      <c r="F31" s="163">
        <v>639629</v>
      </c>
      <c r="G31" s="163">
        <v>619738</v>
      </c>
      <c r="H31" s="163">
        <v>632422</v>
      </c>
      <c r="I31" s="164">
        <f t="shared" si="9"/>
        <v>2.0466713353062049E-2</v>
      </c>
      <c r="J31" s="165">
        <f t="shared" si="6"/>
        <v>0.11681073683281085</v>
      </c>
      <c r="K31" s="163">
        <f t="shared" si="7"/>
        <v>12684</v>
      </c>
      <c r="L31" s="163">
        <f t="shared" si="8"/>
        <v>66147</v>
      </c>
      <c r="M31" s="164">
        <f t="shared" si="10"/>
        <v>1.7529905966025539E-2</v>
      </c>
      <c r="N31" s="79"/>
    </row>
    <row r="32" spans="1:14" x14ac:dyDescent="0.25">
      <c r="A32" s="161"/>
      <c r="B32" s="162" t="s">
        <v>128</v>
      </c>
      <c r="C32" s="163">
        <v>208902</v>
      </c>
      <c r="D32" s="163">
        <v>242464</v>
      </c>
      <c r="E32" s="163">
        <v>94786</v>
      </c>
      <c r="F32" s="163">
        <v>177706</v>
      </c>
      <c r="G32" s="163">
        <v>184473</v>
      </c>
      <c r="H32" s="163">
        <v>184792</v>
      </c>
      <c r="I32" s="164">
        <f t="shared" si="9"/>
        <v>1.7292503509998003E-3</v>
      </c>
      <c r="J32" s="165">
        <f t="shared" si="6"/>
        <v>-0.23785799128942853</v>
      </c>
      <c r="K32" s="163">
        <f t="shared" si="7"/>
        <v>319</v>
      </c>
      <c r="L32" s="163">
        <f t="shared" si="8"/>
        <v>-57672</v>
      </c>
      <c r="M32" s="164">
        <f t="shared" si="10"/>
        <v>5.122191168671855E-3</v>
      </c>
      <c r="N32" s="79"/>
    </row>
    <row r="33" spans="1:14" x14ac:dyDescent="0.25">
      <c r="A33" s="161" t="s">
        <v>144</v>
      </c>
      <c r="B33" s="162" t="s">
        <v>131</v>
      </c>
      <c r="C33" s="163">
        <v>290446</v>
      </c>
      <c r="D33" s="163">
        <v>276453</v>
      </c>
      <c r="E33" s="163">
        <v>106541</v>
      </c>
      <c r="F33" s="163">
        <v>147837</v>
      </c>
      <c r="G33" s="163">
        <v>187545</v>
      </c>
      <c r="H33" s="163">
        <v>166807</v>
      </c>
      <c r="I33" s="164">
        <f t="shared" si="9"/>
        <v>-0.11057612839585163</v>
      </c>
      <c r="J33" s="165">
        <f t="shared" si="6"/>
        <v>-0.3966171464950643</v>
      </c>
      <c r="K33" s="163">
        <f t="shared" si="7"/>
        <v>-20738</v>
      </c>
      <c r="L33" s="163">
        <f t="shared" si="8"/>
        <v>-109646</v>
      </c>
      <c r="M33" s="164">
        <f t="shared" si="10"/>
        <v>4.6236706257448707E-3</v>
      </c>
      <c r="N33" s="79"/>
    </row>
    <row r="34" spans="1:14" x14ac:dyDescent="0.25">
      <c r="A34" s="161" t="s">
        <v>145</v>
      </c>
      <c r="B34" s="168" t="s">
        <v>145</v>
      </c>
      <c r="C34" s="169">
        <f t="shared" ref="C34:H34" si="11">C26-SUM(C27:C33)</f>
        <v>2518263</v>
      </c>
      <c r="D34" s="169">
        <f t="shared" si="11"/>
        <v>2612574</v>
      </c>
      <c r="E34" s="169">
        <f t="shared" si="11"/>
        <v>723011</v>
      </c>
      <c r="F34" s="169">
        <f t="shared" si="11"/>
        <v>2432177</v>
      </c>
      <c r="G34" s="169">
        <f t="shared" si="11"/>
        <v>2740527</v>
      </c>
      <c r="H34" s="169">
        <f t="shared" si="11"/>
        <v>2915194</v>
      </c>
      <c r="I34" s="170">
        <f t="shared" si="9"/>
        <v>6.3734821806170849E-2</v>
      </c>
      <c r="J34" s="171">
        <f t="shared" si="6"/>
        <v>0.11583212571203716</v>
      </c>
      <c r="K34" s="169">
        <f>H34-G34</f>
        <v>174667</v>
      </c>
      <c r="L34" s="169">
        <f t="shared" si="8"/>
        <v>302620</v>
      </c>
      <c r="M34" s="170">
        <f t="shared" si="10"/>
        <v>8.0805343097997639E-2</v>
      </c>
      <c r="N34" s="79"/>
    </row>
    <row r="35" spans="1:14" s="144" customFormat="1" x14ac:dyDescent="0.25">
      <c r="A35" s="161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61"/>
      <c r="B36" s="154" t="s">
        <v>68</v>
      </c>
      <c r="C36" s="176">
        <v>10182826</v>
      </c>
      <c r="D36" s="176">
        <v>10093577</v>
      </c>
      <c r="E36" s="176">
        <v>2735482</v>
      </c>
      <c r="F36" s="176">
        <v>8865243</v>
      </c>
      <c r="G36" s="176">
        <v>9739308</v>
      </c>
      <c r="H36" s="176">
        <v>10014981</v>
      </c>
      <c r="I36" s="177">
        <f>IFERROR(H36/G36-1,"-")</f>
        <v>2.8305193757092395E-2</v>
      </c>
      <c r="J36" s="177">
        <f>IFERROR(H36/D36-1,"-")</f>
        <v>-7.7867340785134909E-3</v>
      </c>
      <c r="K36" s="176">
        <f>H36-G36</f>
        <v>275673</v>
      </c>
      <c r="L36" s="176">
        <f>H36-D36</f>
        <v>-78596</v>
      </c>
      <c r="M36" s="177">
        <f>H36/H$8</f>
        <v>0.2776020998344973</v>
      </c>
      <c r="N36" s="79"/>
    </row>
    <row r="37" spans="1:14" x14ac:dyDescent="0.25">
      <c r="A37" s="161" t="s">
        <v>96</v>
      </c>
      <c r="B37" s="157" t="s">
        <v>97</v>
      </c>
      <c r="C37" s="158">
        <v>676860</v>
      </c>
      <c r="D37" s="158">
        <v>614530</v>
      </c>
      <c r="E37" s="158">
        <v>222488</v>
      </c>
      <c r="F37" s="158">
        <v>513218</v>
      </c>
      <c r="G37" s="158">
        <v>576863</v>
      </c>
      <c r="H37" s="158">
        <v>551747</v>
      </c>
      <c r="I37" s="159">
        <f>IFERROR(H37/G37-1,"-")</f>
        <v>-4.3538933854312067E-2</v>
      </c>
      <c r="J37" s="160">
        <f t="shared" ref="J37:J48" si="12">IFERROR(H37/D37-1,"-")</f>
        <v>-0.10216425560997833</v>
      </c>
      <c r="K37" s="158">
        <f t="shared" ref="K37:K47" si="13">H37-G37</f>
        <v>-25116</v>
      </c>
      <c r="L37" s="158">
        <f t="shared" ref="L37:L48" si="14">H37-D37</f>
        <v>-62783</v>
      </c>
      <c r="M37" s="159">
        <f>H37/H$8</f>
        <v>1.529370108414428E-2</v>
      </c>
      <c r="N37" s="79"/>
    </row>
    <row r="38" spans="1:14" x14ac:dyDescent="0.25">
      <c r="A38" s="161" t="s">
        <v>103</v>
      </c>
      <c r="B38" s="162" t="s">
        <v>103</v>
      </c>
      <c r="C38" s="163">
        <v>205233</v>
      </c>
      <c r="D38" s="163">
        <v>210543</v>
      </c>
      <c r="E38" s="163">
        <v>87809</v>
      </c>
      <c r="F38" s="163">
        <v>155108</v>
      </c>
      <c r="G38" s="163">
        <v>218201</v>
      </c>
      <c r="H38" s="163">
        <v>239030</v>
      </c>
      <c r="I38" s="164">
        <f>IFERROR(H38/G38-1,"-")</f>
        <v>9.5457857663347134E-2</v>
      </c>
      <c r="J38" s="165">
        <f t="shared" si="12"/>
        <v>0.13530252727471348</v>
      </c>
      <c r="K38" s="163">
        <f t="shared" si="13"/>
        <v>20829</v>
      </c>
      <c r="L38" s="163">
        <f t="shared" si="14"/>
        <v>28487</v>
      </c>
      <c r="M38" s="164">
        <f>H38/H$8</f>
        <v>6.6255971852008395E-3</v>
      </c>
      <c r="N38" s="79"/>
    </row>
    <row r="39" spans="1:14" x14ac:dyDescent="0.25">
      <c r="A39" s="161" t="s">
        <v>100</v>
      </c>
      <c r="B39" s="162" t="s">
        <v>100</v>
      </c>
      <c r="C39" s="163">
        <v>471627</v>
      </c>
      <c r="D39" s="163">
        <v>403987</v>
      </c>
      <c r="E39" s="163">
        <v>134679</v>
      </c>
      <c r="F39" s="163">
        <v>358110</v>
      </c>
      <c r="G39" s="163">
        <v>358662</v>
      </c>
      <c r="H39" s="163">
        <v>312717</v>
      </c>
      <c r="I39" s="164">
        <f>IFERROR(H39/G39-1,"-")</f>
        <v>-0.1281011091222376</v>
      </c>
      <c r="J39" s="165">
        <f t="shared" si="12"/>
        <v>-0.22592311138724763</v>
      </c>
      <c r="K39" s="163">
        <f t="shared" si="13"/>
        <v>-45945</v>
      </c>
      <c r="L39" s="163">
        <f t="shared" si="14"/>
        <v>-91270</v>
      </c>
      <c r="M39" s="164">
        <f>H39/H$8</f>
        <v>8.6681038989434422E-3</v>
      </c>
      <c r="N39" s="79"/>
    </row>
    <row r="40" spans="1:14" x14ac:dyDescent="0.25">
      <c r="A40" s="161"/>
      <c r="B40" s="157" t="s">
        <v>107</v>
      </c>
      <c r="C40" s="158">
        <v>9505966</v>
      </c>
      <c r="D40" s="158">
        <v>9479047</v>
      </c>
      <c r="E40" s="158">
        <v>2512994</v>
      </c>
      <c r="F40" s="158">
        <v>8352025</v>
      </c>
      <c r="G40" s="158">
        <v>9162445</v>
      </c>
      <c r="H40" s="158">
        <v>9463234</v>
      </c>
      <c r="I40" s="159">
        <f>IFERROR(H40/G40-1,"-")</f>
        <v>3.2828464454629724E-2</v>
      </c>
      <c r="J40" s="160">
        <f t="shared" si="12"/>
        <v>-1.6682056751063934E-3</v>
      </c>
      <c r="K40" s="158">
        <f t="shared" si="13"/>
        <v>300789</v>
      </c>
      <c r="L40" s="158">
        <f t="shared" si="14"/>
        <v>-15813</v>
      </c>
      <c r="M40" s="159">
        <f>H40/H$8</f>
        <v>0.262308398750353</v>
      </c>
      <c r="N40" s="79"/>
    </row>
    <row r="41" spans="1:14" s="56" customFormat="1" x14ac:dyDescent="0.25">
      <c r="A41" s="161"/>
      <c r="B41" s="162" t="s">
        <v>110</v>
      </c>
      <c r="C41" s="163">
        <v>4765036</v>
      </c>
      <c r="D41" s="163">
        <v>5094935</v>
      </c>
      <c r="E41" s="163">
        <v>1123413</v>
      </c>
      <c r="F41" s="163">
        <v>4256430</v>
      </c>
      <c r="G41" s="163">
        <v>4628153</v>
      </c>
      <c r="H41" s="163">
        <v>4858902</v>
      </c>
      <c r="I41" s="164">
        <f t="shared" ref="I41:I48" si="15">IFERROR(H41/G41-1,"-")</f>
        <v>4.9857686208731655E-2</v>
      </c>
      <c r="J41" s="165">
        <f t="shared" si="12"/>
        <v>-4.6326989451288436E-2</v>
      </c>
      <c r="K41" s="163">
        <f t="shared" si="13"/>
        <v>230749</v>
      </c>
      <c r="L41" s="163">
        <f t="shared" si="14"/>
        <v>-236033</v>
      </c>
      <c r="M41" s="164">
        <f t="shared" ref="M41:M48" si="16">H41/H$8</f>
        <v>0.13468237214728998</v>
      </c>
      <c r="N41" s="166"/>
    </row>
    <row r="42" spans="1:14" s="56" customFormat="1" x14ac:dyDescent="0.25">
      <c r="A42" s="161"/>
      <c r="B42" s="162" t="s">
        <v>113</v>
      </c>
      <c r="C42" s="163">
        <v>637223</v>
      </c>
      <c r="D42" s="163">
        <v>470924</v>
      </c>
      <c r="E42" s="163">
        <v>132792</v>
      </c>
      <c r="F42" s="163">
        <v>311196</v>
      </c>
      <c r="G42" s="163">
        <v>358380</v>
      </c>
      <c r="H42" s="163">
        <v>358116</v>
      </c>
      <c r="I42" s="164">
        <f t="shared" si="15"/>
        <v>-7.3664825046038107E-4</v>
      </c>
      <c r="J42" s="165">
        <f t="shared" si="12"/>
        <v>-0.23954608386915932</v>
      </c>
      <c r="K42" s="163">
        <f t="shared" si="13"/>
        <v>-264</v>
      </c>
      <c r="L42" s="163">
        <f t="shared" si="14"/>
        <v>-112808</v>
      </c>
      <c r="M42" s="164">
        <f t="shared" si="16"/>
        <v>9.9265044620984125E-3</v>
      </c>
      <c r="N42" s="166"/>
    </row>
    <row r="43" spans="1:14" x14ac:dyDescent="0.25">
      <c r="A43" s="161"/>
      <c r="B43" s="162" t="s">
        <v>116</v>
      </c>
      <c r="C43" s="163">
        <v>179800</v>
      </c>
      <c r="D43" s="163">
        <v>178407</v>
      </c>
      <c r="E43" s="163">
        <v>66140</v>
      </c>
      <c r="F43" s="163">
        <v>198903</v>
      </c>
      <c r="G43" s="163">
        <v>247793</v>
      </c>
      <c r="H43" s="163">
        <v>245648</v>
      </c>
      <c r="I43" s="164">
        <f t="shared" si="15"/>
        <v>-8.6564188657468621E-3</v>
      </c>
      <c r="J43" s="165">
        <f t="shared" si="12"/>
        <v>0.37689664643203469</v>
      </c>
      <c r="K43" s="163">
        <f t="shared" si="13"/>
        <v>-2145</v>
      </c>
      <c r="L43" s="163">
        <f t="shared" si="14"/>
        <v>67241</v>
      </c>
      <c r="M43" s="164">
        <f t="shared" si="16"/>
        <v>6.8090394400293509E-3</v>
      </c>
      <c r="N43" s="79"/>
    </row>
    <row r="44" spans="1:14" x14ac:dyDescent="0.25">
      <c r="A44" s="161"/>
      <c r="B44" s="162" t="s">
        <v>123</v>
      </c>
      <c r="C44" s="163">
        <v>472273</v>
      </c>
      <c r="D44" s="163">
        <v>451476</v>
      </c>
      <c r="E44" s="163">
        <v>111688</v>
      </c>
      <c r="F44" s="163">
        <v>477050</v>
      </c>
      <c r="G44" s="163">
        <v>501096</v>
      </c>
      <c r="H44" s="163">
        <v>499671</v>
      </c>
      <c r="I44" s="164">
        <f t="shared" si="15"/>
        <v>-2.8437664639111571E-3</v>
      </c>
      <c r="J44" s="165">
        <f t="shared" si="12"/>
        <v>0.10674986045769885</v>
      </c>
      <c r="K44" s="163">
        <f t="shared" si="13"/>
        <v>-1425</v>
      </c>
      <c r="L44" s="163">
        <f t="shared" si="14"/>
        <v>48195</v>
      </c>
      <c r="M44" s="164">
        <f t="shared" si="16"/>
        <v>1.3850222863768098E-2</v>
      </c>
      <c r="N44" s="79"/>
    </row>
    <row r="45" spans="1:14" x14ac:dyDescent="0.25">
      <c r="A45" s="161"/>
      <c r="B45" s="162" t="s">
        <v>119</v>
      </c>
      <c r="C45" s="163">
        <v>354256</v>
      </c>
      <c r="D45" s="163">
        <v>353625</v>
      </c>
      <c r="E45" s="163">
        <v>124783</v>
      </c>
      <c r="F45" s="163">
        <v>318686</v>
      </c>
      <c r="G45" s="163">
        <v>374932</v>
      </c>
      <c r="H45" s="163">
        <v>372782</v>
      </c>
      <c r="I45" s="164">
        <f t="shared" si="15"/>
        <v>-5.7343731663341835E-3</v>
      </c>
      <c r="J45" s="165">
        <f t="shared" si="12"/>
        <v>5.417320607988696E-2</v>
      </c>
      <c r="K45" s="163">
        <f t="shared" si="13"/>
        <v>-2150</v>
      </c>
      <c r="L45" s="163">
        <f t="shared" si="14"/>
        <v>19157</v>
      </c>
      <c r="M45" s="164">
        <f t="shared" si="16"/>
        <v>1.0333026690764921E-2</v>
      </c>
      <c r="N45" s="79"/>
    </row>
    <row r="46" spans="1:14" x14ac:dyDescent="0.25">
      <c r="A46" s="161"/>
      <c r="B46" s="162" t="s">
        <v>128</v>
      </c>
      <c r="C46" s="163">
        <v>243705</v>
      </c>
      <c r="D46" s="163">
        <v>227686</v>
      </c>
      <c r="E46" s="163">
        <v>86530</v>
      </c>
      <c r="F46" s="163">
        <v>185692</v>
      </c>
      <c r="G46" s="163">
        <v>188339</v>
      </c>
      <c r="H46" s="163">
        <v>187108</v>
      </c>
      <c r="I46" s="164">
        <f t="shared" si="15"/>
        <v>-6.5360865248301758E-3</v>
      </c>
      <c r="J46" s="165">
        <f t="shared" si="12"/>
        <v>-0.17821912634066217</v>
      </c>
      <c r="K46" s="163">
        <f t="shared" si="13"/>
        <v>-1231</v>
      </c>
      <c r="L46" s="163">
        <f t="shared" si="14"/>
        <v>-40578</v>
      </c>
      <c r="M46" s="164">
        <f t="shared" si="16"/>
        <v>5.1863876422564474E-3</v>
      </c>
      <c r="N46" s="79"/>
    </row>
    <row r="47" spans="1:14" x14ac:dyDescent="0.25">
      <c r="A47" s="161" t="s">
        <v>144</v>
      </c>
      <c r="B47" s="162" t="s">
        <v>131</v>
      </c>
      <c r="C47" s="163">
        <v>418610</v>
      </c>
      <c r="D47" s="163">
        <v>366669</v>
      </c>
      <c r="E47" s="163">
        <v>149965</v>
      </c>
      <c r="F47" s="163">
        <v>188228</v>
      </c>
      <c r="G47" s="163">
        <v>224522</v>
      </c>
      <c r="H47" s="163">
        <v>217369</v>
      </c>
      <c r="I47" s="164">
        <f t="shared" si="15"/>
        <v>-3.1858793347645187E-2</v>
      </c>
      <c r="J47" s="165">
        <f t="shared" si="12"/>
        <v>-0.40717922704128251</v>
      </c>
      <c r="K47" s="163">
        <f t="shared" si="13"/>
        <v>-7153</v>
      </c>
      <c r="L47" s="163">
        <f t="shared" si="14"/>
        <v>-149300</v>
      </c>
      <c r="M47" s="164">
        <f t="shared" si="16"/>
        <v>6.0251827576033182E-3</v>
      </c>
      <c r="N47" s="79"/>
    </row>
    <row r="48" spans="1:14" x14ac:dyDescent="0.25">
      <c r="A48" s="161" t="s">
        <v>145</v>
      </c>
      <c r="B48" s="168" t="s">
        <v>145</v>
      </c>
      <c r="C48" s="169">
        <f t="shared" ref="C48:H48" si="17">C40-SUM(C41:C47)</f>
        <v>2435063</v>
      </c>
      <c r="D48" s="169">
        <f t="shared" si="17"/>
        <v>2335325</v>
      </c>
      <c r="E48" s="169">
        <f t="shared" si="17"/>
        <v>717683</v>
      </c>
      <c r="F48" s="169">
        <f t="shared" si="17"/>
        <v>2415840</v>
      </c>
      <c r="G48" s="169">
        <f t="shared" si="17"/>
        <v>2639230</v>
      </c>
      <c r="H48" s="169">
        <f t="shared" si="17"/>
        <v>2723638</v>
      </c>
      <c r="I48" s="170">
        <f t="shared" si="15"/>
        <v>3.1982055372210771E-2</v>
      </c>
      <c r="J48" s="171">
        <f t="shared" si="12"/>
        <v>0.1662779270551209</v>
      </c>
      <c r="K48" s="169">
        <f>H48-G48</f>
        <v>84408</v>
      </c>
      <c r="L48" s="169">
        <f t="shared" si="14"/>
        <v>388313</v>
      </c>
      <c r="M48" s="170">
        <f t="shared" si="16"/>
        <v>7.5495662746542458E-2</v>
      </c>
      <c r="N48" s="79"/>
    </row>
    <row r="49" spans="1:14" s="144" customFormat="1" x14ac:dyDescent="0.25">
      <c r="A49" s="161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61"/>
      <c r="B50" s="154" t="s">
        <v>68</v>
      </c>
      <c r="C50" s="176">
        <v>241605</v>
      </c>
      <c r="D50" s="176">
        <v>234787</v>
      </c>
      <c r="E50" s="176">
        <v>64896</v>
      </c>
      <c r="F50" s="176">
        <v>168339</v>
      </c>
      <c r="G50" s="176">
        <v>182035</v>
      </c>
      <c r="H50" s="176">
        <v>194642</v>
      </c>
      <c r="I50" s="177">
        <f>IFERROR(H50/G50-1,"-")</f>
        <v>6.925591232455286E-2</v>
      </c>
      <c r="J50" s="177">
        <f>IFERROR(H50/D50-1,"-")</f>
        <v>-0.17098476491458214</v>
      </c>
      <c r="K50" s="176">
        <f>H50-G50</f>
        <v>12607</v>
      </c>
      <c r="L50" s="176">
        <f>H50-D50</f>
        <v>-40145</v>
      </c>
      <c r="M50" s="177">
        <f>H50/H$8</f>
        <v>5.3952202121987274E-3</v>
      </c>
      <c r="N50" s="79"/>
    </row>
    <row r="51" spans="1:14" x14ac:dyDescent="0.25">
      <c r="A51" s="161" t="s">
        <v>96</v>
      </c>
      <c r="B51" s="157" t="s">
        <v>97</v>
      </c>
      <c r="C51" s="158">
        <v>33536</v>
      </c>
      <c r="D51" s="158">
        <v>30969</v>
      </c>
      <c r="E51" s="158">
        <v>6928</v>
      </c>
      <c r="F51" s="158">
        <v>21218</v>
      </c>
      <c r="G51" s="158">
        <v>40235</v>
      </c>
      <c r="H51" s="158">
        <v>25819</v>
      </c>
      <c r="I51" s="159">
        <f>IFERROR(H51/G51-1,"-")</f>
        <v>-0.35829501677643838</v>
      </c>
      <c r="J51" s="160">
        <f t="shared" ref="J51:J62" si="18">IFERROR(H51/D51-1,"-")</f>
        <v>-0.16629532758565013</v>
      </c>
      <c r="K51" s="158">
        <f t="shared" ref="K51:K61" si="19">H51-G51</f>
        <v>-14416</v>
      </c>
      <c r="L51" s="158">
        <f t="shared" ref="L51:L62" si="20">H51-D51</f>
        <v>-5150</v>
      </c>
      <c r="M51" s="159">
        <f>H51/H$8</f>
        <v>7.1566871825586942E-4</v>
      </c>
      <c r="N51" s="79"/>
    </row>
    <row r="52" spans="1:14" x14ac:dyDescent="0.25">
      <c r="A52" s="161" t="s">
        <v>103</v>
      </c>
      <c r="B52" s="162" t="s">
        <v>103</v>
      </c>
      <c r="C52" s="163">
        <v>18429</v>
      </c>
      <c r="D52" s="163">
        <v>12961</v>
      </c>
      <c r="E52" s="163">
        <v>4981</v>
      </c>
      <c r="F52" s="163">
        <v>6990</v>
      </c>
      <c r="G52" s="163">
        <v>25164</v>
      </c>
      <c r="H52" s="163">
        <v>14324</v>
      </c>
      <c r="I52" s="164">
        <f>IFERROR(H52/G52-1,"-")</f>
        <v>-0.43077412176124619</v>
      </c>
      <c r="J52" s="165">
        <f t="shared" si="18"/>
        <v>0.10516163876244122</v>
      </c>
      <c r="K52" s="163">
        <f t="shared" si="19"/>
        <v>-10840</v>
      </c>
      <c r="L52" s="163">
        <f t="shared" si="20"/>
        <v>1363</v>
      </c>
      <c r="M52" s="164">
        <f>H52/H$8</f>
        <v>3.9704243852577842E-4</v>
      </c>
      <c r="N52" s="79"/>
    </row>
    <row r="53" spans="1:14" x14ac:dyDescent="0.25">
      <c r="A53" s="161" t="s">
        <v>100</v>
      </c>
      <c r="B53" s="162" t="s">
        <v>100</v>
      </c>
      <c r="C53" s="163">
        <v>15107</v>
      </c>
      <c r="D53" s="163">
        <v>18008</v>
      </c>
      <c r="E53" s="163">
        <v>1947</v>
      </c>
      <c r="F53" s="163">
        <v>14228</v>
      </c>
      <c r="G53" s="163">
        <v>15071</v>
      </c>
      <c r="H53" s="163">
        <v>11495</v>
      </c>
      <c r="I53" s="164">
        <f>IFERROR(H53/G53-1,"-")</f>
        <v>-0.23727688939021963</v>
      </c>
      <c r="J53" s="165">
        <f t="shared" si="18"/>
        <v>-0.36167258996001772</v>
      </c>
      <c r="K53" s="163">
        <f t="shared" si="19"/>
        <v>-3576</v>
      </c>
      <c r="L53" s="163">
        <f t="shared" si="20"/>
        <v>-6513</v>
      </c>
      <c r="M53" s="164">
        <f>H53/H$8</f>
        <v>3.1862627973009095E-4</v>
      </c>
      <c r="N53" s="79"/>
    </row>
    <row r="54" spans="1:14" x14ac:dyDescent="0.25">
      <c r="A54" s="161"/>
      <c r="B54" s="157" t="s">
        <v>107</v>
      </c>
      <c r="C54" s="158">
        <v>208069</v>
      </c>
      <c r="D54" s="158">
        <v>203818</v>
      </c>
      <c r="E54" s="158">
        <v>57968</v>
      </c>
      <c r="F54" s="158">
        <v>147121</v>
      </c>
      <c r="G54" s="158">
        <v>141800</v>
      </c>
      <c r="H54" s="158">
        <v>168823</v>
      </c>
      <c r="I54" s="159">
        <f>IFERROR(H54/G54-1,"-")</f>
        <v>0.19057122708039498</v>
      </c>
      <c r="J54" s="160">
        <f t="shared" si="18"/>
        <v>-0.17169729857029314</v>
      </c>
      <c r="K54" s="158">
        <f t="shared" si="19"/>
        <v>27023</v>
      </c>
      <c r="L54" s="158">
        <f t="shared" si="20"/>
        <v>-34995</v>
      </c>
      <c r="M54" s="159">
        <f>H54/H$8</f>
        <v>4.6795514939428576E-3</v>
      </c>
      <c r="N54" s="79"/>
    </row>
    <row r="55" spans="1:14" s="56" customFormat="1" x14ac:dyDescent="0.25">
      <c r="A55" s="161"/>
      <c r="B55" s="162" t="s">
        <v>110</v>
      </c>
      <c r="C55" s="163">
        <v>68012</v>
      </c>
      <c r="D55" s="163">
        <v>67733</v>
      </c>
      <c r="E55" s="163">
        <v>19732</v>
      </c>
      <c r="F55" s="163">
        <v>65122</v>
      </c>
      <c r="G55" s="163">
        <v>55484</v>
      </c>
      <c r="H55" s="163">
        <v>69733</v>
      </c>
      <c r="I55" s="164">
        <f t="shared" ref="I55:I62" si="21">IFERROR(H55/G55-1,"-")</f>
        <v>0.25681277485401188</v>
      </c>
      <c r="J55" s="165">
        <f t="shared" si="18"/>
        <v>2.9527704368623953E-2</v>
      </c>
      <c r="K55" s="163">
        <f t="shared" si="19"/>
        <v>14249</v>
      </c>
      <c r="L55" s="163">
        <f t="shared" si="20"/>
        <v>2000</v>
      </c>
      <c r="M55" s="164">
        <f t="shared" ref="M55:M62" si="22">H55/H$8</f>
        <v>1.9329070347471452E-3</v>
      </c>
      <c r="N55" s="166"/>
    </row>
    <row r="56" spans="1:14" s="56" customFormat="1" x14ac:dyDescent="0.25">
      <c r="A56" s="161"/>
      <c r="B56" s="162" t="s">
        <v>113</v>
      </c>
      <c r="C56" s="163">
        <v>80523</v>
      </c>
      <c r="D56" s="163">
        <v>69940</v>
      </c>
      <c r="E56" s="163">
        <v>18588</v>
      </c>
      <c r="F56" s="163">
        <v>34084</v>
      </c>
      <c r="G56" s="163">
        <v>34465</v>
      </c>
      <c r="H56" s="163">
        <v>39071</v>
      </c>
      <c r="I56" s="164">
        <f t="shared" si="21"/>
        <v>0.13364282605541855</v>
      </c>
      <c r="J56" s="165">
        <f t="shared" si="18"/>
        <v>-0.44136402630826421</v>
      </c>
      <c r="K56" s="163">
        <f t="shared" si="19"/>
        <v>4606</v>
      </c>
      <c r="L56" s="163">
        <f t="shared" si="20"/>
        <v>-30869</v>
      </c>
      <c r="M56" s="164">
        <f t="shared" si="22"/>
        <v>1.0829967268668451E-3</v>
      </c>
      <c r="N56" s="166"/>
    </row>
    <row r="57" spans="1:14" x14ac:dyDescent="0.25">
      <c r="A57" s="161"/>
      <c r="B57" s="162" t="s">
        <v>116</v>
      </c>
      <c r="C57" s="163">
        <v>4813</v>
      </c>
      <c r="D57" s="163">
        <v>6792</v>
      </c>
      <c r="E57" s="163">
        <v>1474</v>
      </c>
      <c r="F57" s="163">
        <v>6397</v>
      </c>
      <c r="G57" s="163">
        <v>6784</v>
      </c>
      <c r="H57" s="163">
        <v>6674</v>
      </c>
      <c r="I57" s="164">
        <f t="shared" si="21"/>
        <v>-1.6214622641509413E-2</v>
      </c>
      <c r="J57" s="165">
        <f t="shared" si="18"/>
        <v>-1.7373380447585407E-2</v>
      </c>
      <c r="K57" s="163">
        <f t="shared" si="19"/>
        <v>-110</v>
      </c>
      <c r="L57" s="163">
        <f t="shared" si="20"/>
        <v>-118</v>
      </c>
      <c r="M57" s="164">
        <f t="shared" si="22"/>
        <v>1.849945011673447E-4</v>
      </c>
      <c r="N57" s="79"/>
    </row>
    <row r="58" spans="1:14" x14ac:dyDescent="0.25">
      <c r="A58" s="161"/>
      <c r="B58" s="162" t="s">
        <v>123</v>
      </c>
      <c r="C58" s="163">
        <v>3199</v>
      </c>
      <c r="D58" s="163">
        <v>3713</v>
      </c>
      <c r="E58" s="163">
        <v>975</v>
      </c>
      <c r="F58" s="163">
        <v>3053</v>
      </c>
      <c r="G58" s="163">
        <v>2811</v>
      </c>
      <c r="H58" s="163">
        <v>4837</v>
      </c>
      <c r="I58" s="164">
        <f t="shared" si="21"/>
        <v>0.72073995019565995</v>
      </c>
      <c r="J58" s="165">
        <f t="shared" si="18"/>
        <v>0.30272017236735804</v>
      </c>
      <c r="K58" s="163">
        <f t="shared" si="19"/>
        <v>2026</v>
      </c>
      <c r="L58" s="163">
        <f t="shared" si="20"/>
        <v>1124</v>
      </c>
      <c r="M58" s="164">
        <f t="shared" si="22"/>
        <v>1.3407527751669858E-4</v>
      </c>
      <c r="N58" s="79"/>
    </row>
    <row r="59" spans="1:14" x14ac:dyDescent="0.25">
      <c r="A59" s="161"/>
      <c r="B59" s="162" t="s">
        <v>119</v>
      </c>
      <c r="C59" s="163">
        <v>3208</v>
      </c>
      <c r="D59" s="163">
        <v>4285</v>
      </c>
      <c r="E59" s="163">
        <v>1083</v>
      </c>
      <c r="F59" s="163">
        <v>2254</v>
      </c>
      <c r="G59" s="163">
        <v>2628</v>
      </c>
      <c r="H59" s="163">
        <v>3308</v>
      </c>
      <c r="I59" s="164">
        <f t="shared" si="21"/>
        <v>0.25875190258751912</v>
      </c>
      <c r="J59" s="165">
        <f t="shared" si="18"/>
        <v>-0.22800466744457415</v>
      </c>
      <c r="K59" s="163">
        <f t="shared" si="19"/>
        <v>680</v>
      </c>
      <c r="L59" s="163">
        <f t="shared" si="20"/>
        <v>-977</v>
      </c>
      <c r="M59" s="164">
        <f t="shared" si="22"/>
        <v>9.1693408729633829E-5</v>
      </c>
      <c r="N59" s="79"/>
    </row>
    <row r="60" spans="1:14" x14ac:dyDescent="0.25">
      <c r="A60" s="161"/>
      <c r="B60" s="162" t="s">
        <v>128</v>
      </c>
      <c r="C60" s="163">
        <v>1979</v>
      </c>
      <c r="D60" s="163">
        <v>1783</v>
      </c>
      <c r="E60" s="163">
        <v>713</v>
      </c>
      <c r="F60" s="163">
        <v>554</v>
      </c>
      <c r="G60" s="163">
        <v>804</v>
      </c>
      <c r="H60" s="163">
        <v>636</v>
      </c>
      <c r="I60" s="164">
        <f t="shared" si="21"/>
        <v>-0.20895522388059706</v>
      </c>
      <c r="J60" s="165">
        <f t="shared" si="18"/>
        <v>-0.64329781267526642</v>
      </c>
      <c r="K60" s="163">
        <f t="shared" si="19"/>
        <v>-168</v>
      </c>
      <c r="L60" s="163">
        <f t="shared" si="20"/>
        <v>-1147</v>
      </c>
      <c r="M60" s="164">
        <f t="shared" si="22"/>
        <v>1.7629083419603121E-5</v>
      </c>
      <c r="N60" s="79"/>
    </row>
    <row r="61" spans="1:14" x14ac:dyDescent="0.25">
      <c r="A61" s="161" t="s">
        <v>144</v>
      </c>
      <c r="B61" s="162" t="s">
        <v>131</v>
      </c>
      <c r="C61" s="163">
        <v>2762</v>
      </c>
      <c r="D61" s="163">
        <v>3475</v>
      </c>
      <c r="E61" s="163">
        <v>1528</v>
      </c>
      <c r="F61" s="163">
        <v>418</v>
      </c>
      <c r="G61" s="163">
        <v>635</v>
      </c>
      <c r="H61" s="163">
        <v>633</v>
      </c>
      <c r="I61" s="164">
        <f t="shared" si="21"/>
        <v>-3.1496062992125706E-3</v>
      </c>
      <c r="J61" s="165">
        <f t="shared" si="18"/>
        <v>-0.81784172661870502</v>
      </c>
      <c r="K61" s="163">
        <f t="shared" si="19"/>
        <v>-2</v>
      </c>
      <c r="L61" s="163">
        <f t="shared" si="20"/>
        <v>-2842</v>
      </c>
      <c r="M61" s="164">
        <f t="shared" si="22"/>
        <v>1.7545927365737068E-5</v>
      </c>
      <c r="N61" s="79"/>
    </row>
    <row r="62" spans="1:14" x14ac:dyDescent="0.25">
      <c r="A62" s="161" t="s">
        <v>145</v>
      </c>
      <c r="B62" s="168" t="s">
        <v>145</v>
      </c>
      <c r="C62" s="169">
        <f t="shared" ref="C62:H62" si="23">C54-SUM(C55:C61)</f>
        <v>43573</v>
      </c>
      <c r="D62" s="169">
        <f t="shared" si="23"/>
        <v>46097</v>
      </c>
      <c r="E62" s="169">
        <f t="shared" si="23"/>
        <v>13875</v>
      </c>
      <c r="F62" s="169">
        <f t="shared" si="23"/>
        <v>35239</v>
      </c>
      <c r="G62" s="169">
        <f t="shared" si="23"/>
        <v>38189</v>
      </c>
      <c r="H62" s="169">
        <f t="shared" si="23"/>
        <v>43931</v>
      </c>
      <c r="I62" s="170">
        <f t="shared" si="21"/>
        <v>0.15035743276859836</v>
      </c>
      <c r="J62" s="171">
        <f t="shared" si="18"/>
        <v>-4.6987873397401181E-2</v>
      </c>
      <c r="K62" s="169">
        <f>H62-G62</f>
        <v>5742</v>
      </c>
      <c r="L62" s="169">
        <f t="shared" si="20"/>
        <v>-2166</v>
      </c>
      <c r="M62" s="170">
        <f t="shared" si="22"/>
        <v>1.2177095341298501E-3</v>
      </c>
      <c r="N62" s="79"/>
    </row>
    <row r="63" spans="1:14" s="144" customFormat="1" x14ac:dyDescent="0.25">
      <c r="A63" s="161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61"/>
      <c r="B64" s="154" t="s">
        <v>68</v>
      </c>
      <c r="C64" s="176">
        <v>886765</v>
      </c>
      <c r="D64" s="176">
        <v>834528</v>
      </c>
      <c r="E64" s="176">
        <v>287353</v>
      </c>
      <c r="F64" s="176">
        <v>1014697</v>
      </c>
      <c r="G64" s="176">
        <v>1034949</v>
      </c>
      <c r="H64" s="176">
        <v>1361415</v>
      </c>
      <c r="I64" s="177">
        <f>IFERROR(H64/G64-1,"-")</f>
        <v>0.31544163045715301</v>
      </c>
      <c r="J64" s="177">
        <f>IFERROR(H64/D64-1,"-")</f>
        <v>0.63135928333141611</v>
      </c>
      <c r="K64" s="176">
        <f>H64-G64</f>
        <v>326466</v>
      </c>
      <c r="L64" s="176">
        <f>H64-D64</f>
        <v>526887</v>
      </c>
      <c r="M64" s="177">
        <f>H64/H$8</f>
        <v>3.7736633024683934E-2</v>
      </c>
      <c r="N64" s="79"/>
    </row>
    <row r="65" spans="1:14" x14ac:dyDescent="0.25">
      <c r="A65" s="161" t="s">
        <v>96</v>
      </c>
      <c r="B65" s="157" t="s">
        <v>97</v>
      </c>
      <c r="C65" s="158">
        <v>145700</v>
      </c>
      <c r="D65" s="158">
        <v>158439</v>
      </c>
      <c r="E65" s="158">
        <v>79457</v>
      </c>
      <c r="F65" s="158">
        <v>119256</v>
      </c>
      <c r="G65" s="158">
        <v>173467</v>
      </c>
      <c r="H65" s="158">
        <v>256345</v>
      </c>
      <c r="I65" s="159">
        <f>IFERROR(H65/G65-1,"-")</f>
        <v>0.47777387053445319</v>
      </c>
      <c r="J65" s="160">
        <f t="shared" ref="J65:J76" si="24">IFERROR(H65/D65-1,"-")</f>
        <v>0.61794128970771078</v>
      </c>
      <c r="K65" s="158">
        <f t="shared" ref="K65:K75" si="25">H65-G65</f>
        <v>82878</v>
      </c>
      <c r="L65" s="158">
        <f t="shared" ref="L65:L76" si="26">H65-D65</f>
        <v>97906</v>
      </c>
      <c r="M65" s="159">
        <f>H65/H$8</f>
        <v>7.1055462094310714E-3</v>
      </c>
      <c r="N65" s="79"/>
    </row>
    <row r="66" spans="1:14" x14ac:dyDescent="0.25">
      <c r="A66" s="161" t="s">
        <v>103</v>
      </c>
      <c r="B66" s="162" t="s">
        <v>103</v>
      </c>
      <c r="C66" s="163">
        <v>69901</v>
      </c>
      <c r="D66" s="163">
        <v>67992</v>
      </c>
      <c r="E66" s="163">
        <v>21784</v>
      </c>
      <c r="F66" s="163">
        <v>72718</v>
      </c>
      <c r="G66" s="163">
        <v>91538</v>
      </c>
      <c r="H66" s="163">
        <v>124261</v>
      </c>
      <c r="I66" s="164">
        <f>IFERROR(H66/G66-1,"-")</f>
        <v>0.35747995368043872</v>
      </c>
      <c r="J66" s="165">
        <f t="shared" si="24"/>
        <v>0.82758265678315102</v>
      </c>
      <c r="K66" s="163">
        <f t="shared" si="25"/>
        <v>32723</v>
      </c>
      <c r="L66" s="163">
        <f t="shared" si="26"/>
        <v>56269</v>
      </c>
      <c r="M66" s="164">
        <f>H66/H$8</f>
        <v>3.4443514698165147E-3</v>
      </c>
      <c r="N66" s="79"/>
    </row>
    <row r="67" spans="1:14" x14ac:dyDescent="0.25">
      <c r="A67" s="161" t="s">
        <v>100</v>
      </c>
      <c r="B67" s="162" t="s">
        <v>100</v>
      </c>
      <c r="C67" s="163">
        <v>75799</v>
      </c>
      <c r="D67" s="163">
        <v>90447</v>
      </c>
      <c r="E67" s="163">
        <v>57673</v>
      </c>
      <c r="F67" s="163">
        <v>46538</v>
      </c>
      <c r="G67" s="163">
        <v>81929</v>
      </c>
      <c r="H67" s="163">
        <v>132084</v>
      </c>
      <c r="I67" s="164">
        <f>IFERROR(H67/G67-1,"-")</f>
        <v>0.61217639663611179</v>
      </c>
      <c r="J67" s="165">
        <f t="shared" si="24"/>
        <v>0.46034694351388117</v>
      </c>
      <c r="K67" s="163">
        <f t="shared" si="25"/>
        <v>50155</v>
      </c>
      <c r="L67" s="163">
        <f t="shared" si="26"/>
        <v>41637</v>
      </c>
      <c r="M67" s="164">
        <f>H67/H$8</f>
        <v>3.6611947396145571E-3</v>
      </c>
      <c r="N67" s="79"/>
    </row>
    <row r="68" spans="1:14" x14ac:dyDescent="0.25">
      <c r="A68" s="161"/>
      <c r="B68" s="157" t="s">
        <v>107</v>
      </c>
      <c r="C68" s="158">
        <v>741065</v>
      </c>
      <c r="D68" s="158">
        <v>676089</v>
      </c>
      <c r="E68" s="158">
        <v>207896</v>
      </c>
      <c r="F68" s="158">
        <v>895441</v>
      </c>
      <c r="G68" s="158">
        <v>861482</v>
      </c>
      <c r="H68" s="158">
        <v>1105070</v>
      </c>
      <c r="I68" s="159">
        <f>IFERROR(H68/G68-1,"-")</f>
        <v>0.28275460195337798</v>
      </c>
      <c r="J68" s="160">
        <f t="shared" si="24"/>
        <v>0.63450374137132837</v>
      </c>
      <c r="K68" s="158">
        <f t="shared" si="25"/>
        <v>243588</v>
      </c>
      <c r="L68" s="158">
        <f t="shared" si="26"/>
        <v>428981</v>
      </c>
      <c r="M68" s="159">
        <f>H68/H$8</f>
        <v>3.063108681525286E-2</v>
      </c>
      <c r="N68" s="79"/>
    </row>
    <row r="69" spans="1:14" s="56" customFormat="1" x14ac:dyDescent="0.25">
      <c r="A69" s="161"/>
      <c r="B69" s="162" t="s">
        <v>110</v>
      </c>
      <c r="C69" s="163">
        <v>336435</v>
      </c>
      <c r="D69" s="163">
        <v>286315</v>
      </c>
      <c r="E69" s="163">
        <v>92532</v>
      </c>
      <c r="F69" s="163">
        <v>399420</v>
      </c>
      <c r="G69" s="163">
        <v>324780</v>
      </c>
      <c r="H69" s="163">
        <v>454766</v>
      </c>
      <c r="I69" s="164">
        <f t="shared" ref="I69:I76" si="27">IFERROR(H69/G69-1,"-")</f>
        <v>0.40022784654227483</v>
      </c>
      <c r="J69" s="165">
        <f t="shared" si="24"/>
        <v>0.58834151197108087</v>
      </c>
      <c r="K69" s="163">
        <f t="shared" si="25"/>
        <v>129986</v>
      </c>
      <c r="L69" s="163">
        <f t="shared" si="26"/>
        <v>168451</v>
      </c>
      <c r="M69" s="164">
        <f t="shared" ref="M69:M76" si="28">H69/H$8</f>
        <v>1.2605515330816403E-2</v>
      </c>
      <c r="N69" s="166"/>
    </row>
    <row r="70" spans="1:14" s="56" customFormat="1" x14ac:dyDescent="0.25">
      <c r="A70" s="161"/>
      <c r="B70" s="162" t="s">
        <v>113</v>
      </c>
      <c r="C70" s="163">
        <v>118837</v>
      </c>
      <c r="D70" s="163">
        <v>94492</v>
      </c>
      <c r="E70" s="163">
        <v>26880</v>
      </c>
      <c r="F70" s="163">
        <v>56705</v>
      </c>
      <c r="G70" s="163">
        <v>85292</v>
      </c>
      <c r="H70" s="163">
        <v>78559</v>
      </c>
      <c r="I70" s="164">
        <f t="shared" si="27"/>
        <v>-7.8940580593725107E-2</v>
      </c>
      <c r="J70" s="165">
        <f t="shared" si="24"/>
        <v>-0.16861744909621978</v>
      </c>
      <c r="K70" s="163">
        <f t="shared" si="25"/>
        <v>-6733</v>
      </c>
      <c r="L70" s="163">
        <f t="shared" si="26"/>
        <v>-15933</v>
      </c>
      <c r="M70" s="164">
        <f t="shared" si="28"/>
        <v>2.1775521452210714E-3</v>
      </c>
      <c r="N70" s="166"/>
    </row>
    <row r="71" spans="1:14" x14ac:dyDescent="0.25">
      <c r="A71" s="161"/>
      <c r="B71" s="162" t="s">
        <v>116</v>
      </c>
      <c r="C71" s="163">
        <v>45738</v>
      </c>
      <c r="D71" s="163">
        <v>75234</v>
      </c>
      <c r="E71" s="163">
        <v>21367</v>
      </c>
      <c r="F71" s="163">
        <v>126795</v>
      </c>
      <c r="G71" s="163">
        <v>108706</v>
      </c>
      <c r="H71" s="163">
        <v>131979</v>
      </c>
      <c r="I71" s="164">
        <f t="shared" si="27"/>
        <v>0.21409121851599733</v>
      </c>
      <c r="J71" s="165">
        <f t="shared" si="24"/>
        <v>0.75424675013956466</v>
      </c>
      <c r="K71" s="163">
        <f t="shared" si="25"/>
        <v>23273</v>
      </c>
      <c r="L71" s="163">
        <f t="shared" si="26"/>
        <v>56745</v>
      </c>
      <c r="M71" s="164">
        <f t="shared" si="28"/>
        <v>3.6582842777292453E-3</v>
      </c>
      <c r="N71" s="79"/>
    </row>
    <row r="72" spans="1:14" x14ac:dyDescent="0.25">
      <c r="A72" s="161"/>
      <c r="B72" s="162" t="s">
        <v>123</v>
      </c>
      <c r="C72" s="163">
        <v>18146</v>
      </c>
      <c r="D72" s="163">
        <v>11792</v>
      </c>
      <c r="E72" s="163">
        <v>3603</v>
      </c>
      <c r="F72" s="163">
        <v>25157</v>
      </c>
      <c r="G72" s="163">
        <v>26613</v>
      </c>
      <c r="H72" s="163">
        <v>47499</v>
      </c>
      <c r="I72" s="164">
        <f t="shared" si="27"/>
        <v>0.7848044188930221</v>
      </c>
      <c r="J72" s="165">
        <f t="shared" si="24"/>
        <v>3.0280698778833104</v>
      </c>
      <c r="K72" s="163">
        <f t="shared" si="25"/>
        <v>20886</v>
      </c>
      <c r="L72" s="163">
        <f t="shared" si="26"/>
        <v>35707</v>
      </c>
      <c r="M72" s="164">
        <f t="shared" si="28"/>
        <v>1.3166098008612083E-3</v>
      </c>
      <c r="N72" s="79"/>
    </row>
    <row r="73" spans="1:14" x14ac:dyDescent="0.25">
      <c r="A73" s="161"/>
      <c r="B73" s="162" t="s">
        <v>119</v>
      </c>
      <c r="C73" s="163">
        <v>19067</v>
      </c>
      <c r="D73" s="163">
        <v>17507</v>
      </c>
      <c r="E73" s="163">
        <v>8309</v>
      </c>
      <c r="F73" s="163">
        <v>22926</v>
      </c>
      <c r="G73" s="163">
        <v>17467</v>
      </c>
      <c r="H73" s="163">
        <v>27574</v>
      </c>
      <c r="I73" s="164">
        <f t="shared" si="27"/>
        <v>0.5786339955344364</v>
      </c>
      <c r="J73" s="165">
        <f t="shared" si="24"/>
        <v>0.57502713200434119</v>
      </c>
      <c r="K73" s="163">
        <f t="shared" si="25"/>
        <v>10107</v>
      </c>
      <c r="L73" s="163">
        <f t="shared" si="26"/>
        <v>10067</v>
      </c>
      <c r="M73" s="164">
        <f t="shared" si="28"/>
        <v>7.6431500976751005E-4</v>
      </c>
      <c r="N73" s="79"/>
    </row>
    <row r="74" spans="1:14" x14ac:dyDescent="0.25">
      <c r="A74" s="161"/>
      <c r="B74" s="162" t="s">
        <v>128</v>
      </c>
      <c r="C74" s="163">
        <v>9817</v>
      </c>
      <c r="D74" s="163">
        <v>15819</v>
      </c>
      <c r="E74" s="163">
        <v>5538</v>
      </c>
      <c r="F74" s="163">
        <v>20957</v>
      </c>
      <c r="G74" s="163">
        <v>26801</v>
      </c>
      <c r="H74" s="163">
        <v>24320</v>
      </c>
      <c r="I74" s="164">
        <f t="shared" si="27"/>
        <v>-9.2571172717435868E-2</v>
      </c>
      <c r="J74" s="165">
        <f t="shared" si="24"/>
        <v>0.53739174410518986</v>
      </c>
      <c r="K74" s="163">
        <f t="shared" si="25"/>
        <v>-2481</v>
      </c>
      <c r="L74" s="163">
        <f t="shared" si="26"/>
        <v>8501</v>
      </c>
      <c r="M74" s="164">
        <f t="shared" si="28"/>
        <v>6.7411841000746518E-4</v>
      </c>
      <c r="N74" s="79"/>
    </row>
    <row r="75" spans="1:14" x14ac:dyDescent="0.25">
      <c r="A75" s="161" t="s">
        <v>144</v>
      </c>
      <c r="B75" s="162" t="s">
        <v>131</v>
      </c>
      <c r="C75" s="163">
        <v>13718</v>
      </c>
      <c r="D75" s="163">
        <v>12733</v>
      </c>
      <c r="E75" s="163">
        <v>5011</v>
      </c>
      <c r="F75" s="163">
        <v>6100</v>
      </c>
      <c r="G75" s="163">
        <v>7680</v>
      </c>
      <c r="H75" s="163">
        <v>21506</v>
      </c>
      <c r="I75" s="164">
        <f t="shared" si="27"/>
        <v>1.8002604166666667</v>
      </c>
      <c r="J75" s="165">
        <f t="shared" si="24"/>
        <v>0.68899709416476873</v>
      </c>
      <c r="K75" s="163">
        <f t="shared" si="25"/>
        <v>13826</v>
      </c>
      <c r="L75" s="163">
        <f t="shared" si="26"/>
        <v>8773</v>
      </c>
      <c r="M75" s="164">
        <f t="shared" si="28"/>
        <v>5.9611803148110795E-4</v>
      </c>
      <c r="N75" s="79"/>
    </row>
    <row r="76" spans="1:14" x14ac:dyDescent="0.25">
      <c r="A76" s="161" t="s">
        <v>145</v>
      </c>
      <c r="B76" s="168" t="s">
        <v>145</v>
      </c>
      <c r="C76" s="169">
        <f t="shared" ref="C76:H76" si="29">C68-SUM(C69:C75)</f>
        <v>179307</v>
      </c>
      <c r="D76" s="169">
        <f t="shared" si="29"/>
        <v>162197</v>
      </c>
      <c r="E76" s="169">
        <f t="shared" si="29"/>
        <v>44656</v>
      </c>
      <c r="F76" s="169">
        <f t="shared" si="29"/>
        <v>237381</v>
      </c>
      <c r="G76" s="169">
        <f t="shared" si="29"/>
        <v>264143</v>
      </c>
      <c r="H76" s="169">
        <f t="shared" si="29"/>
        <v>318867</v>
      </c>
      <c r="I76" s="170">
        <f t="shared" si="27"/>
        <v>0.20717565863944909</v>
      </c>
      <c r="J76" s="171">
        <f t="shared" si="24"/>
        <v>0.96592415396092401</v>
      </c>
      <c r="K76" s="169">
        <f>H76-G76</f>
        <v>54724</v>
      </c>
      <c r="L76" s="169">
        <f t="shared" si="26"/>
        <v>156670</v>
      </c>
      <c r="M76" s="170">
        <f t="shared" si="28"/>
        <v>8.8385738093688486E-3</v>
      </c>
      <c r="N76" s="79"/>
    </row>
    <row r="77" spans="1:14" s="144" customFormat="1" x14ac:dyDescent="0.25">
      <c r="A77" s="161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61"/>
      <c r="B78" s="154" t="s">
        <v>68</v>
      </c>
      <c r="C78" s="176">
        <v>5815260</v>
      </c>
      <c r="D78" s="176">
        <v>5492551</v>
      </c>
      <c r="E78" s="176">
        <v>1476435</v>
      </c>
      <c r="F78" s="176">
        <v>4352393</v>
      </c>
      <c r="G78" s="176">
        <v>5123327</v>
      </c>
      <c r="H78" s="176">
        <v>5751799</v>
      </c>
      <c r="I78" s="177">
        <f>IFERROR(H78/G78-1,"-")</f>
        <v>0.12266872678632468</v>
      </c>
      <c r="J78" s="177">
        <f>IFERROR(H78/D78-1,"-")</f>
        <v>4.7199925863228298E-2</v>
      </c>
      <c r="K78" s="176">
        <f>H78-G78</f>
        <v>628472</v>
      </c>
      <c r="L78" s="176">
        <f>H78-D78</f>
        <v>259248</v>
      </c>
      <c r="M78" s="177">
        <f>H78/H$8</f>
        <v>0.15943230249023554</v>
      </c>
      <c r="N78" s="79"/>
    </row>
    <row r="79" spans="1:14" x14ac:dyDescent="0.25">
      <c r="A79" s="161" t="s">
        <v>96</v>
      </c>
      <c r="B79" s="157" t="s">
        <v>97</v>
      </c>
      <c r="C79" s="158">
        <v>1923687</v>
      </c>
      <c r="D79" s="158">
        <v>1871426</v>
      </c>
      <c r="E79" s="158">
        <v>435854</v>
      </c>
      <c r="F79" s="158">
        <v>1656388</v>
      </c>
      <c r="G79" s="158">
        <v>1641108</v>
      </c>
      <c r="H79" s="158">
        <v>1680399</v>
      </c>
      <c r="I79" s="159">
        <f>IFERROR(H79/G79-1,"-")</f>
        <v>2.3941751548344214E-2</v>
      </c>
      <c r="J79" s="160">
        <f t="shared" ref="J79:J90" si="30">IFERROR(H79/D79-1,"-")</f>
        <v>-0.10207563643980577</v>
      </c>
      <c r="K79" s="158">
        <f t="shared" ref="K79:K89" si="31">H79-G79</f>
        <v>39291</v>
      </c>
      <c r="L79" s="158">
        <f t="shared" ref="L79:L90" si="32">H79-D79</f>
        <v>-191027</v>
      </c>
      <c r="M79" s="159">
        <f>H79/H$8</f>
        <v>4.6578449920153558E-2</v>
      </c>
      <c r="N79" s="79"/>
    </row>
    <row r="80" spans="1:14" x14ac:dyDescent="0.25">
      <c r="A80" s="161" t="s">
        <v>103</v>
      </c>
      <c r="B80" s="162" t="s">
        <v>103</v>
      </c>
      <c r="C80" s="163">
        <v>322698</v>
      </c>
      <c r="D80" s="163">
        <v>208038</v>
      </c>
      <c r="E80" s="163">
        <v>63575</v>
      </c>
      <c r="F80" s="163">
        <v>247663</v>
      </c>
      <c r="G80" s="163">
        <v>255714</v>
      </c>
      <c r="H80" s="163">
        <v>287334</v>
      </c>
      <c r="I80" s="164">
        <f>IFERROR(H80/G80-1,"-")</f>
        <v>0.1236537694455524</v>
      </c>
      <c r="J80" s="165">
        <f t="shared" si="30"/>
        <v>0.38116113402359186</v>
      </c>
      <c r="K80" s="163">
        <f t="shared" si="31"/>
        <v>31620</v>
      </c>
      <c r="L80" s="163">
        <f t="shared" si="32"/>
        <v>79296</v>
      </c>
      <c r="M80" s="164">
        <f>H80/H$8</f>
        <v>7.9645205271827724E-3</v>
      </c>
      <c r="N80" s="79"/>
    </row>
    <row r="81" spans="1:14" x14ac:dyDescent="0.25">
      <c r="A81" s="161" t="s">
        <v>100</v>
      </c>
      <c r="B81" s="162" t="s">
        <v>100</v>
      </c>
      <c r="C81" s="163">
        <v>1600989</v>
      </c>
      <c r="D81" s="163">
        <v>1663388</v>
      </c>
      <c r="E81" s="163">
        <v>372279</v>
      </c>
      <c r="F81" s="163">
        <v>1408725</v>
      </c>
      <c r="G81" s="163">
        <v>1385394</v>
      </c>
      <c r="H81" s="163">
        <v>1393065</v>
      </c>
      <c r="I81" s="164">
        <f>IFERROR(H81/G81-1,"-")</f>
        <v>5.5370529971978666E-3</v>
      </c>
      <c r="J81" s="165">
        <f t="shared" si="30"/>
        <v>-0.16251349655041403</v>
      </c>
      <c r="K81" s="163">
        <f t="shared" si="31"/>
        <v>7671</v>
      </c>
      <c r="L81" s="163">
        <f t="shared" si="32"/>
        <v>-270323</v>
      </c>
      <c r="M81" s="164">
        <f>H81/H$8</f>
        <v>3.8613929392970786E-2</v>
      </c>
      <c r="N81" s="79"/>
    </row>
    <row r="82" spans="1:14" x14ac:dyDescent="0.25">
      <c r="A82" s="161"/>
      <c r="B82" s="157" t="s">
        <v>107</v>
      </c>
      <c r="C82" s="158">
        <v>3891573</v>
      </c>
      <c r="D82" s="158">
        <v>3621125</v>
      </c>
      <c r="E82" s="158">
        <v>1040581</v>
      </c>
      <c r="F82" s="158">
        <v>2696005</v>
      </c>
      <c r="G82" s="158">
        <v>3482219</v>
      </c>
      <c r="H82" s="158">
        <v>4071400</v>
      </c>
      <c r="I82" s="159">
        <f>IFERROR(H82/G82-1,"-")</f>
        <v>0.16919699766154861</v>
      </c>
      <c r="J82" s="160">
        <f t="shared" si="30"/>
        <v>0.12434671545445131</v>
      </c>
      <c r="K82" s="158">
        <f t="shared" si="31"/>
        <v>589181</v>
      </c>
      <c r="L82" s="158">
        <f t="shared" si="32"/>
        <v>450275</v>
      </c>
      <c r="M82" s="159">
        <f>H82/H$8</f>
        <v>0.11285385257008199</v>
      </c>
      <c r="N82" s="79"/>
    </row>
    <row r="83" spans="1:14" s="56" customFormat="1" x14ac:dyDescent="0.25">
      <c r="A83" s="161"/>
      <c r="B83" s="162" t="s">
        <v>110</v>
      </c>
      <c r="C83" s="163">
        <v>522391</v>
      </c>
      <c r="D83" s="163">
        <v>574884</v>
      </c>
      <c r="E83" s="163">
        <v>154382</v>
      </c>
      <c r="F83" s="163">
        <v>504044</v>
      </c>
      <c r="G83" s="163">
        <v>666541</v>
      </c>
      <c r="H83" s="163">
        <v>786563</v>
      </c>
      <c r="I83" s="164">
        <f t="shared" ref="I83:I90" si="33">IFERROR(H83/G83-1,"-")</f>
        <v>0.18006694261868361</v>
      </c>
      <c r="J83" s="165">
        <f t="shared" si="30"/>
        <v>0.36821167400727806</v>
      </c>
      <c r="K83" s="163">
        <f t="shared" si="31"/>
        <v>120022</v>
      </c>
      <c r="L83" s="163">
        <f t="shared" si="32"/>
        <v>211679</v>
      </c>
      <c r="M83" s="164">
        <f t="shared" ref="M83:M90" si="34">H83/H$8</f>
        <v>2.1802491732347939E-2</v>
      </c>
      <c r="N83" s="166"/>
    </row>
    <row r="84" spans="1:14" s="56" customFormat="1" x14ac:dyDescent="0.25">
      <c r="A84" s="161"/>
      <c r="B84" s="162" t="s">
        <v>113</v>
      </c>
      <c r="C84" s="163">
        <v>1872405</v>
      </c>
      <c r="D84" s="163">
        <v>1562789</v>
      </c>
      <c r="E84" s="163">
        <v>432945</v>
      </c>
      <c r="F84" s="163">
        <v>1014024</v>
      </c>
      <c r="G84" s="163">
        <v>1210830</v>
      </c>
      <c r="H84" s="163">
        <v>1374516</v>
      </c>
      <c r="I84" s="164">
        <f t="shared" si="33"/>
        <v>0.13518495577413847</v>
      </c>
      <c r="J84" s="165">
        <f t="shared" si="30"/>
        <v>-0.1204724374179752</v>
      </c>
      <c r="K84" s="163">
        <f t="shared" si="31"/>
        <v>163686</v>
      </c>
      <c r="L84" s="163">
        <f t="shared" si="32"/>
        <v>-188273</v>
      </c>
      <c r="M84" s="164">
        <f t="shared" si="34"/>
        <v>3.8099775511916983E-2</v>
      </c>
      <c r="N84" s="166"/>
    </row>
    <row r="85" spans="1:14" x14ac:dyDescent="0.25">
      <c r="A85" s="161"/>
      <c r="B85" s="162" t="s">
        <v>116</v>
      </c>
      <c r="C85" s="163">
        <v>154431</v>
      </c>
      <c r="D85" s="163">
        <v>173660</v>
      </c>
      <c r="E85" s="163">
        <v>48183</v>
      </c>
      <c r="F85" s="163">
        <v>179405</v>
      </c>
      <c r="G85" s="163">
        <v>275311</v>
      </c>
      <c r="H85" s="163">
        <v>384207</v>
      </c>
      <c r="I85" s="164">
        <f t="shared" si="33"/>
        <v>0.3955381368706663</v>
      </c>
      <c r="J85" s="165">
        <f t="shared" si="30"/>
        <v>1.2124093055395599</v>
      </c>
      <c r="K85" s="163">
        <f t="shared" si="31"/>
        <v>108896</v>
      </c>
      <c r="L85" s="163">
        <f t="shared" si="32"/>
        <v>210547</v>
      </c>
      <c r="M85" s="164">
        <f t="shared" si="34"/>
        <v>1.0649712662571472E-2</v>
      </c>
      <c r="N85" s="79"/>
    </row>
    <row r="86" spans="1:14" x14ac:dyDescent="0.25">
      <c r="A86" s="161"/>
      <c r="B86" s="162" t="s">
        <v>123</v>
      </c>
      <c r="C86" s="163">
        <v>97884</v>
      </c>
      <c r="D86" s="163">
        <v>75235</v>
      </c>
      <c r="E86" s="163">
        <v>13900</v>
      </c>
      <c r="F86" s="163">
        <v>75513</v>
      </c>
      <c r="G86" s="163">
        <v>90350</v>
      </c>
      <c r="H86" s="163">
        <v>134266</v>
      </c>
      <c r="I86" s="164">
        <f t="shared" si="33"/>
        <v>0.48606530160486994</v>
      </c>
      <c r="J86" s="165">
        <f t="shared" si="30"/>
        <v>0.78462151923971546</v>
      </c>
      <c r="K86" s="163">
        <f t="shared" si="31"/>
        <v>43916</v>
      </c>
      <c r="L86" s="163">
        <f t="shared" si="32"/>
        <v>59031</v>
      </c>
      <c r="M86" s="164">
        <f t="shared" si="34"/>
        <v>3.7216769094597993E-3</v>
      </c>
      <c r="N86" s="79"/>
    </row>
    <row r="87" spans="1:14" x14ac:dyDescent="0.25">
      <c r="A87" s="161"/>
      <c r="B87" s="162" t="s">
        <v>119</v>
      </c>
      <c r="C87" s="163">
        <v>56194</v>
      </c>
      <c r="D87" s="163">
        <v>46816</v>
      </c>
      <c r="E87" s="163">
        <v>14741</v>
      </c>
      <c r="F87" s="163">
        <v>33738</v>
      </c>
      <c r="G87" s="163">
        <v>45567</v>
      </c>
      <c r="H87" s="163">
        <v>58820</v>
      </c>
      <c r="I87" s="164">
        <f t="shared" si="33"/>
        <v>0.29084644589286102</v>
      </c>
      <c r="J87" s="165">
        <f t="shared" si="30"/>
        <v>0.25640806561859186</v>
      </c>
      <c r="K87" s="163">
        <f t="shared" si="31"/>
        <v>13253</v>
      </c>
      <c r="L87" s="163">
        <f t="shared" si="32"/>
        <v>12004</v>
      </c>
      <c r="M87" s="164">
        <f t="shared" si="34"/>
        <v>1.6304130294670684E-3</v>
      </c>
      <c r="N87" s="79"/>
    </row>
    <row r="88" spans="1:14" x14ac:dyDescent="0.25">
      <c r="A88" s="161"/>
      <c r="B88" s="162" t="s">
        <v>128</v>
      </c>
      <c r="C88" s="163">
        <v>69026</v>
      </c>
      <c r="D88" s="163">
        <v>74813</v>
      </c>
      <c r="E88" s="163">
        <v>30454</v>
      </c>
      <c r="F88" s="163">
        <v>63463</v>
      </c>
      <c r="G88" s="163">
        <v>74935</v>
      </c>
      <c r="H88" s="163">
        <v>68632</v>
      </c>
      <c r="I88" s="164">
        <f t="shared" si="33"/>
        <v>-8.4112897844798806E-2</v>
      </c>
      <c r="J88" s="165">
        <f t="shared" si="30"/>
        <v>-8.2619330864956653E-2</v>
      </c>
      <c r="K88" s="163">
        <f t="shared" si="31"/>
        <v>-6303</v>
      </c>
      <c r="L88" s="163">
        <f t="shared" si="32"/>
        <v>-6181</v>
      </c>
      <c r="M88" s="164">
        <f t="shared" si="34"/>
        <v>1.9023887629783039E-3</v>
      </c>
      <c r="N88" s="79"/>
    </row>
    <row r="89" spans="1:14" x14ac:dyDescent="0.25">
      <c r="A89" s="161" t="s">
        <v>144</v>
      </c>
      <c r="B89" s="162" t="s">
        <v>131</v>
      </c>
      <c r="C89" s="163">
        <v>123411</v>
      </c>
      <c r="D89" s="163">
        <v>112745</v>
      </c>
      <c r="E89" s="163">
        <v>50000</v>
      </c>
      <c r="F89" s="163">
        <v>59972</v>
      </c>
      <c r="G89" s="163">
        <v>81697</v>
      </c>
      <c r="H89" s="163">
        <v>79675</v>
      </c>
      <c r="I89" s="164">
        <f t="shared" si="33"/>
        <v>-2.4749990819736389E-2</v>
      </c>
      <c r="J89" s="165">
        <f t="shared" si="30"/>
        <v>-0.29331677679719725</v>
      </c>
      <c r="K89" s="163">
        <f t="shared" si="31"/>
        <v>-2022</v>
      </c>
      <c r="L89" s="163">
        <f t="shared" si="32"/>
        <v>-33070</v>
      </c>
      <c r="M89" s="164">
        <f t="shared" si="34"/>
        <v>2.2084861972592432E-3</v>
      </c>
      <c r="N89" s="79"/>
    </row>
    <row r="90" spans="1:14" x14ac:dyDescent="0.25">
      <c r="A90" s="161" t="s">
        <v>145</v>
      </c>
      <c r="B90" s="168" t="s">
        <v>145</v>
      </c>
      <c r="C90" s="169">
        <f t="shared" ref="C90:H90" si="35">C82-SUM(C83:C89)</f>
        <v>995831</v>
      </c>
      <c r="D90" s="169">
        <f t="shared" si="35"/>
        <v>1000183</v>
      </c>
      <c r="E90" s="169">
        <f t="shared" si="35"/>
        <v>295976</v>
      </c>
      <c r="F90" s="169">
        <f t="shared" si="35"/>
        <v>765846</v>
      </c>
      <c r="G90" s="169">
        <f t="shared" si="35"/>
        <v>1036988</v>
      </c>
      <c r="H90" s="169">
        <f t="shared" si="35"/>
        <v>1184721</v>
      </c>
      <c r="I90" s="170">
        <f t="shared" si="33"/>
        <v>0.14246355791966736</v>
      </c>
      <c r="J90" s="171">
        <f t="shared" si="30"/>
        <v>0.1845042357248623</v>
      </c>
      <c r="K90" s="169">
        <f>H90-G90</f>
        <v>147733</v>
      </c>
      <c r="L90" s="169">
        <f t="shared" si="32"/>
        <v>184538</v>
      </c>
      <c r="M90" s="170">
        <f t="shared" si="34"/>
        <v>3.2838907764081174E-2</v>
      </c>
      <c r="N90" s="79"/>
    </row>
    <row r="91" spans="1:14" s="144" customFormat="1" x14ac:dyDescent="0.25">
      <c r="A91" s="161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61"/>
      <c r="B92" s="154" t="s">
        <v>68</v>
      </c>
      <c r="C92" s="176">
        <v>138985</v>
      </c>
      <c r="D92" s="176">
        <v>136126</v>
      </c>
      <c r="E92" s="176">
        <v>55574</v>
      </c>
      <c r="F92" s="176">
        <v>137757</v>
      </c>
      <c r="G92" s="176">
        <v>148334</v>
      </c>
      <c r="H92" s="176">
        <v>152300</v>
      </c>
      <c r="I92" s="177">
        <f>IFERROR(H92/G92-1,"-")</f>
        <v>2.6736958485579887E-2</v>
      </c>
      <c r="J92" s="177">
        <f>IFERROR(H92/D92-1,"-")</f>
        <v>0.11881639069685446</v>
      </c>
      <c r="K92" s="176">
        <f>H92-G92</f>
        <v>3966</v>
      </c>
      <c r="L92" s="176">
        <f>H92-D92</f>
        <v>16174</v>
      </c>
      <c r="M92" s="177">
        <f>H92/H$8</f>
        <v>4.2215556679332626E-3</v>
      </c>
      <c r="N92" s="79"/>
    </row>
    <row r="93" spans="1:14" x14ac:dyDescent="0.25">
      <c r="A93" s="161" t="s">
        <v>96</v>
      </c>
      <c r="B93" s="157" t="s">
        <v>97</v>
      </c>
      <c r="C93" s="158">
        <v>71206</v>
      </c>
      <c r="D93" s="158">
        <v>72932</v>
      </c>
      <c r="E93" s="158">
        <v>29167</v>
      </c>
      <c r="F93" s="158">
        <v>70951</v>
      </c>
      <c r="G93" s="158">
        <v>72432</v>
      </c>
      <c r="H93" s="158">
        <v>71061</v>
      </c>
      <c r="I93" s="159">
        <f>IFERROR(H93/G93-1,"-")</f>
        <v>-1.8928098078197508E-2</v>
      </c>
      <c r="J93" s="160">
        <f t="shared" ref="J93:J104" si="36">IFERROR(H93/D93-1,"-")</f>
        <v>-2.5654033894586759E-2</v>
      </c>
      <c r="K93" s="158">
        <f t="shared" ref="K93:K103" si="37">H93-G93</f>
        <v>-1371</v>
      </c>
      <c r="L93" s="158">
        <f t="shared" ref="L93:L104" si="38">H93-D93</f>
        <v>-1871</v>
      </c>
      <c r="M93" s="159">
        <f>H93/H$8</f>
        <v>1.9697174479251845E-3</v>
      </c>
      <c r="N93" s="79"/>
    </row>
    <row r="94" spans="1:14" x14ac:dyDescent="0.25">
      <c r="A94" s="161" t="s">
        <v>103</v>
      </c>
      <c r="B94" s="162" t="s">
        <v>103</v>
      </c>
      <c r="C94" s="163">
        <v>30236</v>
      </c>
      <c r="D94" s="163">
        <v>33003</v>
      </c>
      <c r="E94" s="163">
        <v>14077</v>
      </c>
      <c r="F94" s="163">
        <v>30228</v>
      </c>
      <c r="G94" s="163">
        <v>19606</v>
      </c>
      <c r="H94" s="163">
        <v>21646</v>
      </c>
      <c r="I94" s="164">
        <f>IFERROR(H94/G94-1,"-")</f>
        <v>0.10404978067938386</v>
      </c>
      <c r="J94" s="165">
        <f t="shared" si="36"/>
        <v>-0.34412023149410664</v>
      </c>
      <c r="K94" s="163">
        <f t="shared" si="37"/>
        <v>2040</v>
      </c>
      <c r="L94" s="163">
        <f t="shared" si="38"/>
        <v>-11357</v>
      </c>
      <c r="M94" s="164">
        <f>H94/H$8</f>
        <v>5.9999864732819042E-4</v>
      </c>
      <c r="N94" s="79"/>
    </row>
    <row r="95" spans="1:14" x14ac:dyDescent="0.25">
      <c r="A95" s="161" t="s">
        <v>100</v>
      </c>
      <c r="B95" s="162" t="s">
        <v>100</v>
      </c>
      <c r="C95" s="163">
        <v>40970</v>
      </c>
      <c r="D95" s="163">
        <v>39929</v>
      </c>
      <c r="E95" s="163">
        <v>15090</v>
      </c>
      <c r="F95" s="163">
        <v>40723</v>
      </c>
      <c r="G95" s="163">
        <v>52826</v>
      </c>
      <c r="H95" s="163">
        <v>49415</v>
      </c>
      <c r="I95" s="164">
        <f>IFERROR(H95/G95-1,"-")</f>
        <v>-6.4570476659220888E-2</v>
      </c>
      <c r="J95" s="165">
        <f t="shared" si="36"/>
        <v>0.23757168974930498</v>
      </c>
      <c r="K95" s="163">
        <f t="shared" si="37"/>
        <v>-3411</v>
      </c>
      <c r="L95" s="163">
        <f t="shared" si="38"/>
        <v>9486</v>
      </c>
      <c r="M95" s="164">
        <f>H95/H$8</f>
        <v>1.3697188005969939E-3</v>
      </c>
      <c r="N95" s="79"/>
    </row>
    <row r="96" spans="1:14" x14ac:dyDescent="0.25">
      <c r="A96" s="161"/>
      <c r="B96" s="157" t="s">
        <v>107</v>
      </c>
      <c r="C96" s="158">
        <v>67779</v>
      </c>
      <c r="D96" s="158">
        <v>63194</v>
      </c>
      <c r="E96" s="158">
        <v>26407</v>
      </c>
      <c r="F96" s="158">
        <v>66806</v>
      </c>
      <c r="G96" s="158">
        <v>75902</v>
      </c>
      <c r="H96" s="158">
        <v>81239</v>
      </c>
      <c r="I96" s="159">
        <f>IFERROR(H96/G96-1,"-")</f>
        <v>7.0314352717978368E-2</v>
      </c>
      <c r="J96" s="160">
        <f t="shared" si="36"/>
        <v>0.2855492610057917</v>
      </c>
      <c r="K96" s="158">
        <f t="shared" si="37"/>
        <v>5337</v>
      </c>
      <c r="L96" s="158">
        <f t="shared" si="38"/>
        <v>18045</v>
      </c>
      <c r="M96" s="159">
        <f>H96/H$8</f>
        <v>2.2518382200080785E-3</v>
      </c>
      <c r="N96" s="79"/>
    </row>
    <row r="97" spans="1:14" s="56" customFormat="1" x14ac:dyDescent="0.25">
      <c r="A97" s="161"/>
      <c r="B97" s="162" t="s">
        <v>110</v>
      </c>
      <c r="C97" s="163">
        <v>7133</v>
      </c>
      <c r="D97" s="163">
        <v>8082</v>
      </c>
      <c r="E97" s="163">
        <v>4981</v>
      </c>
      <c r="F97" s="163">
        <v>9249</v>
      </c>
      <c r="G97" s="163">
        <v>11177</v>
      </c>
      <c r="H97" s="163">
        <v>12296</v>
      </c>
      <c r="I97" s="164">
        <f t="shared" ref="I97:I104" si="39">IFERROR(H97/G97-1,"-")</f>
        <v>0.10011631028003931</v>
      </c>
      <c r="J97" s="165">
        <f t="shared" si="36"/>
        <v>0.52140559267508046</v>
      </c>
      <c r="K97" s="163">
        <f t="shared" si="37"/>
        <v>1119</v>
      </c>
      <c r="L97" s="163">
        <f t="shared" si="38"/>
        <v>4214</v>
      </c>
      <c r="M97" s="164">
        <f t="shared" ref="M97:M104" si="40">H97/H$8</f>
        <v>3.4082894611232699E-4</v>
      </c>
      <c r="N97" s="166"/>
    </row>
    <row r="98" spans="1:14" s="56" customFormat="1" x14ac:dyDescent="0.25">
      <c r="A98" s="161"/>
      <c r="B98" s="162" t="s">
        <v>113</v>
      </c>
      <c r="C98" s="163">
        <v>25629</v>
      </c>
      <c r="D98" s="163">
        <v>21366</v>
      </c>
      <c r="E98" s="163">
        <v>7377</v>
      </c>
      <c r="F98" s="163">
        <v>21050</v>
      </c>
      <c r="G98" s="163">
        <v>22639</v>
      </c>
      <c r="H98" s="163">
        <v>25055</v>
      </c>
      <c r="I98" s="164">
        <f t="shared" si="39"/>
        <v>0.10671849463315519</v>
      </c>
      <c r="J98" s="165">
        <f t="shared" si="36"/>
        <v>0.17265749321351676</v>
      </c>
      <c r="K98" s="163">
        <f t="shared" si="37"/>
        <v>2416</v>
      </c>
      <c r="L98" s="163">
        <f t="shared" si="38"/>
        <v>3689</v>
      </c>
      <c r="M98" s="164">
        <f t="shared" si="40"/>
        <v>6.9449164320464806E-4</v>
      </c>
      <c r="N98" s="166"/>
    </row>
    <row r="99" spans="1:14" x14ac:dyDescent="0.25">
      <c r="A99" s="161"/>
      <c r="B99" s="162" t="s">
        <v>116</v>
      </c>
      <c r="C99" s="163">
        <v>8499</v>
      </c>
      <c r="D99" s="163">
        <v>8657</v>
      </c>
      <c r="E99" s="163">
        <v>4526</v>
      </c>
      <c r="F99" s="163">
        <v>7881</v>
      </c>
      <c r="G99" s="163">
        <v>8902</v>
      </c>
      <c r="H99" s="163">
        <v>9750</v>
      </c>
      <c r="I99" s="164">
        <f t="shared" si="39"/>
        <v>9.5259492248932931E-2</v>
      </c>
      <c r="J99" s="165">
        <f t="shared" si="36"/>
        <v>0.12625620884833078</v>
      </c>
      <c r="K99" s="163">
        <f t="shared" si="37"/>
        <v>848</v>
      </c>
      <c r="L99" s="163">
        <f t="shared" si="38"/>
        <v>1093</v>
      </c>
      <c r="M99" s="164">
        <f t="shared" si="40"/>
        <v>2.7025717506467048E-4</v>
      </c>
      <c r="N99" s="79"/>
    </row>
    <row r="100" spans="1:14" x14ac:dyDescent="0.25">
      <c r="A100" s="161"/>
      <c r="B100" s="162" t="s">
        <v>123</v>
      </c>
      <c r="C100" s="163">
        <v>2168</v>
      </c>
      <c r="D100" s="163">
        <v>2390</v>
      </c>
      <c r="E100" s="163">
        <v>907</v>
      </c>
      <c r="F100" s="163">
        <v>4981</v>
      </c>
      <c r="G100" s="163">
        <v>3623</v>
      </c>
      <c r="H100" s="163">
        <v>3800</v>
      </c>
      <c r="I100" s="164">
        <f t="shared" si="39"/>
        <v>4.8854540436102711E-2</v>
      </c>
      <c r="J100" s="165">
        <f t="shared" si="36"/>
        <v>0.58995815899581583</v>
      </c>
      <c r="K100" s="163">
        <f t="shared" si="37"/>
        <v>177</v>
      </c>
      <c r="L100" s="163">
        <f t="shared" si="38"/>
        <v>1410</v>
      </c>
      <c r="M100" s="164">
        <f t="shared" si="40"/>
        <v>1.0533100156366643E-4</v>
      </c>
      <c r="N100" s="79"/>
    </row>
    <row r="101" spans="1:14" x14ac:dyDescent="0.25">
      <c r="A101" s="161"/>
      <c r="B101" s="162" t="s">
        <v>119</v>
      </c>
      <c r="C101" s="163">
        <v>1567</v>
      </c>
      <c r="D101" s="163">
        <v>1298</v>
      </c>
      <c r="E101" s="163">
        <v>735</v>
      </c>
      <c r="F101" s="163">
        <v>1892</v>
      </c>
      <c r="G101" s="163">
        <v>1812</v>
      </c>
      <c r="H101" s="163">
        <v>2358</v>
      </c>
      <c r="I101" s="164">
        <f t="shared" si="39"/>
        <v>0.30132450331125837</v>
      </c>
      <c r="J101" s="165">
        <f t="shared" si="36"/>
        <v>0.81664098613251146</v>
      </c>
      <c r="K101" s="163">
        <f t="shared" si="37"/>
        <v>546</v>
      </c>
      <c r="L101" s="163">
        <f t="shared" si="38"/>
        <v>1060</v>
      </c>
      <c r="M101" s="164">
        <f t="shared" si="40"/>
        <v>6.5360658338717225E-5</v>
      </c>
      <c r="N101" s="79"/>
    </row>
    <row r="102" spans="1:14" x14ac:dyDescent="0.25">
      <c r="A102" s="161"/>
      <c r="B102" s="162" t="s">
        <v>128</v>
      </c>
      <c r="C102" s="163">
        <v>439</v>
      </c>
      <c r="D102" s="163">
        <v>444</v>
      </c>
      <c r="E102" s="163">
        <v>588</v>
      </c>
      <c r="F102" s="163">
        <v>817</v>
      </c>
      <c r="G102" s="163">
        <v>420</v>
      </c>
      <c r="H102" s="163">
        <v>782</v>
      </c>
      <c r="I102" s="164">
        <f t="shared" si="39"/>
        <v>0.86190476190476195</v>
      </c>
      <c r="J102" s="165">
        <f t="shared" si="36"/>
        <v>0.76126126126126126</v>
      </c>
      <c r="K102" s="163">
        <f t="shared" si="37"/>
        <v>362</v>
      </c>
      <c r="L102" s="163">
        <f t="shared" si="38"/>
        <v>338</v>
      </c>
      <c r="M102" s="164">
        <f t="shared" si="40"/>
        <v>2.1676011374417671E-5</v>
      </c>
      <c r="N102" s="79"/>
    </row>
    <row r="103" spans="1:14" x14ac:dyDescent="0.25">
      <c r="A103" s="161" t="s">
        <v>144</v>
      </c>
      <c r="B103" s="162" t="s">
        <v>131</v>
      </c>
      <c r="C103" s="163">
        <v>1158</v>
      </c>
      <c r="D103" s="163">
        <v>699</v>
      </c>
      <c r="E103" s="163">
        <v>255</v>
      </c>
      <c r="F103" s="163">
        <v>385</v>
      </c>
      <c r="G103" s="163">
        <v>950</v>
      </c>
      <c r="H103" s="163">
        <v>1244</v>
      </c>
      <c r="I103" s="164">
        <f t="shared" si="39"/>
        <v>0.30947368421052635</v>
      </c>
      <c r="J103" s="165">
        <f t="shared" si="36"/>
        <v>0.7796852646638055</v>
      </c>
      <c r="K103" s="163">
        <f t="shared" si="37"/>
        <v>294</v>
      </c>
      <c r="L103" s="163">
        <f t="shared" si="38"/>
        <v>545</v>
      </c>
      <c r="M103" s="164">
        <f t="shared" si="40"/>
        <v>3.4482043669789748E-5</v>
      </c>
      <c r="N103" s="79"/>
    </row>
    <row r="104" spans="1:14" x14ac:dyDescent="0.25">
      <c r="A104" s="161" t="s">
        <v>145</v>
      </c>
      <c r="B104" s="168" t="s">
        <v>145</v>
      </c>
      <c r="C104" s="169">
        <f t="shared" ref="C104:H104" si="41">C96-SUM(C97:C103)</f>
        <v>21186</v>
      </c>
      <c r="D104" s="169">
        <f t="shared" si="41"/>
        <v>20258</v>
      </c>
      <c r="E104" s="169">
        <f t="shared" si="41"/>
        <v>7038</v>
      </c>
      <c r="F104" s="169">
        <f t="shared" si="41"/>
        <v>20551</v>
      </c>
      <c r="G104" s="169">
        <f t="shared" si="41"/>
        <v>26379</v>
      </c>
      <c r="H104" s="169">
        <f t="shared" si="41"/>
        <v>25954</v>
      </c>
      <c r="I104" s="170">
        <f t="shared" si="39"/>
        <v>-1.6111300655824667E-2</v>
      </c>
      <c r="J104" s="171">
        <f t="shared" si="36"/>
        <v>0.28117286997729285</v>
      </c>
      <c r="K104" s="169">
        <f>H104-G104</f>
        <v>-425</v>
      </c>
      <c r="L104" s="169">
        <f t="shared" si="38"/>
        <v>5696</v>
      </c>
      <c r="M104" s="170">
        <f t="shared" si="40"/>
        <v>7.1941074067984176E-4</v>
      </c>
      <c r="N104" s="79"/>
    </row>
    <row r="105" spans="1:14" s="144" customFormat="1" x14ac:dyDescent="0.25">
      <c r="A105" s="161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61"/>
      <c r="B106" s="154" t="s">
        <v>68</v>
      </c>
      <c r="C106" s="176">
        <v>1066591</v>
      </c>
      <c r="D106" s="176">
        <v>1055815</v>
      </c>
      <c r="E106" s="176">
        <v>434663</v>
      </c>
      <c r="F106" s="176">
        <v>1316064</v>
      </c>
      <c r="G106" s="176">
        <v>1447168</v>
      </c>
      <c r="H106" s="176">
        <v>1453294</v>
      </c>
      <c r="I106" s="177">
        <f>IFERROR(H106/G106-1,"-")</f>
        <v>4.2330952591544957E-3</v>
      </c>
      <c r="J106" s="177">
        <f>IFERROR(H106/D106-1,"-")</f>
        <v>0.37646652112349233</v>
      </c>
      <c r="K106" s="176">
        <f>H106-G106</f>
        <v>6126</v>
      </c>
      <c r="L106" s="176">
        <f>H106-D106</f>
        <v>397479</v>
      </c>
      <c r="M106" s="177">
        <f>H106/H$8</f>
        <v>4.0283398049070274E-2</v>
      </c>
      <c r="N106" s="79"/>
    </row>
    <row r="107" spans="1:14" x14ac:dyDescent="0.25">
      <c r="A107" s="161" t="s">
        <v>96</v>
      </c>
      <c r="B107" s="157" t="s">
        <v>97</v>
      </c>
      <c r="C107" s="158">
        <v>150928</v>
      </c>
      <c r="D107" s="158">
        <v>162637</v>
      </c>
      <c r="E107" s="158">
        <v>124658</v>
      </c>
      <c r="F107" s="158">
        <v>220579</v>
      </c>
      <c r="G107" s="158">
        <v>219096</v>
      </c>
      <c r="H107" s="158">
        <v>207819</v>
      </c>
      <c r="I107" s="159">
        <f>IFERROR(H107/G107-1,"-")</f>
        <v>-5.1470588235294157E-2</v>
      </c>
      <c r="J107" s="160">
        <f t="shared" ref="J107:J118" si="42">IFERROR(H107/D107-1,"-")</f>
        <v>0.27780886268192351</v>
      </c>
      <c r="K107" s="158">
        <f t="shared" ref="K107:K117" si="43">H107-G107</f>
        <v>-11277</v>
      </c>
      <c r="L107" s="158">
        <f t="shared" ref="L107:L118" si="44">H107-D107</f>
        <v>45182</v>
      </c>
      <c r="M107" s="159">
        <f>H107/H$8</f>
        <v>5.7604693194630513E-3</v>
      </c>
      <c r="N107" s="79"/>
    </row>
    <row r="108" spans="1:14" x14ac:dyDescent="0.25">
      <c r="A108" s="161" t="s">
        <v>103</v>
      </c>
      <c r="B108" s="162" t="s">
        <v>103</v>
      </c>
      <c r="C108" s="163">
        <v>49909</v>
      </c>
      <c r="D108" s="163">
        <v>42419</v>
      </c>
      <c r="E108" s="163">
        <v>16504</v>
      </c>
      <c r="F108" s="163">
        <v>75504</v>
      </c>
      <c r="G108" s="163">
        <v>57419</v>
      </c>
      <c r="H108" s="163">
        <v>59079</v>
      </c>
      <c r="I108" s="164">
        <f>IFERROR(H108/G108-1,"-")</f>
        <v>2.8910291018652279E-2</v>
      </c>
      <c r="J108" s="165">
        <f t="shared" si="42"/>
        <v>0.39274853249722996</v>
      </c>
      <c r="K108" s="163">
        <f t="shared" si="43"/>
        <v>1660</v>
      </c>
      <c r="L108" s="163">
        <f t="shared" si="44"/>
        <v>16660</v>
      </c>
      <c r="M108" s="164">
        <f>H108/H$8</f>
        <v>1.6375921687841709E-3</v>
      </c>
      <c r="N108" s="79"/>
    </row>
    <row r="109" spans="1:14" x14ac:dyDescent="0.25">
      <c r="A109" s="161" t="s">
        <v>100</v>
      </c>
      <c r="B109" s="162" t="s">
        <v>100</v>
      </c>
      <c r="C109" s="163">
        <v>101019</v>
      </c>
      <c r="D109" s="163">
        <v>120218</v>
      </c>
      <c r="E109" s="163">
        <v>108154</v>
      </c>
      <c r="F109" s="163">
        <v>145075</v>
      </c>
      <c r="G109" s="163">
        <v>161677</v>
      </c>
      <c r="H109" s="163">
        <v>148740</v>
      </c>
      <c r="I109" s="164">
        <f>IFERROR(H109/G109-1,"-")</f>
        <v>-8.0017565887541164E-2</v>
      </c>
      <c r="J109" s="165">
        <f t="shared" si="42"/>
        <v>0.23725232494302029</v>
      </c>
      <c r="K109" s="163">
        <f t="shared" si="43"/>
        <v>-12937</v>
      </c>
      <c r="L109" s="163">
        <f t="shared" si="44"/>
        <v>28522</v>
      </c>
      <c r="M109" s="164">
        <f>H109/H$8</f>
        <v>4.1228771506788804E-3</v>
      </c>
      <c r="N109" s="79"/>
    </row>
    <row r="110" spans="1:14" x14ac:dyDescent="0.25">
      <c r="A110" s="161"/>
      <c r="B110" s="157" t="s">
        <v>107</v>
      </c>
      <c r="C110" s="158">
        <v>915663</v>
      </c>
      <c r="D110" s="158">
        <v>893178</v>
      </c>
      <c r="E110" s="158">
        <v>310005</v>
      </c>
      <c r="F110" s="158">
        <v>1095485</v>
      </c>
      <c r="G110" s="158">
        <v>1228072</v>
      </c>
      <c r="H110" s="158">
        <v>1245475</v>
      </c>
      <c r="I110" s="159">
        <f>IFERROR(H110/G110-1,"-")</f>
        <v>1.4170993231667151E-2</v>
      </c>
      <c r="J110" s="160">
        <f t="shared" si="42"/>
        <v>0.39443089731274172</v>
      </c>
      <c r="K110" s="158">
        <f t="shared" si="43"/>
        <v>17403</v>
      </c>
      <c r="L110" s="158">
        <f t="shared" si="44"/>
        <v>352297</v>
      </c>
      <c r="M110" s="159">
        <f>H110/H$8</f>
        <v>3.4522928729607223E-2</v>
      </c>
      <c r="N110" s="79"/>
    </row>
    <row r="111" spans="1:14" s="56" customFormat="1" x14ac:dyDescent="0.25">
      <c r="A111" s="161"/>
      <c r="B111" s="162" t="s">
        <v>110</v>
      </c>
      <c r="C111" s="163">
        <v>501490</v>
      </c>
      <c r="D111" s="163">
        <v>476582</v>
      </c>
      <c r="E111" s="163">
        <v>176124</v>
      </c>
      <c r="F111" s="163">
        <v>673877</v>
      </c>
      <c r="G111" s="163">
        <v>775590</v>
      </c>
      <c r="H111" s="163">
        <v>761721</v>
      </c>
      <c r="I111" s="164">
        <f t="shared" ref="I111:I118" si="45">IFERROR(H111/G111-1,"-")</f>
        <v>-1.7881870575948589E-2</v>
      </c>
      <c r="J111" s="165">
        <f t="shared" si="42"/>
        <v>0.59829997775828714</v>
      </c>
      <c r="K111" s="163">
        <f t="shared" si="43"/>
        <v>-13869</v>
      </c>
      <c r="L111" s="163">
        <f t="shared" si="44"/>
        <v>285139</v>
      </c>
      <c r="M111" s="164">
        <f t="shared" ref="M111:M118" si="46">H111/H$8</f>
        <v>2.111390416896778E-2</v>
      </c>
      <c r="N111" s="166"/>
    </row>
    <row r="112" spans="1:14" s="56" customFormat="1" x14ac:dyDescent="0.25">
      <c r="A112" s="161"/>
      <c r="B112" s="162" t="s">
        <v>113</v>
      </c>
      <c r="C112" s="163">
        <v>114306</v>
      </c>
      <c r="D112" s="163">
        <v>91753</v>
      </c>
      <c r="E112" s="163">
        <v>22421</v>
      </c>
      <c r="F112" s="163">
        <v>45927</v>
      </c>
      <c r="G112" s="163">
        <v>60304</v>
      </c>
      <c r="H112" s="163">
        <v>60756</v>
      </c>
      <c r="I112" s="164">
        <f t="shared" si="45"/>
        <v>7.4953568585831576E-3</v>
      </c>
      <c r="J112" s="165">
        <f t="shared" si="42"/>
        <v>-0.3378309156103888</v>
      </c>
      <c r="K112" s="163">
        <f t="shared" si="43"/>
        <v>452</v>
      </c>
      <c r="L112" s="163">
        <f t="shared" si="44"/>
        <v>-30997</v>
      </c>
      <c r="M112" s="164">
        <f t="shared" si="46"/>
        <v>1.6840764028952942E-3</v>
      </c>
      <c r="N112" s="166"/>
    </row>
    <row r="113" spans="1:14" x14ac:dyDescent="0.25">
      <c r="A113" s="161"/>
      <c r="B113" s="162" t="s">
        <v>116</v>
      </c>
      <c r="C113" s="163">
        <v>102904</v>
      </c>
      <c r="D113" s="163">
        <v>92528</v>
      </c>
      <c r="E113" s="163">
        <v>13826</v>
      </c>
      <c r="F113" s="163">
        <v>65652</v>
      </c>
      <c r="G113" s="163">
        <v>76293</v>
      </c>
      <c r="H113" s="163">
        <v>85229</v>
      </c>
      <c r="I113" s="164">
        <f t="shared" si="45"/>
        <v>0.1171273904552188</v>
      </c>
      <c r="J113" s="165">
        <f t="shared" si="42"/>
        <v>-7.8884229638595871E-2</v>
      </c>
      <c r="K113" s="163">
        <f t="shared" si="43"/>
        <v>8936</v>
      </c>
      <c r="L113" s="163">
        <f t="shared" si="44"/>
        <v>-7299</v>
      </c>
      <c r="M113" s="164">
        <f t="shared" si="46"/>
        <v>2.362435771649928E-3</v>
      </c>
      <c r="N113" s="79"/>
    </row>
    <row r="114" spans="1:14" x14ac:dyDescent="0.25">
      <c r="A114" s="161"/>
      <c r="B114" s="162" t="s">
        <v>123</v>
      </c>
      <c r="C114" s="163">
        <v>16800</v>
      </c>
      <c r="D114" s="163">
        <v>18644</v>
      </c>
      <c r="E114" s="163">
        <v>8828</v>
      </c>
      <c r="F114" s="163">
        <v>41263</v>
      </c>
      <c r="G114" s="163">
        <v>42135</v>
      </c>
      <c r="H114" s="163">
        <v>41377</v>
      </c>
      <c r="I114" s="164">
        <f t="shared" si="45"/>
        <v>-1.7989794707487849E-2</v>
      </c>
      <c r="J114" s="165">
        <f t="shared" si="42"/>
        <v>1.2193198884359577</v>
      </c>
      <c r="K114" s="163">
        <f t="shared" si="43"/>
        <v>-758</v>
      </c>
      <c r="L114" s="163">
        <f t="shared" si="44"/>
        <v>22733</v>
      </c>
      <c r="M114" s="164">
        <f t="shared" si="46"/>
        <v>1.1469160136052174E-3</v>
      </c>
      <c r="N114" s="79"/>
    </row>
    <row r="115" spans="1:14" x14ac:dyDescent="0.25">
      <c r="A115" s="161"/>
      <c r="B115" s="162" t="s">
        <v>119</v>
      </c>
      <c r="C115" s="163">
        <v>28295</v>
      </c>
      <c r="D115" s="163">
        <v>29965</v>
      </c>
      <c r="E115" s="163">
        <v>19692</v>
      </c>
      <c r="F115" s="163">
        <v>41249</v>
      </c>
      <c r="G115" s="163">
        <v>42266</v>
      </c>
      <c r="H115" s="163">
        <v>33197</v>
      </c>
      <c r="I115" s="164">
        <f t="shared" si="45"/>
        <v>-0.21456963043581134</v>
      </c>
      <c r="J115" s="165">
        <f t="shared" si="42"/>
        <v>0.10785916903053572</v>
      </c>
      <c r="K115" s="163">
        <f t="shared" si="43"/>
        <v>-9069</v>
      </c>
      <c r="L115" s="163">
        <f t="shared" si="44"/>
        <v>3232</v>
      </c>
      <c r="M115" s="164">
        <f t="shared" si="46"/>
        <v>9.2017717339711437E-4</v>
      </c>
      <c r="N115" s="79"/>
    </row>
    <row r="116" spans="1:14" x14ac:dyDescent="0.25">
      <c r="A116" s="161"/>
      <c r="B116" s="162" t="s">
        <v>128</v>
      </c>
      <c r="C116" s="163">
        <v>4205</v>
      </c>
      <c r="D116" s="163">
        <v>5890</v>
      </c>
      <c r="E116" s="163">
        <v>2343</v>
      </c>
      <c r="F116" s="163">
        <v>11983</v>
      </c>
      <c r="G116" s="163">
        <v>11780</v>
      </c>
      <c r="H116" s="163">
        <v>11633</v>
      </c>
      <c r="I116" s="164">
        <f t="shared" si="45"/>
        <v>-1.2478777589134071E-2</v>
      </c>
      <c r="J116" s="165">
        <f t="shared" si="42"/>
        <v>0.97504244482173186</v>
      </c>
      <c r="K116" s="163">
        <f t="shared" si="43"/>
        <v>-147</v>
      </c>
      <c r="L116" s="163">
        <f t="shared" si="44"/>
        <v>5743</v>
      </c>
      <c r="M116" s="164">
        <f t="shared" si="46"/>
        <v>3.2245145820792941E-4</v>
      </c>
      <c r="N116" s="79"/>
    </row>
    <row r="117" spans="1:14" x14ac:dyDescent="0.25">
      <c r="A117" s="161" t="s">
        <v>144</v>
      </c>
      <c r="B117" s="162" t="s">
        <v>131</v>
      </c>
      <c r="C117" s="163">
        <v>12806</v>
      </c>
      <c r="D117" s="163">
        <v>13480</v>
      </c>
      <c r="E117" s="163">
        <v>7286</v>
      </c>
      <c r="F117" s="163">
        <v>7507</v>
      </c>
      <c r="G117" s="163">
        <v>7656</v>
      </c>
      <c r="H117" s="163">
        <v>10984</v>
      </c>
      <c r="I117" s="164">
        <f t="shared" si="45"/>
        <v>0.4346917450365726</v>
      </c>
      <c r="J117" s="165">
        <f t="shared" si="42"/>
        <v>-0.18516320474777448</v>
      </c>
      <c r="K117" s="163">
        <f t="shared" si="43"/>
        <v>3328</v>
      </c>
      <c r="L117" s="163">
        <f t="shared" si="44"/>
        <v>-2496</v>
      </c>
      <c r="M117" s="164">
        <f t="shared" si="46"/>
        <v>3.0446203188824001E-4</v>
      </c>
      <c r="N117" s="79"/>
    </row>
    <row r="118" spans="1:14" x14ac:dyDescent="0.25">
      <c r="A118" s="161" t="s">
        <v>145</v>
      </c>
      <c r="B118" s="168" t="s">
        <v>145</v>
      </c>
      <c r="C118" s="169">
        <f t="shared" ref="C118:H118" si="47">C110-SUM(C111:C117)</f>
        <v>134857</v>
      </c>
      <c r="D118" s="169">
        <f t="shared" si="47"/>
        <v>164336</v>
      </c>
      <c r="E118" s="169">
        <f t="shared" si="47"/>
        <v>59485</v>
      </c>
      <c r="F118" s="169">
        <f t="shared" si="47"/>
        <v>208027</v>
      </c>
      <c r="G118" s="169">
        <f t="shared" si="47"/>
        <v>212048</v>
      </c>
      <c r="H118" s="169">
        <f t="shared" si="47"/>
        <v>240578</v>
      </c>
      <c r="I118" s="170">
        <f t="shared" si="45"/>
        <v>0.13454500867728059</v>
      </c>
      <c r="J118" s="171">
        <f t="shared" si="42"/>
        <v>0.46393973322948101</v>
      </c>
      <c r="K118" s="169">
        <f>H118-G118</f>
        <v>28530</v>
      </c>
      <c r="L118" s="169">
        <f t="shared" si="44"/>
        <v>76242</v>
      </c>
      <c r="M118" s="170">
        <f t="shared" si="46"/>
        <v>6.6685057089957223E-3</v>
      </c>
      <c r="N118" s="79"/>
    </row>
    <row r="119" spans="1:14" s="144" customFormat="1" x14ac:dyDescent="0.25">
      <c r="A119" s="161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61"/>
      <c r="B120" s="154" t="s">
        <v>68</v>
      </c>
      <c r="C120" s="176">
        <v>535197</v>
      </c>
      <c r="D120" s="176">
        <v>503437</v>
      </c>
      <c r="E120" s="176">
        <v>193648</v>
      </c>
      <c r="F120" s="176">
        <v>543499</v>
      </c>
      <c r="G120" s="176">
        <v>576462</v>
      </c>
      <c r="H120" s="176">
        <v>584273</v>
      </c>
      <c r="I120" s="177">
        <f>IFERROR(H120/G120-1,"-")</f>
        <v>1.3549895743344642E-2</v>
      </c>
      <c r="J120" s="177">
        <f>IFERROR(H120/D120-1,"-")</f>
        <v>0.16056825382321915</v>
      </c>
      <c r="K120" s="176">
        <f>H120-G120</f>
        <v>7811</v>
      </c>
      <c r="L120" s="176">
        <f>H120-D120</f>
        <v>80836</v>
      </c>
      <c r="M120" s="177">
        <f>H120/H$8</f>
        <v>1.6195279020160019E-2</v>
      </c>
      <c r="N120" s="79"/>
    </row>
    <row r="121" spans="1:14" x14ac:dyDescent="0.25">
      <c r="A121" s="161" t="s">
        <v>96</v>
      </c>
      <c r="B121" s="157" t="s">
        <v>97</v>
      </c>
      <c r="C121" s="158">
        <v>266568</v>
      </c>
      <c r="D121" s="158">
        <v>235408</v>
      </c>
      <c r="E121" s="158">
        <v>99995</v>
      </c>
      <c r="F121" s="158">
        <v>271944</v>
      </c>
      <c r="G121" s="158">
        <v>302350</v>
      </c>
      <c r="H121" s="158">
        <v>308399</v>
      </c>
      <c r="I121" s="159">
        <f>IFERROR(H121/G121-1,"-")</f>
        <v>2.0006614850339055E-2</v>
      </c>
      <c r="J121" s="160">
        <f t="shared" ref="J121:J132" si="48">IFERROR(H121/D121-1,"-")</f>
        <v>0.31006168014680902</v>
      </c>
      <c r="K121" s="158">
        <f t="shared" ref="K121:K131" si="49">H121-G121</f>
        <v>6049</v>
      </c>
      <c r="L121" s="158">
        <f t="shared" ref="L121:L132" si="50">H121-D121</f>
        <v>72991</v>
      </c>
      <c r="M121" s="159">
        <f>H121/H$8</f>
        <v>8.5484146187455694E-3</v>
      </c>
      <c r="N121" s="79"/>
    </row>
    <row r="122" spans="1:14" x14ac:dyDescent="0.25">
      <c r="A122" s="161" t="s">
        <v>103</v>
      </c>
      <c r="B122" s="162" t="s">
        <v>103</v>
      </c>
      <c r="C122" s="163">
        <v>136290</v>
      </c>
      <c r="D122" s="163">
        <v>110711</v>
      </c>
      <c r="E122" s="163">
        <v>39722</v>
      </c>
      <c r="F122" s="163">
        <v>128559</v>
      </c>
      <c r="G122" s="163">
        <v>120954</v>
      </c>
      <c r="H122" s="163">
        <v>133909</v>
      </c>
      <c r="I122" s="164">
        <f>IFERROR(H122/G122-1,"-")</f>
        <v>0.10710683400300947</v>
      </c>
      <c r="J122" s="165">
        <f t="shared" si="48"/>
        <v>0.20953654108444519</v>
      </c>
      <c r="K122" s="163">
        <f t="shared" si="49"/>
        <v>12955</v>
      </c>
      <c r="L122" s="163">
        <f t="shared" si="50"/>
        <v>23198</v>
      </c>
      <c r="M122" s="164">
        <f>H122/H$8</f>
        <v>3.7117813390497392E-3</v>
      </c>
      <c r="N122" s="79"/>
    </row>
    <row r="123" spans="1:14" x14ac:dyDescent="0.25">
      <c r="A123" s="161" t="s">
        <v>100</v>
      </c>
      <c r="B123" s="162" t="s">
        <v>100</v>
      </c>
      <c r="C123" s="163">
        <v>130278</v>
      </c>
      <c r="D123" s="163">
        <v>124697</v>
      </c>
      <c r="E123" s="163">
        <v>60273</v>
      </c>
      <c r="F123" s="163">
        <v>143385</v>
      </c>
      <c r="G123" s="163">
        <v>181396</v>
      </c>
      <c r="H123" s="163">
        <v>174490</v>
      </c>
      <c r="I123" s="164">
        <f>IFERROR(H123/G123-1,"-")</f>
        <v>-3.807140179496793E-2</v>
      </c>
      <c r="J123" s="165">
        <f t="shared" si="48"/>
        <v>0.39931193212346727</v>
      </c>
      <c r="K123" s="163">
        <f t="shared" si="49"/>
        <v>-6906</v>
      </c>
      <c r="L123" s="163">
        <f t="shared" si="50"/>
        <v>49793</v>
      </c>
      <c r="M123" s="164">
        <f>H123/H$8</f>
        <v>4.8366332796958306E-3</v>
      </c>
      <c r="N123" s="79"/>
    </row>
    <row r="124" spans="1:14" x14ac:dyDescent="0.25">
      <c r="A124" s="161"/>
      <c r="B124" s="157" t="s">
        <v>107</v>
      </c>
      <c r="C124" s="158">
        <v>268629</v>
      </c>
      <c r="D124" s="158">
        <v>268029</v>
      </c>
      <c r="E124" s="158">
        <v>93653</v>
      </c>
      <c r="F124" s="158">
        <v>271555</v>
      </c>
      <c r="G124" s="158">
        <v>274112</v>
      </c>
      <c r="H124" s="158">
        <v>275874</v>
      </c>
      <c r="I124" s="159">
        <f>IFERROR(H124/G124-1,"-")</f>
        <v>6.4280294186318532E-3</v>
      </c>
      <c r="J124" s="160">
        <f t="shared" si="48"/>
        <v>2.9269220867891077E-2</v>
      </c>
      <c r="K124" s="158">
        <f t="shared" si="49"/>
        <v>1762</v>
      </c>
      <c r="L124" s="158">
        <f t="shared" si="50"/>
        <v>7845</v>
      </c>
      <c r="M124" s="159">
        <f>H124/H$8</f>
        <v>7.6468644014144509E-3</v>
      </c>
      <c r="N124" s="79"/>
    </row>
    <row r="125" spans="1:14" s="56" customFormat="1" x14ac:dyDescent="0.25">
      <c r="A125" s="161"/>
      <c r="B125" s="162" t="s">
        <v>110</v>
      </c>
      <c r="C125" s="163">
        <v>36190</v>
      </c>
      <c r="D125" s="163">
        <v>33000</v>
      </c>
      <c r="E125" s="163">
        <v>10946</v>
      </c>
      <c r="F125" s="163">
        <v>33351</v>
      </c>
      <c r="G125" s="163">
        <v>40267</v>
      </c>
      <c r="H125" s="163">
        <v>36521</v>
      </c>
      <c r="I125" s="164">
        <f t="shared" ref="I125:I132" si="51">IFERROR(H125/G125-1,"-")</f>
        <v>-9.3029031216628977E-2</v>
      </c>
      <c r="J125" s="165">
        <f t="shared" si="48"/>
        <v>0.10669696969696973</v>
      </c>
      <c r="K125" s="163">
        <f t="shared" si="49"/>
        <v>-3746</v>
      </c>
      <c r="L125" s="163">
        <f t="shared" si="50"/>
        <v>3521</v>
      </c>
      <c r="M125" s="164">
        <f t="shared" ref="M125:M132" si="52">H125/H$8</f>
        <v>1.0123140810807006E-3</v>
      </c>
      <c r="N125" s="166"/>
    </row>
    <row r="126" spans="1:14" s="56" customFormat="1" x14ac:dyDescent="0.25">
      <c r="A126" s="161"/>
      <c r="B126" s="162" t="s">
        <v>113</v>
      </c>
      <c r="C126" s="163">
        <v>35550</v>
      </c>
      <c r="D126" s="163">
        <v>30865</v>
      </c>
      <c r="E126" s="163">
        <v>11173</v>
      </c>
      <c r="F126" s="163">
        <v>34791</v>
      </c>
      <c r="G126" s="163">
        <v>43445</v>
      </c>
      <c r="H126" s="163">
        <v>42161</v>
      </c>
      <c r="I126" s="164">
        <f t="shared" si="51"/>
        <v>-2.9554609276096211E-2</v>
      </c>
      <c r="J126" s="165">
        <f t="shared" si="48"/>
        <v>0.36598088449700317</v>
      </c>
      <c r="K126" s="163">
        <f t="shared" si="49"/>
        <v>-1284</v>
      </c>
      <c r="L126" s="163">
        <f t="shared" si="50"/>
        <v>11296</v>
      </c>
      <c r="M126" s="164">
        <f t="shared" si="52"/>
        <v>1.1686474623488791E-3</v>
      </c>
      <c r="N126" s="166"/>
    </row>
    <row r="127" spans="1:14" x14ac:dyDescent="0.25">
      <c r="A127" s="161"/>
      <c r="B127" s="162" t="s">
        <v>116</v>
      </c>
      <c r="C127" s="163">
        <v>18689</v>
      </c>
      <c r="D127" s="163">
        <v>20310</v>
      </c>
      <c r="E127" s="163">
        <v>6712</v>
      </c>
      <c r="F127" s="163">
        <v>23874</v>
      </c>
      <c r="G127" s="163">
        <v>26737</v>
      </c>
      <c r="H127" s="163">
        <v>26375</v>
      </c>
      <c r="I127" s="164">
        <f t="shared" si="51"/>
        <v>-1.3539290122302372E-2</v>
      </c>
      <c r="J127" s="165">
        <f t="shared" si="48"/>
        <v>0.29862136878385037</v>
      </c>
      <c r="K127" s="163">
        <f t="shared" si="49"/>
        <v>-362</v>
      </c>
      <c r="L127" s="163">
        <f t="shared" si="50"/>
        <v>6065</v>
      </c>
      <c r="M127" s="164">
        <f t="shared" si="52"/>
        <v>7.3108030690571108E-4</v>
      </c>
      <c r="N127" s="79"/>
    </row>
    <row r="128" spans="1:14" x14ac:dyDescent="0.25">
      <c r="A128" s="161"/>
      <c r="B128" s="162" t="s">
        <v>123</v>
      </c>
      <c r="C128" s="163">
        <v>4857</v>
      </c>
      <c r="D128" s="163">
        <v>4930</v>
      </c>
      <c r="E128" s="163">
        <v>1694</v>
      </c>
      <c r="F128" s="163">
        <v>6463</v>
      </c>
      <c r="G128" s="163">
        <v>7383</v>
      </c>
      <c r="H128" s="163">
        <v>7428</v>
      </c>
      <c r="I128" s="164">
        <f t="shared" si="51"/>
        <v>6.0950832994717263E-3</v>
      </c>
      <c r="J128" s="165">
        <f t="shared" si="48"/>
        <v>0.50669371196754565</v>
      </c>
      <c r="K128" s="163">
        <f t="shared" si="49"/>
        <v>45</v>
      </c>
      <c r="L128" s="163">
        <f t="shared" si="50"/>
        <v>2498</v>
      </c>
      <c r="M128" s="164">
        <f t="shared" si="52"/>
        <v>2.0589438937234587E-4</v>
      </c>
      <c r="N128" s="79"/>
    </row>
    <row r="129" spans="1:14" x14ac:dyDescent="0.25">
      <c r="A129" s="161"/>
      <c r="B129" s="162" t="s">
        <v>119</v>
      </c>
      <c r="C129" s="163">
        <v>5017</v>
      </c>
      <c r="D129" s="163">
        <v>3923</v>
      </c>
      <c r="E129" s="163">
        <v>1808</v>
      </c>
      <c r="F129" s="163">
        <v>4851</v>
      </c>
      <c r="G129" s="163">
        <v>5958</v>
      </c>
      <c r="H129" s="163">
        <v>5916</v>
      </c>
      <c r="I129" s="164">
        <f t="shared" si="51"/>
        <v>-7.0493454179254567E-3</v>
      </c>
      <c r="J129" s="165">
        <f t="shared" si="48"/>
        <v>0.50802956920723941</v>
      </c>
      <c r="K129" s="163">
        <f t="shared" si="49"/>
        <v>-42</v>
      </c>
      <c r="L129" s="163">
        <f t="shared" si="50"/>
        <v>1993</v>
      </c>
      <c r="M129" s="164">
        <f t="shared" si="52"/>
        <v>1.6398373822385542E-4</v>
      </c>
      <c r="N129" s="79"/>
    </row>
    <row r="130" spans="1:14" x14ac:dyDescent="0.25">
      <c r="A130" s="161"/>
      <c r="B130" s="162" t="s">
        <v>128</v>
      </c>
      <c r="C130" s="163">
        <v>4529</v>
      </c>
      <c r="D130" s="163">
        <v>4303</v>
      </c>
      <c r="E130" s="163">
        <v>1667</v>
      </c>
      <c r="F130" s="163">
        <v>2747</v>
      </c>
      <c r="G130" s="163">
        <v>3505</v>
      </c>
      <c r="H130" s="163">
        <v>3870</v>
      </c>
      <c r="I130" s="164">
        <f t="shared" si="51"/>
        <v>0.10413694721825961</v>
      </c>
      <c r="J130" s="165">
        <f t="shared" si="48"/>
        <v>-0.10062746920752963</v>
      </c>
      <c r="K130" s="163">
        <f t="shared" si="49"/>
        <v>365</v>
      </c>
      <c r="L130" s="163">
        <f t="shared" si="50"/>
        <v>-433</v>
      </c>
      <c r="M130" s="164">
        <f t="shared" si="52"/>
        <v>1.0727130948720765E-4</v>
      </c>
      <c r="N130" s="79"/>
    </row>
    <row r="131" spans="1:14" x14ac:dyDescent="0.25">
      <c r="A131" s="161" t="s">
        <v>144</v>
      </c>
      <c r="B131" s="162" t="s">
        <v>131</v>
      </c>
      <c r="C131" s="163">
        <v>7923</v>
      </c>
      <c r="D131" s="163">
        <v>5879</v>
      </c>
      <c r="E131" s="163">
        <v>2114</v>
      </c>
      <c r="F131" s="163">
        <v>4022</v>
      </c>
      <c r="G131" s="163">
        <v>4912</v>
      </c>
      <c r="H131" s="163">
        <v>5417</v>
      </c>
      <c r="I131" s="164">
        <f t="shared" si="51"/>
        <v>0.10280944625407162</v>
      </c>
      <c r="J131" s="165">
        <f t="shared" si="48"/>
        <v>-7.8584793332199365E-2</v>
      </c>
      <c r="K131" s="163">
        <f t="shared" si="49"/>
        <v>505</v>
      </c>
      <c r="L131" s="163">
        <f t="shared" si="50"/>
        <v>-462</v>
      </c>
      <c r="M131" s="164">
        <f t="shared" si="52"/>
        <v>1.5015211459746872E-4</v>
      </c>
      <c r="N131" s="79"/>
    </row>
    <row r="132" spans="1:14" x14ac:dyDescent="0.25">
      <c r="A132" s="161" t="s">
        <v>145</v>
      </c>
      <c r="B132" s="168" t="s">
        <v>145</v>
      </c>
      <c r="C132" s="169">
        <f t="shared" ref="C132:H132" si="53">C124-SUM(C125:C131)</f>
        <v>155874</v>
      </c>
      <c r="D132" s="169">
        <f t="shared" si="53"/>
        <v>164819</v>
      </c>
      <c r="E132" s="169">
        <f t="shared" si="53"/>
        <v>57539</v>
      </c>
      <c r="F132" s="169">
        <f t="shared" si="53"/>
        <v>161456</v>
      </c>
      <c r="G132" s="169">
        <f t="shared" si="53"/>
        <v>141905</v>
      </c>
      <c r="H132" s="169">
        <f t="shared" si="53"/>
        <v>148186</v>
      </c>
      <c r="I132" s="170">
        <f t="shared" si="51"/>
        <v>4.4262006271801546E-2</v>
      </c>
      <c r="J132" s="171">
        <f t="shared" si="48"/>
        <v>-0.10091676323724819</v>
      </c>
      <c r="K132" s="169">
        <f>H132-G132</f>
        <v>6281</v>
      </c>
      <c r="L132" s="169">
        <f t="shared" si="50"/>
        <v>-16633</v>
      </c>
      <c r="M132" s="170">
        <f t="shared" si="52"/>
        <v>4.1075209993982828E-3</v>
      </c>
      <c r="N132" s="79"/>
    </row>
    <row r="133" spans="1:14" s="144" customFormat="1" x14ac:dyDescent="0.25">
      <c r="A133" s="161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61"/>
      <c r="B134" s="154" t="s">
        <v>68</v>
      </c>
      <c r="C134" s="176">
        <v>2070855</v>
      </c>
      <c r="D134" s="176">
        <v>1856756</v>
      </c>
      <c r="E134" s="176">
        <v>584304</v>
      </c>
      <c r="F134" s="176">
        <v>1753117</v>
      </c>
      <c r="G134" s="176">
        <v>1886738</v>
      </c>
      <c r="H134" s="176">
        <v>1988780</v>
      </c>
      <c r="I134" s="177">
        <f>IFERROR(H134/G134-1,"-")</f>
        <v>5.4083820859069931E-2</v>
      </c>
      <c r="J134" s="177">
        <f>IFERROR(H134/D134-1,"-")</f>
        <v>7.110465780102504E-2</v>
      </c>
      <c r="K134" s="176">
        <f>H134-G134</f>
        <v>102042</v>
      </c>
      <c r="L134" s="176">
        <f>H134-D134</f>
        <v>132024</v>
      </c>
      <c r="M134" s="177">
        <f>H134/H$8</f>
        <v>5.512636560257593E-2</v>
      </c>
      <c r="N134" s="79"/>
    </row>
    <row r="135" spans="1:14" x14ac:dyDescent="0.25">
      <c r="A135" s="161" t="s">
        <v>96</v>
      </c>
      <c r="B135" s="157" t="s">
        <v>97</v>
      </c>
      <c r="C135" s="158">
        <v>212961</v>
      </c>
      <c r="D135" s="158">
        <v>192906</v>
      </c>
      <c r="E135" s="158">
        <v>64416</v>
      </c>
      <c r="F135" s="158">
        <v>105219</v>
      </c>
      <c r="G135" s="158">
        <v>114083</v>
      </c>
      <c r="H135" s="158">
        <v>103740</v>
      </c>
      <c r="I135" s="159">
        <f>IFERROR(H135/G135-1,"-")</f>
        <v>-9.0662061832174845E-2</v>
      </c>
      <c r="J135" s="160">
        <f t="shared" ref="J135:J146" si="54">IFERROR(H135/D135-1,"-")</f>
        <v>-0.46222512519050729</v>
      </c>
      <c r="K135" s="158">
        <f t="shared" ref="K135:K145" si="55">H135-G135</f>
        <v>-10343</v>
      </c>
      <c r="L135" s="158">
        <f t="shared" ref="L135:L146" si="56">H135-D135</f>
        <v>-89166</v>
      </c>
      <c r="M135" s="159">
        <f>H135/H$8</f>
        <v>2.8755363426880938E-3</v>
      </c>
      <c r="N135" s="79"/>
    </row>
    <row r="136" spans="1:14" x14ac:dyDescent="0.25">
      <c r="A136" s="161" t="s">
        <v>103</v>
      </c>
      <c r="B136" s="162" t="s">
        <v>103</v>
      </c>
      <c r="C136" s="163">
        <v>148508</v>
      </c>
      <c r="D136" s="163">
        <v>94828</v>
      </c>
      <c r="E136" s="163">
        <v>42658</v>
      </c>
      <c r="F136" s="163">
        <v>57546</v>
      </c>
      <c r="G136" s="163">
        <v>60090</v>
      </c>
      <c r="H136" s="163">
        <v>47885</v>
      </c>
      <c r="I136" s="164">
        <f>IFERROR(H136/G136-1,"-")</f>
        <v>-0.2031119986686637</v>
      </c>
      <c r="J136" s="165">
        <f t="shared" si="54"/>
        <v>-0.49503311258278149</v>
      </c>
      <c r="K136" s="163">
        <f t="shared" si="55"/>
        <v>-12205</v>
      </c>
      <c r="L136" s="163">
        <f t="shared" si="56"/>
        <v>-46943</v>
      </c>
      <c r="M136" s="164">
        <f>H136/H$8</f>
        <v>1.3273092131253072E-3</v>
      </c>
      <c r="N136" s="79"/>
    </row>
    <row r="137" spans="1:14" x14ac:dyDescent="0.25">
      <c r="A137" s="161" t="s">
        <v>100</v>
      </c>
      <c r="B137" s="162" t="s">
        <v>100</v>
      </c>
      <c r="C137" s="163">
        <v>64453</v>
      </c>
      <c r="D137" s="163">
        <v>98078</v>
      </c>
      <c r="E137" s="163">
        <v>21758</v>
      </c>
      <c r="F137" s="163">
        <v>47673</v>
      </c>
      <c r="G137" s="163">
        <v>53993</v>
      </c>
      <c r="H137" s="163">
        <v>55855</v>
      </c>
      <c r="I137" s="164">
        <f>IFERROR(H137/G137-1,"-")</f>
        <v>3.4485951882651467E-2</v>
      </c>
      <c r="J137" s="165">
        <f t="shared" si="54"/>
        <v>-0.43050429250188627</v>
      </c>
      <c r="K137" s="163">
        <f t="shared" si="55"/>
        <v>1862</v>
      </c>
      <c r="L137" s="163">
        <f t="shared" si="56"/>
        <v>-42223</v>
      </c>
      <c r="M137" s="164">
        <f>H137/H$8</f>
        <v>1.5482271295627866E-3</v>
      </c>
      <c r="N137" s="79"/>
    </row>
    <row r="138" spans="1:14" x14ac:dyDescent="0.25">
      <c r="A138" s="161"/>
      <c r="B138" s="157" t="s">
        <v>107</v>
      </c>
      <c r="C138" s="158">
        <v>1857894</v>
      </c>
      <c r="D138" s="158">
        <v>1663850</v>
      </c>
      <c r="E138" s="158">
        <v>519888</v>
      </c>
      <c r="F138" s="158">
        <v>1647898</v>
      </c>
      <c r="G138" s="158">
        <v>1772655</v>
      </c>
      <c r="H138" s="158">
        <v>1885040</v>
      </c>
      <c r="I138" s="159">
        <f>IFERROR(H138/G138-1,"-")</f>
        <v>6.3399251405377832E-2</v>
      </c>
      <c r="J138" s="160">
        <f t="shared" si="54"/>
        <v>0.13293866634612495</v>
      </c>
      <c r="K138" s="158">
        <f t="shared" si="55"/>
        <v>112385</v>
      </c>
      <c r="L138" s="158">
        <f t="shared" si="56"/>
        <v>221190</v>
      </c>
      <c r="M138" s="159">
        <f>H138/H$8</f>
        <v>5.2250829259887839E-2</v>
      </c>
      <c r="N138" s="79"/>
    </row>
    <row r="139" spans="1:14" s="56" customFormat="1" x14ac:dyDescent="0.25">
      <c r="A139" s="161"/>
      <c r="B139" s="162" t="s">
        <v>110</v>
      </c>
      <c r="C139" s="163">
        <v>1012432</v>
      </c>
      <c r="D139" s="163">
        <v>847716</v>
      </c>
      <c r="E139" s="163">
        <v>223652</v>
      </c>
      <c r="F139" s="163">
        <v>740061</v>
      </c>
      <c r="G139" s="163">
        <v>745732</v>
      </c>
      <c r="H139" s="163">
        <v>857461</v>
      </c>
      <c r="I139" s="164">
        <f t="shared" ref="I139:I146" si="57">IFERROR(H139/G139-1,"-")</f>
        <v>0.1498246018676952</v>
      </c>
      <c r="J139" s="165">
        <f t="shared" si="54"/>
        <v>1.1495595222928534E-2</v>
      </c>
      <c r="K139" s="163">
        <f t="shared" si="55"/>
        <v>111729</v>
      </c>
      <c r="L139" s="163">
        <f t="shared" si="56"/>
        <v>9745</v>
      </c>
      <c r="M139" s="164">
        <f t="shared" ref="M139:M146" si="58">H139/H$8</f>
        <v>2.3767691034679732E-2</v>
      </c>
      <c r="N139" s="166"/>
    </row>
    <row r="140" spans="1:14" s="56" customFormat="1" x14ac:dyDescent="0.25">
      <c r="A140" s="161"/>
      <c r="B140" s="162" t="s">
        <v>113</v>
      </c>
      <c r="C140" s="163">
        <v>127265</v>
      </c>
      <c r="D140" s="163">
        <v>113771</v>
      </c>
      <c r="E140" s="163">
        <v>42621</v>
      </c>
      <c r="F140" s="163">
        <v>132461</v>
      </c>
      <c r="G140" s="163">
        <v>181229</v>
      </c>
      <c r="H140" s="163">
        <v>190327</v>
      </c>
      <c r="I140" s="164">
        <f t="shared" si="57"/>
        <v>5.0201678539306682E-2</v>
      </c>
      <c r="J140" s="165">
        <f t="shared" si="54"/>
        <v>0.67289555334839291</v>
      </c>
      <c r="K140" s="163">
        <f t="shared" si="55"/>
        <v>9098</v>
      </c>
      <c r="L140" s="163">
        <f t="shared" si="56"/>
        <v>76556</v>
      </c>
      <c r="M140" s="164">
        <f t="shared" si="58"/>
        <v>5.2756140880547212E-3</v>
      </c>
      <c r="N140" s="166"/>
    </row>
    <row r="141" spans="1:14" x14ac:dyDescent="0.25">
      <c r="A141" s="161"/>
      <c r="B141" s="162" t="s">
        <v>116</v>
      </c>
      <c r="C141" s="163">
        <v>159535</v>
      </c>
      <c r="D141" s="163">
        <v>132722</v>
      </c>
      <c r="E141" s="163">
        <v>41260</v>
      </c>
      <c r="F141" s="163">
        <v>171222</v>
      </c>
      <c r="G141" s="163">
        <v>162316</v>
      </c>
      <c r="H141" s="163">
        <v>166671</v>
      </c>
      <c r="I141" s="164">
        <f t="shared" si="57"/>
        <v>2.6830380245939978E-2</v>
      </c>
      <c r="J141" s="165">
        <f t="shared" si="54"/>
        <v>0.25579029851870838</v>
      </c>
      <c r="K141" s="163">
        <f t="shared" si="55"/>
        <v>4355</v>
      </c>
      <c r="L141" s="163">
        <f t="shared" si="56"/>
        <v>33949</v>
      </c>
      <c r="M141" s="164">
        <f t="shared" si="58"/>
        <v>4.6199008846362763E-3</v>
      </c>
      <c r="N141" s="79"/>
    </row>
    <row r="142" spans="1:14" x14ac:dyDescent="0.25">
      <c r="A142" s="161"/>
      <c r="B142" s="162" t="s">
        <v>123</v>
      </c>
      <c r="C142" s="163">
        <v>37533</v>
      </c>
      <c r="D142" s="163">
        <v>38846</v>
      </c>
      <c r="E142" s="163">
        <v>8075</v>
      </c>
      <c r="F142" s="163">
        <v>60881</v>
      </c>
      <c r="G142" s="163">
        <v>78552</v>
      </c>
      <c r="H142" s="163">
        <v>58930</v>
      </c>
      <c r="I142" s="164">
        <f t="shared" si="57"/>
        <v>-0.24979631327019047</v>
      </c>
      <c r="J142" s="165">
        <f t="shared" si="54"/>
        <v>0.51701590897389682</v>
      </c>
      <c r="K142" s="163">
        <f t="shared" si="55"/>
        <v>-19622</v>
      </c>
      <c r="L142" s="163">
        <f t="shared" si="56"/>
        <v>20084</v>
      </c>
      <c r="M142" s="164">
        <f t="shared" si="58"/>
        <v>1.6334620847754903E-3</v>
      </c>
      <c r="N142" s="79"/>
    </row>
    <row r="143" spans="1:14" x14ac:dyDescent="0.25">
      <c r="A143" s="161"/>
      <c r="B143" s="162" t="s">
        <v>119</v>
      </c>
      <c r="C143" s="163">
        <v>39264</v>
      </c>
      <c r="D143" s="163">
        <v>39195</v>
      </c>
      <c r="E143" s="163">
        <v>11977</v>
      </c>
      <c r="F143" s="163">
        <v>32138</v>
      </c>
      <c r="G143" s="163">
        <v>40929</v>
      </c>
      <c r="H143" s="163">
        <v>41917</v>
      </c>
      <c r="I143" s="164">
        <f t="shared" si="57"/>
        <v>2.4139363287644544E-2</v>
      </c>
      <c r="J143" s="165">
        <f t="shared" si="54"/>
        <v>6.9447633626738003E-2</v>
      </c>
      <c r="K143" s="163">
        <f t="shared" si="55"/>
        <v>988</v>
      </c>
      <c r="L143" s="163">
        <f t="shared" si="56"/>
        <v>2722</v>
      </c>
      <c r="M143" s="164">
        <f t="shared" si="58"/>
        <v>1.1618841033011068E-3</v>
      </c>
      <c r="N143" s="79"/>
    </row>
    <row r="144" spans="1:14" x14ac:dyDescent="0.25">
      <c r="A144" s="161"/>
      <c r="B144" s="162" t="s">
        <v>128</v>
      </c>
      <c r="C144" s="163">
        <v>17025</v>
      </c>
      <c r="D144" s="163">
        <v>18681</v>
      </c>
      <c r="E144" s="163">
        <v>15360</v>
      </c>
      <c r="F144" s="163">
        <v>24691</v>
      </c>
      <c r="G144" s="163">
        <v>28155</v>
      </c>
      <c r="H144" s="163">
        <v>26591</v>
      </c>
      <c r="I144" s="164">
        <f t="shared" si="57"/>
        <v>-5.554963594388207E-2</v>
      </c>
      <c r="J144" s="165">
        <f t="shared" si="54"/>
        <v>0.42342487018896202</v>
      </c>
      <c r="K144" s="163">
        <f t="shared" si="55"/>
        <v>-1564</v>
      </c>
      <c r="L144" s="163">
        <f t="shared" si="56"/>
        <v>7910</v>
      </c>
      <c r="M144" s="164">
        <f t="shared" si="58"/>
        <v>7.3706754278406693E-4</v>
      </c>
      <c r="N144" s="79"/>
    </row>
    <row r="145" spans="1:14" x14ac:dyDescent="0.25">
      <c r="A145" s="161" t="s">
        <v>144</v>
      </c>
      <c r="B145" s="162" t="s">
        <v>131</v>
      </c>
      <c r="C145" s="163">
        <v>77288</v>
      </c>
      <c r="D145" s="163">
        <v>47882</v>
      </c>
      <c r="E145" s="163">
        <v>29483</v>
      </c>
      <c r="F145" s="163">
        <v>14264</v>
      </c>
      <c r="G145" s="163">
        <v>21375</v>
      </c>
      <c r="H145" s="163">
        <v>19097</v>
      </c>
      <c r="I145" s="164">
        <f t="shared" si="57"/>
        <v>-0.10657309941520465</v>
      </c>
      <c r="J145" s="165">
        <f t="shared" si="54"/>
        <v>-0.60116536485526928</v>
      </c>
      <c r="K145" s="163">
        <f t="shared" si="55"/>
        <v>-2278</v>
      </c>
      <c r="L145" s="163">
        <f t="shared" si="56"/>
        <v>-28785</v>
      </c>
      <c r="M145" s="164">
        <f t="shared" si="58"/>
        <v>5.2934372022666785E-4</v>
      </c>
      <c r="N145" s="79"/>
    </row>
    <row r="146" spans="1:14" x14ac:dyDescent="0.25">
      <c r="A146" s="161" t="s">
        <v>145</v>
      </c>
      <c r="B146" s="168" t="s">
        <v>145</v>
      </c>
      <c r="C146" s="169">
        <f t="shared" ref="C146:H146" si="59">C138-SUM(C139:C145)</f>
        <v>387552</v>
      </c>
      <c r="D146" s="169">
        <f t="shared" si="59"/>
        <v>425037</v>
      </c>
      <c r="E146" s="169">
        <f t="shared" si="59"/>
        <v>147460</v>
      </c>
      <c r="F146" s="169">
        <f t="shared" si="59"/>
        <v>472180</v>
      </c>
      <c r="G146" s="169">
        <f t="shared" si="59"/>
        <v>514367</v>
      </c>
      <c r="H146" s="169">
        <f t="shared" si="59"/>
        <v>524046</v>
      </c>
      <c r="I146" s="170">
        <f t="shared" si="57"/>
        <v>1.881730359840339E-2</v>
      </c>
      <c r="J146" s="171">
        <f t="shared" si="54"/>
        <v>0.23294207327832628</v>
      </c>
      <c r="K146" s="169">
        <f>H146-G146</f>
        <v>9679</v>
      </c>
      <c r="L146" s="169">
        <f t="shared" si="56"/>
        <v>99009</v>
      </c>
      <c r="M146" s="170">
        <f t="shared" si="58"/>
        <v>1.4525865801429774E-2</v>
      </c>
      <c r="N146" s="79"/>
    </row>
    <row r="147" spans="1:14" s="144" customFormat="1" x14ac:dyDescent="0.25">
      <c r="A147" s="161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61"/>
      <c r="B148" s="154" t="s">
        <v>68</v>
      </c>
      <c r="C148" s="176">
        <v>791792</v>
      </c>
      <c r="D148" s="176">
        <v>721244</v>
      </c>
      <c r="E148" s="176">
        <v>221799</v>
      </c>
      <c r="F148" s="176">
        <v>622441</v>
      </c>
      <c r="G148" s="176">
        <v>781085</v>
      </c>
      <c r="H148" s="176">
        <v>735651</v>
      </c>
      <c r="I148" s="177">
        <f>IFERROR(H148/G148-1,"-")</f>
        <v>-5.8167805040424514E-2</v>
      </c>
      <c r="J148" s="177">
        <f>IFERROR(H148/D148-1,"-")</f>
        <v>1.9975209499143221E-2</v>
      </c>
      <c r="K148" s="176">
        <f>H148-G148</f>
        <v>-45434</v>
      </c>
      <c r="L148" s="176">
        <f>H148-D148</f>
        <v>14407</v>
      </c>
      <c r="M148" s="177">
        <f>H148/H$8</f>
        <v>2.0391278060871782E-2</v>
      </c>
      <c r="N148" s="79"/>
    </row>
    <row r="149" spans="1:14" x14ac:dyDescent="0.25">
      <c r="A149" s="161" t="s">
        <v>96</v>
      </c>
      <c r="B149" s="157" t="s">
        <v>97</v>
      </c>
      <c r="C149" s="158">
        <v>267197</v>
      </c>
      <c r="D149" s="158">
        <v>261107</v>
      </c>
      <c r="E149" s="158">
        <v>84486</v>
      </c>
      <c r="F149" s="158">
        <v>251371</v>
      </c>
      <c r="G149" s="158">
        <v>299320</v>
      </c>
      <c r="H149" s="158">
        <v>274535</v>
      </c>
      <c r="I149" s="159">
        <f>IFERROR(H149/G149-1,"-")</f>
        <v>-8.2804356541494095E-2</v>
      </c>
      <c r="J149" s="160">
        <f t="shared" ref="J149:J160" si="60">IFERROR(H149/D149-1,"-")</f>
        <v>5.14271926834593E-2</v>
      </c>
      <c r="K149" s="158">
        <f t="shared" ref="K149:K159" si="61">H149-G149</f>
        <v>-24785</v>
      </c>
      <c r="L149" s="158">
        <f t="shared" ref="L149:L160" si="62">H149-D149</f>
        <v>13428</v>
      </c>
      <c r="M149" s="159">
        <f>H149/H$8</f>
        <v>7.6097490827055697E-3</v>
      </c>
      <c r="N149" s="79"/>
    </row>
    <row r="150" spans="1:14" x14ac:dyDescent="0.25">
      <c r="A150" s="161" t="s">
        <v>103</v>
      </c>
      <c r="B150" s="162" t="s">
        <v>103</v>
      </c>
      <c r="C150" s="163">
        <v>113785</v>
      </c>
      <c r="D150" s="163">
        <v>111386</v>
      </c>
      <c r="E150" s="163">
        <v>40910</v>
      </c>
      <c r="F150" s="163">
        <v>153781</v>
      </c>
      <c r="G150" s="163">
        <v>212501</v>
      </c>
      <c r="H150" s="163">
        <v>179525</v>
      </c>
      <c r="I150" s="164">
        <f>IFERROR(H150/G150-1,"-")</f>
        <v>-0.15518044620966487</v>
      </c>
      <c r="J150" s="165">
        <f t="shared" si="60"/>
        <v>0.6117375612734095</v>
      </c>
      <c r="K150" s="163">
        <f t="shared" si="61"/>
        <v>-32976</v>
      </c>
      <c r="L150" s="163">
        <f t="shared" si="62"/>
        <v>68139</v>
      </c>
      <c r="M150" s="164">
        <f>H150/H$8</f>
        <v>4.9761968567676885E-3</v>
      </c>
      <c r="N150" s="79"/>
    </row>
    <row r="151" spans="1:14" x14ac:dyDescent="0.25">
      <c r="A151" s="161" t="s">
        <v>100</v>
      </c>
      <c r="B151" s="162" t="s">
        <v>100</v>
      </c>
      <c r="C151" s="163">
        <v>153412</v>
      </c>
      <c r="D151" s="163">
        <v>149721</v>
      </c>
      <c r="E151" s="163">
        <v>43576</v>
      </c>
      <c r="F151" s="163">
        <v>97590</v>
      </c>
      <c r="G151" s="163">
        <v>86819</v>
      </c>
      <c r="H151" s="163">
        <v>95010</v>
      </c>
      <c r="I151" s="164">
        <f>IFERROR(H151/G151-1,"-")</f>
        <v>9.4345707736785744E-2</v>
      </c>
      <c r="J151" s="165">
        <f t="shared" si="60"/>
        <v>-0.365419680605927</v>
      </c>
      <c r="K151" s="163">
        <f t="shared" si="61"/>
        <v>8191</v>
      </c>
      <c r="L151" s="163">
        <f t="shared" si="62"/>
        <v>-54711</v>
      </c>
      <c r="M151" s="164">
        <f>H151/H$8</f>
        <v>2.6335522259378812E-3</v>
      </c>
      <c r="N151" s="79"/>
    </row>
    <row r="152" spans="1:14" x14ac:dyDescent="0.25">
      <c r="A152" s="161"/>
      <c r="B152" s="157" t="s">
        <v>107</v>
      </c>
      <c r="C152" s="158">
        <v>524595</v>
      </c>
      <c r="D152" s="158">
        <v>460137</v>
      </c>
      <c r="E152" s="158">
        <v>137313</v>
      </c>
      <c r="F152" s="158">
        <v>371070</v>
      </c>
      <c r="G152" s="158">
        <v>481765</v>
      </c>
      <c r="H152" s="158">
        <v>461116</v>
      </c>
      <c r="I152" s="159">
        <f>IFERROR(H152/G152-1,"-")</f>
        <v>-4.2861145994416372E-2</v>
      </c>
      <c r="J152" s="160">
        <f t="shared" si="60"/>
        <v>2.1276272066796942E-3</v>
      </c>
      <c r="K152" s="158">
        <f t="shared" si="61"/>
        <v>-20649</v>
      </c>
      <c r="L152" s="158">
        <f t="shared" si="62"/>
        <v>979</v>
      </c>
      <c r="M152" s="159">
        <f>H152/H$8</f>
        <v>1.2781528978166213E-2</v>
      </c>
      <c r="N152" s="79"/>
    </row>
    <row r="153" spans="1:14" s="56" customFormat="1" x14ac:dyDescent="0.25">
      <c r="A153" s="161"/>
      <c r="B153" s="162" t="s">
        <v>110</v>
      </c>
      <c r="C153" s="163">
        <v>156082</v>
      </c>
      <c r="D153" s="163">
        <v>120718</v>
      </c>
      <c r="E153" s="163">
        <v>30243</v>
      </c>
      <c r="F153" s="163">
        <v>136400</v>
      </c>
      <c r="G153" s="163">
        <v>179243</v>
      </c>
      <c r="H153" s="163">
        <v>146131</v>
      </c>
      <c r="I153" s="164">
        <f t="shared" ref="I153:I160" si="63">IFERROR(H153/G153-1,"-")</f>
        <v>-0.18473245817130934</v>
      </c>
      <c r="J153" s="165">
        <f t="shared" si="60"/>
        <v>0.21051541609370594</v>
      </c>
      <c r="K153" s="163">
        <f t="shared" si="61"/>
        <v>-33112</v>
      </c>
      <c r="L153" s="163">
        <f t="shared" si="62"/>
        <v>25413</v>
      </c>
      <c r="M153" s="164">
        <f t="shared" ref="M153:M160" si="64">H153/H$8</f>
        <v>4.0505591025000367E-3</v>
      </c>
      <c r="N153" s="166"/>
    </row>
    <row r="154" spans="1:14" s="56" customFormat="1" x14ac:dyDescent="0.25">
      <c r="A154" s="161"/>
      <c r="B154" s="162" t="s">
        <v>113</v>
      </c>
      <c r="C154" s="163">
        <v>185381</v>
      </c>
      <c r="D154" s="163">
        <v>154372</v>
      </c>
      <c r="E154" s="163">
        <v>49123</v>
      </c>
      <c r="F154" s="163">
        <v>98479</v>
      </c>
      <c r="G154" s="163">
        <v>105256</v>
      </c>
      <c r="H154" s="163">
        <v>104855</v>
      </c>
      <c r="I154" s="164">
        <f t="shared" si="63"/>
        <v>-3.8097590636163581E-3</v>
      </c>
      <c r="J154" s="165">
        <f t="shared" si="60"/>
        <v>-0.32076412820977895</v>
      </c>
      <c r="K154" s="163">
        <f t="shared" si="61"/>
        <v>-401</v>
      </c>
      <c r="L154" s="163">
        <f t="shared" si="62"/>
        <v>-49517</v>
      </c>
      <c r="M154" s="164">
        <f t="shared" si="64"/>
        <v>2.9064426760416432E-3</v>
      </c>
      <c r="N154" s="166"/>
    </row>
    <row r="155" spans="1:14" x14ac:dyDescent="0.25">
      <c r="A155" s="161"/>
      <c r="B155" s="162" t="s">
        <v>116</v>
      </c>
      <c r="C155" s="163">
        <v>70665</v>
      </c>
      <c r="D155" s="163">
        <v>63972</v>
      </c>
      <c r="E155" s="163">
        <v>13885</v>
      </c>
      <c r="F155" s="163">
        <v>41410</v>
      </c>
      <c r="G155" s="163">
        <v>72199</v>
      </c>
      <c r="H155" s="163">
        <v>71765</v>
      </c>
      <c r="I155" s="164">
        <f t="shared" si="63"/>
        <v>-6.0111635895233606E-3</v>
      </c>
      <c r="J155" s="165">
        <f t="shared" si="60"/>
        <v>0.1218189207778404</v>
      </c>
      <c r="K155" s="163">
        <f t="shared" si="61"/>
        <v>-434</v>
      </c>
      <c r="L155" s="163">
        <f t="shared" si="62"/>
        <v>7793</v>
      </c>
      <c r="M155" s="164">
        <f t="shared" si="64"/>
        <v>1.9892314018990845E-3</v>
      </c>
      <c r="N155" s="79"/>
    </row>
    <row r="156" spans="1:14" x14ac:dyDescent="0.25">
      <c r="A156" s="161"/>
      <c r="B156" s="162" t="s">
        <v>123</v>
      </c>
      <c r="C156" s="163">
        <v>7417</v>
      </c>
      <c r="D156" s="163">
        <v>7808</v>
      </c>
      <c r="E156" s="163">
        <v>2558</v>
      </c>
      <c r="F156" s="163">
        <v>9484</v>
      </c>
      <c r="G156" s="163">
        <v>12559</v>
      </c>
      <c r="H156" s="163">
        <v>15268</v>
      </c>
      <c r="I156" s="164">
        <f t="shared" si="63"/>
        <v>0.21570188709292148</v>
      </c>
      <c r="J156" s="165">
        <f t="shared" si="60"/>
        <v>0.95543032786885251</v>
      </c>
      <c r="K156" s="163">
        <f t="shared" si="61"/>
        <v>2709</v>
      </c>
      <c r="L156" s="163">
        <f t="shared" si="62"/>
        <v>7460</v>
      </c>
      <c r="M156" s="164">
        <f t="shared" si="64"/>
        <v>4.2320887680896295E-4</v>
      </c>
      <c r="N156" s="79"/>
    </row>
    <row r="157" spans="1:14" x14ac:dyDescent="0.25">
      <c r="A157" s="161"/>
      <c r="B157" s="162" t="s">
        <v>119</v>
      </c>
      <c r="C157" s="163">
        <v>17321</v>
      </c>
      <c r="D157" s="163">
        <v>21924</v>
      </c>
      <c r="E157" s="163">
        <v>9309</v>
      </c>
      <c r="F157" s="163">
        <v>27289</v>
      </c>
      <c r="G157" s="163">
        <v>21390</v>
      </c>
      <c r="H157" s="163">
        <v>24668</v>
      </c>
      <c r="I157" s="164">
        <f t="shared" si="63"/>
        <v>0.15324918186068248</v>
      </c>
      <c r="J157" s="165">
        <f t="shared" si="60"/>
        <v>0.12515964240102173</v>
      </c>
      <c r="K157" s="163">
        <f t="shared" si="61"/>
        <v>3278</v>
      </c>
      <c r="L157" s="163">
        <f t="shared" si="62"/>
        <v>2744</v>
      </c>
      <c r="M157" s="164">
        <f t="shared" si="64"/>
        <v>6.8376451225592725E-4</v>
      </c>
      <c r="N157" s="79"/>
    </row>
    <row r="158" spans="1:14" x14ac:dyDescent="0.25">
      <c r="A158" s="161"/>
      <c r="B158" s="162" t="s">
        <v>128</v>
      </c>
      <c r="C158" s="163">
        <v>2280</v>
      </c>
      <c r="D158" s="163">
        <v>2951</v>
      </c>
      <c r="E158" s="163">
        <v>2834</v>
      </c>
      <c r="F158" s="163">
        <v>2563</v>
      </c>
      <c r="G158" s="163">
        <v>4469</v>
      </c>
      <c r="H158" s="163">
        <v>3399</v>
      </c>
      <c r="I158" s="164">
        <f t="shared" si="63"/>
        <v>-0.23942716491385097</v>
      </c>
      <c r="J158" s="165">
        <f t="shared" si="60"/>
        <v>0.1518129447644867</v>
      </c>
      <c r="K158" s="163">
        <f t="shared" si="61"/>
        <v>-1070</v>
      </c>
      <c r="L158" s="163">
        <f t="shared" si="62"/>
        <v>448</v>
      </c>
      <c r="M158" s="164">
        <f t="shared" si="64"/>
        <v>9.4215809030237421E-5</v>
      </c>
      <c r="N158" s="79"/>
    </row>
    <row r="159" spans="1:14" x14ac:dyDescent="0.25">
      <c r="A159" s="161" t="s">
        <v>144</v>
      </c>
      <c r="B159" s="162" t="s">
        <v>131</v>
      </c>
      <c r="C159" s="163">
        <v>7782</v>
      </c>
      <c r="D159" s="163">
        <v>7381</v>
      </c>
      <c r="E159" s="163">
        <v>3783</v>
      </c>
      <c r="F159" s="163">
        <v>4129</v>
      </c>
      <c r="G159" s="163">
        <v>6277</v>
      </c>
      <c r="H159" s="163">
        <v>5327</v>
      </c>
      <c r="I159" s="164">
        <f t="shared" si="63"/>
        <v>-0.15134618448303327</v>
      </c>
      <c r="J159" s="165">
        <f t="shared" si="60"/>
        <v>-0.27828207559951224</v>
      </c>
      <c r="K159" s="163">
        <f t="shared" si="61"/>
        <v>-950</v>
      </c>
      <c r="L159" s="163">
        <f t="shared" si="62"/>
        <v>-2054</v>
      </c>
      <c r="M159" s="164">
        <f t="shared" si="64"/>
        <v>1.4765743298148713E-4</v>
      </c>
      <c r="N159" s="79"/>
    </row>
    <row r="160" spans="1:14" x14ac:dyDescent="0.25">
      <c r="A160" s="161" t="s">
        <v>145</v>
      </c>
      <c r="B160" s="168" t="s">
        <v>145</v>
      </c>
      <c r="C160" s="169">
        <f t="shared" ref="C160:H160" si="65">C152-SUM(C153:C159)</f>
        <v>77667</v>
      </c>
      <c r="D160" s="169">
        <f t="shared" si="65"/>
        <v>81011</v>
      </c>
      <c r="E160" s="169">
        <f t="shared" si="65"/>
        <v>25578</v>
      </c>
      <c r="F160" s="169">
        <f t="shared" si="65"/>
        <v>51316</v>
      </c>
      <c r="G160" s="169">
        <f t="shared" si="65"/>
        <v>80372</v>
      </c>
      <c r="H160" s="169">
        <f t="shared" si="65"/>
        <v>89703</v>
      </c>
      <c r="I160" s="170">
        <f t="shared" si="63"/>
        <v>0.11609764594634941</v>
      </c>
      <c r="J160" s="171">
        <f t="shared" si="60"/>
        <v>0.10729407117551948</v>
      </c>
      <c r="K160" s="169">
        <f>H160-G160</f>
        <v>9331</v>
      </c>
      <c r="L160" s="169">
        <f t="shared" si="62"/>
        <v>8692</v>
      </c>
      <c r="M160" s="170">
        <f t="shared" si="64"/>
        <v>2.4864491666488344E-3</v>
      </c>
      <c r="N160" s="79"/>
    </row>
    <row r="161" spans="2:16" ht="6" customHeigh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2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2">
    <mergeCell ref="B3:M3"/>
    <mergeCell ref="C5:M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82CDD-7D3B-469A-A91C-1C968585B0D2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69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r="5" spans="1:14" ht="6" customHeight="1" x14ac:dyDescent="0.25"/>
    <row r="6" spans="1:14" s="144" customFormat="1" ht="72" customHeight="1" x14ac:dyDescent="0.25">
      <c r="B6" s="145"/>
      <c r="C6" s="182">
        <v>2018</v>
      </c>
      <c r="D6" s="182">
        <v>2019</v>
      </c>
      <c r="E6" s="182">
        <v>2020</v>
      </c>
      <c r="F6" s="182">
        <v>2021</v>
      </c>
      <c r="G6" s="182">
        <v>2022</v>
      </c>
      <c r="H6" s="182">
        <v>2023</v>
      </c>
      <c r="I6" s="173" t="str">
        <f>CONCATENATE("var. ",RIGHT(H6,2),"/",RIGHT(G6,2))</f>
        <v>var. 23/22</v>
      </c>
      <c r="J6" s="173" t="str">
        <f>CONCATENATE("var. ",RIGHT(H6,2),"/",RIGHT(E6,2))</f>
        <v>var. 23/20</v>
      </c>
      <c r="K6" s="172" t="str">
        <f>CONCATENATE("dif. ",RIGHT(H6,2),"/",RIGHT(G6,2))</f>
        <v>dif. 23/22</v>
      </c>
      <c r="L6" s="172" t="str">
        <f>CONCATENATE("dif. ",RIGHT(H6,2),"/",RIGHT(E6,2))</f>
        <v>dif. 23/20</v>
      </c>
      <c r="M6" s="173" t="str">
        <f>CONCATENATE("Cuota s/ total lugares de residencia ",RIGHT(H6,4))</f>
        <v>Cuota s/ total lugares de residencia 2023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>
        <v>3</v>
      </c>
      <c r="B8" s="154" t="s">
        <v>68</v>
      </c>
      <c r="C8" s="176">
        <v>34510831</v>
      </c>
      <c r="D8" s="176">
        <v>34034766</v>
      </c>
      <c r="E8" s="176">
        <v>10243785</v>
      </c>
      <c r="F8" s="176">
        <v>13903380</v>
      </c>
      <c r="G8" s="176">
        <v>31405937</v>
      </c>
      <c r="H8" s="176">
        <v>34509923</v>
      </c>
      <c r="I8" s="177">
        <f>IFERROR(H8/G8-1,"-")</f>
        <v>9.8834370074677214E-2</v>
      </c>
      <c r="J8" s="177">
        <f>IFERROR(H8/E8-1,"-")</f>
        <v>2.3688644382911201</v>
      </c>
      <c r="K8" s="176">
        <f>H8-G8</f>
        <v>3103986</v>
      </c>
      <c r="L8" s="176">
        <f>H8-E8</f>
        <v>24266138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4630328</v>
      </c>
      <c r="D9" s="158">
        <v>4613933</v>
      </c>
      <c r="E9" s="158">
        <v>1666329</v>
      </c>
      <c r="F9" s="158">
        <v>2851484</v>
      </c>
      <c r="G9" s="158">
        <v>4154268</v>
      </c>
      <c r="H9" s="158">
        <v>4256196</v>
      </c>
      <c r="I9" s="159">
        <f>IFERROR(H9/G9-1,"-")</f>
        <v>2.4535730482482032E-2</v>
      </c>
      <c r="J9" s="160">
        <f t="shared" ref="J9:J20" si="0">IFERROR(H9/E9-1,"-")</f>
        <v>1.5542350880288347</v>
      </c>
      <c r="K9" s="158">
        <f t="shared" ref="K9:K19" si="1">H9-G9</f>
        <v>101928</v>
      </c>
      <c r="L9" s="158">
        <f t="shared" ref="L9:L20" si="2">H9-E9</f>
        <v>2589867</v>
      </c>
      <c r="M9" s="159">
        <f>H9/H$8</f>
        <v>0.12333252670543483</v>
      </c>
      <c r="N9" s="79"/>
    </row>
    <row r="10" spans="1:14" x14ac:dyDescent="0.25">
      <c r="A10" s="161" t="s">
        <v>103</v>
      </c>
      <c r="B10" s="162" t="s">
        <v>103</v>
      </c>
      <c r="C10" s="163">
        <v>1417896</v>
      </c>
      <c r="D10" s="163">
        <v>1301233</v>
      </c>
      <c r="E10" s="163">
        <v>564792</v>
      </c>
      <c r="F10" s="163">
        <v>1116779</v>
      </c>
      <c r="G10" s="163">
        <v>1214668</v>
      </c>
      <c r="H10" s="163">
        <v>1317693</v>
      </c>
      <c r="I10" s="164">
        <f>IFERROR(H10/G10-1,"-")</f>
        <v>8.4817415129072371E-2</v>
      </c>
      <c r="J10" s="165">
        <f t="shared" si="0"/>
        <v>1.3330588960183571</v>
      </c>
      <c r="K10" s="163">
        <f t="shared" si="1"/>
        <v>103025</v>
      </c>
      <c r="L10" s="163">
        <f t="shared" si="2"/>
        <v>752901</v>
      </c>
      <c r="M10" s="164">
        <f>H10/H$8</f>
        <v>3.8183017678712294E-2</v>
      </c>
      <c r="N10" s="79"/>
    </row>
    <row r="11" spans="1:14" x14ac:dyDescent="0.25">
      <c r="A11" s="161" t="s">
        <v>100</v>
      </c>
      <c r="B11" s="162" t="s">
        <v>100</v>
      </c>
      <c r="C11" s="163">
        <v>3212432</v>
      </c>
      <c r="D11" s="163">
        <v>3312700</v>
      </c>
      <c r="E11" s="163">
        <v>1101537</v>
      </c>
      <c r="F11" s="163">
        <v>1734705</v>
      </c>
      <c r="G11" s="163">
        <v>2939600</v>
      </c>
      <c r="H11" s="163">
        <v>2938503</v>
      </c>
      <c r="I11" s="164">
        <f>IFERROR(H11/G11-1,"-")</f>
        <v>-3.7318002449315824E-4</v>
      </c>
      <c r="J11" s="165">
        <f t="shared" si="0"/>
        <v>1.6676389444930129</v>
      </c>
      <c r="K11" s="163">
        <f t="shared" si="1"/>
        <v>-1097</v>
      </c>
      <c r="L11" s="163">
        <f t="shared" si="2"/>
        <v>1836966</v>
      </c>
      <c r="M11" s="164">
        <f>H11/H$8</f>
        <v>8.5149509026722539E-2</v>
      </c>
      <c r="N11" s="79"/>
    </row>
    <row r="12" spans="1:14" x14ac:dyDescent="0.25">
      <c r="A12" s="1"/>
      <c r="B12" s="157" t="s">
        <v>107</v>
      </c>
      <c r="C12" s="158">
        <v>29880503</v>
      </c>
      <c r="D12" s="158">
        <v>29420833</v>
      </c>
      <c r="E12" s="158">
        <v>8577456</v>
      </c>
      <c r="F12" s="158">
        <v>11051896</v>
      </c>
      <c r="G12" s="158">
        <v>27251669</v>
      </c>
      <c r="H12" s="158">
        <v>30253727</v>
      </c>
      <c r="I12" s="159">
        <f>IFERROR(H12/G12-1,"-")</f>
        <v>0.11016051897592027</v>
      </c>
      <c r="J12" s="160">
        <f t="shared" si="0"/>
        <v>2.5271212116972679</v>
      </c>
      <c r="K12" s="158">
        <f t="shared" si="1"/>
        <v>3002058</v>
      </c>
      <c r="L12" s="158">
        <f t="shared" si="2"/>
        <v>21676271</v>
      </c>
      <c r="M12" s="159">
        <f>H12/H$8</f>
        <v>0.87666747329456518</v>
      </c>
      <c r="N12" s="79"/>
    </row>
    <row r="13" spans="1:14" s="56" customFormat="1" x14ac:dyDescent="0.25">
      <c r="B13" s="162" t="s">
        <v>110</v>
      </c>
      <c r="C13" s="163">
        <v>12789312</v>
      </c>
      <c r="D13" s="163">
        <v>13160030</v>
      </c>
      <c r="E13" s="163">
        <v>3390819</v>
      </c>
      <c r="F13" s="163">
        <v>3350798</v>
      </c>
      <c r="G13" s="163">
        <v>12657617</v>
      </c>
      <c r="H13" s="163">
        <v>13883101</v>
      </c>
      <c r="I13" s="164">
        <f t="shared" ref="I13:I20" si="3">IFERROR(H13/G13-1,"-")</f>
        <v>9.6817908141793252E-2</v>
      </c>
      <c r="J13" s="165">
        <f t="shared" si="0"/>
        <v>3.09432087056254</v>
      </c>
      <c r="K13" s="163">
        <f t="shared" si="1"/>
        <v>1225484</v>
      </c>
      <c r="L13" s="163">
        <f t="shared" si="2"/>
        <v>10492282</v>
      </c>
      <c r="M13" s="164">
        <f t="shared" ref="M13:M20" si="4">H13/H$8</f>
        <v>0.40229301583779253</v>
      </c>
      <c r="N13" s="166"/>
    </row>
    <row r="14" spans="1:14" s="56" customFormat="1" x14ac:dyDescent="0.25">
      <c r="B14" s="162" t="s">
        <v>113</v>
      </c>
      <c r="C14" s="163">
        <v>5171883</v>
      </c>
      <c r="D14" s="163">
        <v>4424103</v>
      </c>
      <c r="E14" s="163">
        <v>1278654</v>
      </c>
      <c r="F14" s="163">
        <v>1806937</v>
      </c>
      <c r="G14" s="163">
        <v>3169256</v>
      </c>
      <c r="H14" s="163">
        <v>3598054</v>
      </c>
      <c r="I14" s="164">
        <f t="shared" si="3"/>
        <v>0.13529926266606429</v>
      </c>
      <c r="J14" s="165">
        <f t="shared" si="0"/>
        <v>1.813938719935182</v>
      </c>
      <c r="K14" s="163">
        <f t="shared" si="1"/>
        <v>428798</v>
      </c>
      <c r="L14" s="163">
        <f t="shared" si="2"/>
        <v>2319400</v>
      </c>
      <c r="M14" s="164">
        <f t="shared" si="4"/>
        <v>0.10426143228427372</v>
      </c>
      <c r="N14" s="166"/>
    </row>
    <row r="15" spans="1:14" x14ac:dyDescent="0.25">
      <c r="A15" s="1"/>
      <c r="B15" s="162" t="s">
        <v>116</v>
      </c>
      <c r="C15" s="163">
        <v>1147817</v>
      </c>
      <c r="D15" s="163">
        <v>1180822</v>
      </c>
      <c r="E15" s="163">
        <v>395218</v>
      </c>
      <c r="F15" s="163">
        <v>815902</v>
      </c>
      <c r="G15" s="163">
        <v>1288352</v>
      </c>
      <c r="H15" s="163">
        <v>1520450</v>
      </c>
      <c r="I15" s="164">
        <f t="shared" si="3"/>
        <v>0.18015107672437347</v>
      </c>
      <c r="J15" s="165">
        <f t="shared" si="0"/>
        <v>2.8471172871680945</v>
      </c>
      <c r="K15" s="163">
        <f t="shared" si="1"/>
        <v>232098</v>
      </c>
      <c r="L15" s="163">
        <f t="shared" si="2"/>
        <v>1125232</v>
      </c>
      <c r="M15" s="164">
        <f t="shared" si="4"/>
        <v>4.4058342291867759E-2</v>
      </c>
      <c r="N15" s="79"/>
    </row>
    <row r="16" spans="1:14" x14ac:dyDescent="0.25">
      <c r="A16" s="1"/>
      <c r="B16" s="162" t="s">
        <v>123</v>
      </c>
      <c r="C16" s="163">
        <v>1190551</v>
      </c>
      <c r="D16" s="163">
        <v>1116998</v>
      </c>
      <c r="E16" s="163">
        <v>302698</v>
      </c>
      <c r="F16" s="163">
        <v>691981</v>
      </c>
      <c r="G16" s="163">
        <v>1287744</v>
      </c>
      <c r="H16" s="163">
        <v>1318357</v>
      </c>
      <c r="I16" s="164">
        <f t="shared" si="3"/>
        <v>2.3772582128124942E-2</v>
      </c>
      <c r="J16" s="165">
        <f t="shared" si="0"/>
        <v>3.3553541813953185</v>
      </c>
      <c r="K16" s="163">
        <f t="shared" si="1"/>
        <v>30613</v>
      </c>
      <c r="L16" s="163">
        <f t="shared" si="2"/>
        <v>1015659</v>
      </c>
      <c r="M16" s="164">
        <f t="shared" si="4"/>
        <v>3.8202258521411361E-2</v>
      </c>
      <c r="N16" s="79"/>
    </row>
    <row r="17" spans="1:14" x14ac:dyDescent="0.25">
      <c r="A17" s="1"/>
      <c r="B17" s="162" t="s">
        <v>119</v>
      </c>
      <c r="C17" s="163">
        <v>1113956</v>
      </c>
      <c r="D17" s="163">
        <v>1084813</v>
      </c>
      <c r="E17" s="163">
        <v>443857</v>
      </c>
      <c r="F17" s="163">
        <v>726467</v>
      </c>
      <c r="G17" s="163">
        <v>1124652</v>
      </c>
      <c r="H17" s="163">
        <v>1172687</v>
      </c>
      <c r="I17" s="164">
        <f t="shared" si="3"/>
        <v>4.2710989710594838E-2</v>
      </c>
      <c r="J17" s="165">
        <f t="shared" si="0"/>
        <v>1.6420378635461419</v>
      </c>
      <c r="K17" s="163">
        <f t="shared" si="1"/>
        <v>48035</v>
      </c>
      <c r="L17" s="163">
        <f t="shared" si="2"/>
        <v>728830</v>
      </c>
      <c r="M17" s="164">
        <f t="shared" si="4"/>
        <v>3.3981153768439298E-2</v>
      </c>
      <c r="N17" s="79"/>
    </row>
    <row r="18" spans="1:14" x14ac:dyDescent="0.25">
      <c r="A18" s="1"/>
      <c r="B18" s="162" t="s">
        <v>128</v>
      </c>
      <c r="C18" s="163">
        <v>561907</v>
      </c>
      <c r="D18" s="163">
        <v>594834</v>
      </c>
      <c r="E18" s="163">
        <v>241432</v>
      </c>
      <c r="F18" s="163">
        <v>191434</v>
      </c>
      <c r="G18" s="163">
        <v>491173</v>
      </c>
      <c r="H18" s="163">
        <v>523681</v>
      </c>
      <c r="I18" s="164">
        <f t="shared" si="3"/>
        <v>6.6184419746199374E-2</v>
      </c>
      <c r="J18" s="165">
        <f t="shared" si="0"/>
        <v>1.169062096159581</v>
      </c>
      <c r="K18" s="163">
        <f t="shared" si="1"/>
        <v>32508</v>
      </c>
      <c r="L18" s="163">
        <f t="shared" si="2"/>
        <v>282249</v>
      </c>
      <c r="M18" s="164">
        <f t="shared" si="4"/>
        <v>1.5174794797426816E-2</v>
      </c>
      <c r="N18" s="79"/>
    </row>
    <row r="19" spans="1:14" x14ac:dyDescent="0.25">
      <c r="A19" s="161" t="s">
        <v>144</v>
      </c>
      <c r="B19" s="162" t="s">
        <v>131</v>
      </c>
      <c r="C19" s="163">
        <v>955904</v>
      </c>
      <c r="D19" s="163">
        <v>847396</v>
      </c>
      <c r="E19" s="163">
        <v>356220</v>
      </c>
      <c r="F19" s="163">
        <v>171613</v>
      </c>
      <c r="G19" s="163">
        <v>432862</v>
      </c>
      <c r="H19" s="163">
        <v>543249</v>
      </c>
      <c r="I19" s="164">
        <f t="shared" si="3"/>
        <v>0.25501661037466916</v>
      </c>
      <c r="J19" s="165">
        <f t="shared" si="0"/>
        <v>0.52503789792824662</v>
      </c>
      <c r="K19" s="163">
        <f t="shared" si="1"/>
        <v>110387</v>
      </c>
      <c r="L19" s="163">
        <f t="shared" si="2"/>
        <v>187029</v>
      </c>
      <c r="M19" s="164">
        <f t="shared" si="4"/>
        <v>1.5741820113594575E-2</v>
      </c>
      <c r="N19" s="79"/>
    </row>
    <row r="20" spans="1:14" x14ac:dyDescent="0.25">
      <c r="A20" s="167" t="s">
        <v>145</v>
      </c>
      <c r="B20" s="168" t="s">
        <v>145</v>
      </c>
      <c r="C20" s="169">
        <f t="shared" ref="C20" si="5">C12-SUM(C13:C19)</f>
        <v>6949173</v>
      </c>
      <c r="D20" s="169">
        <f t="shared" ref="D20:H20" si="6">D12-SUM(D13:D19)</f>
        <v>7011837</v>
      </c>
      <c r="E20" s="169">
        <f t="shared" si="6"/>
        <v>2168558</v>
      </c>
      <c r="F20" s="169">
        <f t="shared" si="6"/>
        <v>3296764</v>
      </c>
      <c r="G20" s="169">
        <f t="shared" si="6"/>
        <v>6800013</v>
      </c>
      <c r="H20" s="169">
        <f t="shared" si="6"/>
        <v>7694148</v>
      </c>
      <c r="I20" s="170">
        <f t="shared" si="3"/>
        <v>0.13149018979816662</v>
      </c>
      <c r="J20" s="171">
        <f t="shared" si="0"/>
        <v>2.548048057741596</v>
      </c>
      <c r="K20" s="169">
        <f>H20-G20</f>
        <v>894135</v>
      </c>
      <c r="L20" s="169">
        <f t="shared" si="2"/>
        <v>5525590</v>
      </c>
      <c r="M20" s="170">
        <f t="shared" si="4"/>
        <v>0.22295465567975911</v>
      </c>
      <c r="N20" s="79"/>
    </row>
    <row r="21" spans="1:14" s="144" customFormat="1" x14ac:dyDescent="0.25"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">
        <v>3</v>
      </c>
      <c r="B22" s="154" t="s">
        <v>68</v>
      </c>
      <c r="C22" s="176">
        <v>12780955</v>
      </c>
      <c r="D22" s="176">
        <v>13105945</v>
      </c>
      <c r="E22" s="176">
        <v>3913809</v>
      </c>
      <c r="F22" s="176">
        <v>5763674</v>
      </c>
      <c r="G22" s="176">
        <v>12632387</v>
      </c>
      <c r="H22" s="176">
        <v>13590517</v>
      </c>
      <c r="I22" s="177">
        <f>IFERROR(H22/G22-1,"-")</f>
        <v>7.5847106330735325E-2</v>
      </c>
      <c r="J22" s="177">
        <f>IFERROR(H22/E22-1,"-")</f>
        <v>2.4724527947071508</v>
      </c>
      <c r="K22" s="176">
        <f>H22-G22</f>
        <v>958130</v>
      </c>
      <c r="L22" s="176">
        <f>H22-E22</f>
        <v>9676708</v>
      </c>
      <c r="M22" s="177">
        <f>H22/H$8</f>
        <v>0.39381475872896038</v>
      </c>
      <c r="N22" s="79"/>
    </row>
    <row r="23" spans="1:14" x14ac:dyDescent="0.25">
      <c r="A23" s="1" t="s">
        <v>96</v>
      </c>
      <c r="B23" s="157" t="s">
        <v>97</v>
      </c>
      <c r="C23" s="158">
        <v>881685</v>
      </c>
      <c r="D23" s="158">
        <v>1013579</v>
      </c>
      <c r="E23" s="158">
        <v>419753</v>
      </c>
      <c r="F23" s="158">
        <v>926094</v>
      </c>
      <c r="G23" s="158">
        <v>924124</v>
      </c>
      <c r="H23" s="158">
        <v>817242</v>
      </c>
      <c r="I23" s="159">
        <f>IFERROR(H23/G23-1,"-")</f>
        <v>-0.11565763901814041</v>
      </c>
      <c r="J23" s="160">
        <f t="shared" ref="J23:J34" si="7">IFERROR(H23/E23-1,"-")</f>
        <v>0.94695928319749956</v>
      </c>
      <c r="K23" s="158">
        <f t="shared" ref="K23:K33" si="8">H23-G23</f>
        <v>-106882</v>
      </c>
      <c r="L23" s="158">
        <f t="shared" ref="L23:L34" si="9">H23-E23</f>
        <v>397489</v>
      </c>
      <c r="M23" s="159">
        <f>H23/H$8</f>
        <v>2.3681362604025515E-2</v>
      </c>
      <c r="N23" s="79"/>
    </row>
    <row r="24" spans="1:14" x14ac:dyDescent="0.25">
      <c r="A24" s="161" t="s">
        <v>103</v>
      </c>
      <c r="B24" s="162" t="s">
        <v>103</v>
      </c>
      <c r="C24" s="163">
        <v>322907</v>
      </c>
      <c r="D24" s="163">
        <v>409352</v>
      </c>
      <c r="E24" s="163">
        <v>197437</v>
      </c>
      <c r="F24" s="163">
        <v>341894</v>
      </c>
      <c r="G24" s="163">
        <v>286571</v>
      </c>
      <c r="H24" s="163">
        <v>256506</v>
      </c>
      <c r="I24" s="164">
        <f>IFERROR(H24/G24-1,"-")</f>
        <v>-0.10491291861353735</v>
      </c>
      <c r="J24" s="165">
        <f t="shared" si="7"/>
        <v>0.2991789786108987</v>
      </c>
      <c r="K24" s="163">
        <f t="shared" si="8"/>
        <v>-30065</v>
      </c>
      <c r="L24" s="163">
        <f t="shared" si="9"/>
        <v>59069</v>
      </c>
      <c r="M24" s="164">
        <f>H24/H$8</f>
        <v>7.432818670734212E-3</v>
      </c>
      <c r="N24" s="79"/>
    </row>
    <row r="25" spans="1:14" x14ac:dyDescent="0.25">
      <c r="A25" s="161" t="s">
        <v>100</v>
      </c>
      <c r="B25" s="162" t="s">
        <v>100</v>
      </c>
      <c r="C25" s="163">
        <v>558778</v>
      </c>
      <c r="D25" s="163">
        <v>604227</v>
      </c>
      <c r="E25" s="163">
        <v>222316</v>
      </c>
      <c r="F25" s="163">
        <v>584200</v>
      </c>
      <c r="G25" s="163">
        <v>637553</v>
      </c>
      <c r="H25" s="163">
        <v>560736</v>
      </c>
      <c r="I25" s="164">
        <f>IFERROR(H25/G25-1,"-")</f>
        <v>-0.12048723792374905</v>
      </c>
      <c r="J25" s="165">
        <f t="shared" si="7"/>
        <v>1.5222476115079435</v>
      </c>
      <c r="K25" s="163">
        <f t="shared" si="8"/>
        <v>-76817</v>
      </c>
      <c r="L25" s="163">
        <f t="shared" si="9"/>
        <v>338420</v>
      </c>
      <c r="M25" s="164">
        <f>H25/H$8</f>
        <v>1.6248543933291303E-2</v>
      </c>
      <c r="N25" s="79"/>
    </row>
    <row r="26" spans="1:14" x14ac:dyDescent="0.25">
      <c r="A26" s="1"/>
      <c r="B26" s="157" t="s">
        <v>107</v>
      </c>
      <c r="C26" s="158">
        <v>11899270</v>
      </c>
      <c r="D26" s="158">
        <v>12092366</v>
      </c>
      <c r="E26" s="158">
        <v>3494056</v>
      </c>
      <c r="F26" s="158">
        <v>4837580</v>
      </c>
      <c r="G26" s="158">
        <v>11708263</v>
      </c>
      <c r="H26" s="158">
        <v>12773275</v>
      </c>
      <c r="I26" s="159">
        <f>IFERROR(H26/G26-1,"-")</f>
        <v>9.0962425425530569E-2</v>
      </c>
      <c r="J26" s="160">
        <f t="shared" si="7"/>
        <v>2.6557155924232467</v>
      </c>
      <c r="K26" s="158">
        <f t="shared" si="8"/>
        <v>1065012</v>
      </c>
      <c r="L26" s="158">
        <f t="shared" si="9"/>
        <v>9279219</v>
      </c>
      <c r="M26" s="159">
        <f>H26/H$8</f>
        <v>0.37013339612493484</v>
      </c>
      <c r="N26" s="79"/>
    </row>
    <row r="27" spans="1:14" s="56" customFormat="1" x14ac:dyDescent="0.25">
      <c r="B27" s="162" t="s">
        <v>110</v>
      </c>
      <c r="C27" s="163">
        <v>5384111</v>
      </c>
      <c r="D27" s="163">
        <v>5650065</v>
      </c>
      <c r="E27" s="163">
        <v>1483938</v>
      </c>
      <c r="F27" s="163">
        <v>1575483</v>
      </c>
      <c r="G27" s="163">
        <v>5839663</v>
      </c>
      <c r="H27" s="163">
        <v>6456134</v>
      </c>
      <c r="I27" s="164">
        <f t="shared" ref="I27:I34" si="10">IFERROR(H27/G27-1,"-")</f>
        <v>0.10556619448759297</v>
      </c>
      <c r="J27" s="165">
        <f t="shared" si="7"/>
        <v>3.3506763759671898</v>
      </c>
      <c r="K27" s="163">
        <f t="shared" si="8"/>
        <v>616471</v>
      </c>
      <c r="L27" s="163">
        <f t="shared" si="9"/>
        <v>4972196</v>
      </c>
      <c r="M27" s="164">
        <f t="shared" ref="M27:M34" si="11">H27/H$8</f>
        <v>0.18708051014776242</v>
      </c>
      <c r="N27" s="166"/>
    </row>
    <row r="28" spans="1:14" s="56" customFormat="1" x14ac:dyDescent="0.25">
      <c r="B28" s="162" t="s">
        <v>113</v>
      </c>
      <c r="C28" s="163">
        <v>1974764</v>
      </c>
      <c r="D28" s="163">
        <v>1813831</v>
      </c>
      <c r="E28" s="163">
        <v>510569</v>
      </c>
      <c r="F28" s="163">
        <v>851193</v>
      </c>
      <c r="G28" s="163">
        <v>1420539</v>
      </c>
      <c r="H28" s="163">
        <v>1496214</v>
      </c>
      <c r="I28" s="164">
        <f t="shared" si="10"/>
        <v>5.3272032658026269E-2</v>
      </c>
      <c r="J28" s="165">
        <f t="shared" si="7"/>
        <v>1.9304834410236422</v>
      </c>
      <c r="K28" s="163">
        <f t="shared" si="8"/>
        <v>75675</v>
      </c>
      <c r="L28" s="163">
        <f t="shared" si="9"/>
        <v>985645</v>
      </c>
      <c r="M28" s="164">
        <f t="shared" si="11"/>
        <v>4.3356051533351724E-2</v>
      </c>
      <c r="N28" s="166"/>
    </row>
    <row r="29" spans="1:14" x14ac:dyDescent="0.25">
      <c r="A29" s="1"/>
      <c r="B29" s="162" t="s">
        <v>116</v>
      </c>
      <c r="C29" s="163">
        <v>402743</v>
      </c>
      <c r="D29" s="163">
        <v>428540</v>
      </c>
      <c r="E29" s="163">
        <v>173273</v>
      </c>
      <c r="F29" s="163">
        <v>321437</v>
      </c>
      <c r="G29" s="163">
        <v>466813</v>
      </c>
      <c r="H29" s="163">
        <v>535409</v>
      </c>
      <c r="I29" s="164">
        <f t="shared" si="10"/>
        <v>0.14694535070788528</v>
      </c>
      <c r="J29" s="165">
        <f t="shared" si="7"/>
        <v>2.089973625435007</v>
      </c>
      <c r="K29" s="163">
        <f t="shared" si="8"/>
        <v>68596</v>
      </c>
      <c r="L29" s="163">
        <f t="shared" si="9"/>
        <v>362136</v>
      </c>
      <c r="M29" s="164">
        <f t="shared" si="11"/>
        <v>1.5514639079316404E-2</v>
      </c>
      <c r="N29" s="79"/>
    </row>
    <row r="30" spans="1:14" x14ac:dyDescent="0.25">
      <c r="A30" s="1"/>
      <c r="B30" s="162" t="s">
        <v>123</v>
      </c>
      <c r="C30" s="163">
        <v>530274</v>
      </c>
      <c r="D30" s="163">
        <v>502164</v>
      </c>
      <c r="E30" s="163">
        <v>134940</v>
      </c>
      <c r="F30" s="163">
        <v>321774</v>
      </c>
      <c r="G30" s="163">
        <v>583899</v>
      </c>
      <c r="H30" s="163">
        <v>553235</v>
      </c>
      <c r="I30" s="164">
        <f t="shared" si="10"/>
        <v>-5.2515931693666196E-2</v>
      </c>
      <c r="J30" s="165">
        <f t="shared" si="7"/>
        <v>3.099859196680006</v>
      </c>
      <c r="K30" s="163">
        <f t="shared" si="8"/>
        <v>-30664</v>
      </c>
      <c r="L30" s="163">
        <f t="shared" si="9"/>
        <v>418295</v>
      </c>
      <c r="M30" s="164">
        <f t="shared" si="11"/>
        <v>1.6031186160571843E-2</v>
      </c>
      <c r="N30" s="79"/>
    </row>
    <row r="31" spans="1:14" x14ac:dyDescent="0.25">
      <c r="A31" s="1"/>
      <c r="B31" s="162" t="s">
        <v>119</v>
      </c>
      <c r="C31" s="163">
        <v>589767</v>
      </c>
      <c r="D31" s="163">
        <v>566275</v>
      </c>
      <c r="E31" s="163">
        <v>241515</v>
      </c>
      <c r="F31" s="163">
        <v>414396</v>
      </c>
      <c r="G31" s="163">
        <v>639629</v>
      </c>
      <c r="H31" s="163">
        <v>619738</v>
      </c>
      <c r="I31" s="164">
        <f t="shared" si="10"/>
        <v>-3.1097714456348902E-2</v>
      </c>
      <c r="J31" s="165">
        <f t="shared" si="7"/>
        <v>1.56604351696582</v>
      </c>
      <c r="K31" s="163">
        <f t="shared" si="8"/>
        <v>-19891</v>
      </c>
      <c r="L31" s="163">
        <f t="shared" si="9"/>
        <v>378223</v>
      </c>
      <c r="M31" s="164">
        <f t="shared" si="11"/>
        <v>1.7958255079270968E-2</v>
      </c>
      <c r="N31" s="79"/>
    </row>
    <row r="32" spans="1:14" x14ac:dyDescent="0.25">
      <c r="A32" s="1"/>
      <c r="B32" s="162" t="s">
        <v>128</v>
      </c>
      <c r="C32" s="163">
        <v>208902</v>
      </c>
      <c r="D32" s="163">
        <v>242464</v>
      </c>
      <c r="E32" s="163">
        <v>95128</v>
      </c>
      <c r="F32" s="163">
        <v>58069</v>
      </c>
      <c r="G32" s="163">
        <v>177706</v>
      </c>
      <c r="H32" s="163">
        <v>184473</v>
      </c>
      <c r="I32" s="164">
        <f t="shared" si="10"/>
        <v>3.8079749698940901E-2</v>
      </c>
      <c r="J32" s="165">
        <f t="shared" si="7"/>
        <v>0.93920822470776222</v>
      </c>
      <c r="K32" s="163">
        <f t="shared" si="8"/>
        <v>6767</v>
      </c>
      <c r="L32" s="163">
        <f t="shared" si="9"/>
        <v>89345</v>
      </c>
      <c r="M32" s="164">
        <f t="shared" si="11"/>
        <v>5.3455059867853084E-3</v>
      </c>
      <c r="N32" s="79"/>
    </row>
    <row r="33" spans="1:14" x14ac:dyDescent="0.25">
      <c r="A33" s="161" t="s">
        <v>144</v>
      </c>
      <c r="B33" s="162" t="s">
        <v>131</v>
      </c>
      <c r="C33" s="163">
        <v>290446</v>
      </c>
      <c r="D33" s="163">
        <v>276453</v>
      </c>
      <c r="E33" s="163">
        <v>106598</v>
      </c>
      <c r="F33" s="163">
        <v>43884</v>
      </c>
      <c r="G33" s="163">
        <v>147837</v>
      </c>
      <c r="H33" s="163">
        <v>187545</v>
      </c>
      <c r="I33" s="164">
        <f t="shared" si="10"/>
        <v>0.26859311268491659</v>
      </c>
      <c r="J33" s="165">
        <f t="shared" si="7"/>
        <v>0.75936696748531873</v>
      </c>
      <c r="K33" s="163">
        <f t="shared" si="8"/>
        <v>39708</v>
      </c>
      <c r="L33" s="163">
        <f t="shared" si="9"/>
        <v>80947</v>
      </c>
      <c r="M33" s="164">
        <f t="shared" si="11"/>
        <v>5.434523861441244E-3</v>
      </c>
      <c r="N33" s="79"/>
    </row>
    <row r="34" spans="1:14" x14ac:dyDescent="0.25">
      <c r="A34" s="167" t="s">
        <v>145</v>
      </c>
      <c r="B34" s="168" t="s">
        <v>145</v>
      </c>
      <c r="C34" s="169">
        <f t="shared" ref="C34" si="12">C26-SUM(C27:C33)</f>
        <v>2518263</v>
      </c>
      <c r="D34" s="169">
        <f t="shared" ref="D34:H34" si="13">D26-SUM(D27:D33)</f>
        <v>2612574</v>
      </c>
      <c r="E34" s="169">
        <f t="shared" si="13"/>
        <v>748095</v>
      </c>
      <c r="F34" s="169">
        <f t="shared" si="13"/>
        <v>1251344</v>
      </c>
      <c r="G34" s="169">
        <f t="shared" si="13"/>
        <v>2432177</v>
      </c>
      <c r="H34" s="169">
        <f t="shared" si="13"/>
        <v>2740527</v>
      </c>
      <c r="I34" s="170">
        <f t="shared" si="10"/>
        <v>0.12677942435932921</v>
      </c>
      <c r="J34" s="171">
        <f t="shared" si="7"/>
        <v>2.6633408858500593</v>
      </c>
      <c r="K34" s="169">
        <f>H34-G34</f>
        <v>308350</v>
      </c>
      <c r="L34" s="169">
        <f t="shared" si="9"/>
        <v>1992432</v>
      </c>
      <c r="M34" s="170">
        <f t="shared" si="11"/>
        <v>7.9412724276434921E-2</v>
      </c>
      <c r="N34" s="79"/>
    </row>
    <row r="35" spans="1:14" s="144" customFormat="1" x14ac:dyDescent="0.25"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">
        <v>3</v>
      </c>
      <c r="B36" s="154" t="s">
        <v>68</v>
      </c>
      <c r="C36" s="176">
        <v>10182826</v>
      </c>
      <c r="D36" s="176">
        <v>10093577</v>
      </c>
      <c r="E36" s="176">
        <v>2858440</v>
      </c>
      <c r="F36" s="176">
        <v>3367162</v>
      </c>
      <c r="G36" s="176">
        <v>8865243</v>
      </c>
      <c r="H36" s="176">
        <v>9739308</v>
      </c>
      <c r="I36" s="177">
        <f>IFERROR(H36/G36-1,"-")</f>
        <v>9.8594590131370285E-2</v>
      </c>
      <c r="J36" s="177">
        <f>IFERROR(H36/E36-1,"-")</f>
        <v>2.4072109262394874</v>
      </c>
      <c r="K36" s="176">
        <f>H36-G36</f>
        <v>874065</v>
      </c>
      <c r="L36" s="176">
        <f>H36-E36</f>
        <v>6880868</v>
      </c>
      <c r="M36" s="177">
        <f>H36/H$8</f>
        <v>0.28221761027980269</v>
      </c>
      <c r="N36" s="79"/>
    </row>
    <row r="37" spans="1:14" x14ac:dyDescent="0.25">
      <c r="A37" s="1" t="s">
        <v>96</v>
      </c>
      <c r="B37" s="157" t="s">
        <v>97</v>
      </c>
      <c r="C37" s="158">
        <v>676860</v>
      </c>
      <c r="D37" s="158">
        <v>614530</v>
      </c>
      <c r="E37" s="158">
        <v>241430</v>
      </c>
      <c r="F37" s="158">
        <v>350874</v>
      </c>
      <c r="G37" s="158">
        <v>513218</v>
      </c>
      <c r="H37" s="158">
        <v>576863</v>
      </c>
      <c r="I37" s="159">
        <f>IFERROR(H37/G37-1,"-")</f>
        <v>0.12401162858668235</v>
      </c>
      <c r="J37" s="160">
        <f t="shared" ref="J37:J48" si="14">IFERROR(H37/E37-1,"-")</f>
        <v>1.3893592345607422</v>
      </c>
      <c r="K37" s="158">
        <f t="shared" ref="K37:K47" si="15">H37-G37</f>
        <v>63645</v>
      </c>
      <c r="L37" s="158">
        <f t="shared" ref="L37:L48" si="16">H37-E37</f>
        <v>335433</v>
      </c>
      <c r="M37" s="159">
        <f>H37/H$8</f>
        <v>1.6715858798062228E-2</v>
      </c>
      <c r="N37" s="79"/>
    </row>
    <row r="38" spans="1:14" x14ac:dyDescent="0.25">
      <c r="A38" s="161" t="s">
        <v>103</v>
      </c>
      <c r="B38" s="162" t="s">
        <v>103</v>
      </c>
      <c r="C38" s="163">
        <v>205233</v>
      </c>
      <c r="D38" s="163">
        <v>210543</v>
      </c>
      <c r="E38" s="163">
        <v>92534</v>
      </c>
      <c r="F38" s="163">
        <v>131066</v>
      </c>
      <c r="G38" s="163">
        <v>155108</v>
      </c>
      <c r="H38" s="163">
        <v>218201</v>
      </c>
      <c r="I38" s="164">
        <f>IFERROR(H38/G38-1,"-")</f>
        <v>0.4067681873275395</v>
      </c>
      <c r="J38" s="165">
        <f t="shared" si="14"/>
        <v>1.3580629822551709</v>
      </c>
      <c r="K38" s="163">
        <f t="shared" si="15"/>
        <v>63093</v>
      </c>
      <c r="L38" s="163">
        <f t="shared" si="16"/>
        <v>125667</v>
      </c>
      <c r="M38" s="164">
        <f>H38/H$8</f>
        <v>6.3228480689452712E-3</v>
      </c>
      <c r="N38" s="79"/>
    </row>
    <row r="39" spans="1:14" x14ac:dyDescent="0.25">
      <c r="A39" s="161" t="s">
        <v>100</v>
      </c>
      <c r="B39" s="162" t="s">
        <v>100</v>
      </c>
      <c r="C39" s="163">
        <v>471627</v>
      </c>
      <c r="D39" s="163">
        <v>403987</v>
      </c>
      <c r="E39" s="163">
        <v>148896</v>
      </c>
      <c r="F39" s="163">
        <v>219808</v>
      </c>
      <c r="G39" s="163">
        <v>358110</v>
      </c>
      <c r="H39" s="163">
        <v>358662</v>
      </c>
      <c r="I39" s="164">
        <f>IFERROR(H39/G39-1,"-")</f>
        <v>1.5414258188823915E-3</v>
      </c>
      <c r="J39" s="165">
        <f t="shared" si="14"/>
        <v>1.4088088330109607</v>
      </c>
      <c r="K39" s="163">
        <f t="shared" si="15"/>
        <v>552</v>
      </c>
      <c r="L39" s="163">
        <f t="shared" si="16"/>
        <v>209766</v>
      </c>
      <c r="M39" s="164">
        <f>H39/H$8</f>
        <v>1.0393010729116955E-2</v>
      </c>
      <c r="N39" s="79"/>
    </row>
    <row r="40" spans="1:14" x14ac:dyDescent="0.25">
      <c r="A40" s="1"/>
      <c r="B40" s="157" t="s">
        <v>107</v>
      </c>
      <c r="C40" s="158">
        <v>9505966</v>
      </c>
      <c r="D40" s="158">
        <v>9479047</v>
      </c>
      <c r="E40" s="158">
        <v>2617010</v>
      </c>
      <c r="F40" s="158">
        <v>3016288</v>
      </c>
      <c r="G40" s="158">
        <v>8352025</v>
      </c>
      <c r="H40" s="158">
        <v>9162445</v>
      </c>
      <c r="I40" s="159">
        <f>IFERROR(H40/G40-1,"-")</f>
        <v>9.7032755529347758E-2</v>
      </c>
      <c r="J40" s="160">
        <f t="shared" si="14"/>
        <v>2.5011119560108672</v>
      </c>
      <c r="K40" s="158">
        <f t="shared" si="15"/>
        <v>810420</v>
      </c>
      <c r="L40" s="158">
        <f t="shared" si="16"/>
        <v>6545435</v>
      </c>
      <c r="M40" s="159">
        <f>H40/H$8</f>
        <v>0.26550175148174049</v>
      </c>
      <c r="N40" s="79"/>
    </row>
    <row r="41" spans="1:14" s="56" customFormat="1" x14ac:dyDescent="0.25">
      <c r="B41" s="162" t="s">
        <v>110</v>
      </c>
      <c r="C41" s="163">
        <v>4765036</v>
      </c>
      <c r="D41" s="163">
        <v>5094935</v>
      </c>
      <c r="E41" s="163">
        <v>1173619</v>
      </c>
      <c r="F41" s="163">
        <v>1066343</v>
      </c>
      <c r="G41" s="163">
        <v>4256430</v>
      </c>
      <c r="H41" s="163">
        <v>4628153</v>
      </c>
      <c r="I41" s="164">
        <f t="shared" ref="I41:I48" si="17">IFERROR(H41/G41-1,"-")</f>
        <v>8.7332106953479816E-2</v>
      </c>
      <c r="J41" s="165">
        <f t="shared" si="14"/>
        <v>2.9434884745390115</v>
      </c>
      <c r="K41" s="163">
        <f t="shared" si="15"/>
        <v>371723</v>
      </c>
      <c r="L41" s="163">
        <f t="shared" si="16"/>
        <v>3454534</v>
      </c>
      <c r="M41" s="164">
        <f t="shared" ref="M41:M48" si="18">H41/H$8</f>
        <v>0.13411078894612427</v>
      </c>
      <c r="N41" s="166"/>
    </row>
    <row r="42" spans="1:14" s="56" customFormat="1" x14ac:dyDescent="0.25">
      <c r="B42" s="162" t="s">
        <v>113</v>
      </c>
      <c r="C42" s="163">
        <v>637223</v>
      </c>
      <c r="D42" s="163">
        <v>470924</v>
      </c>
      <c r="E42" s="163">
        <v>139836</v>
      </c>
      <c r="F42" s="163">
        <v>174981</v>
      </c>
      <c r="G42" s="163">
        <v>311196</v>
      </c>
      <c r="H42" s="163">
        <v>358380</v>
      </c>
      <c r="I42" s="164">
        <f t="shared" si="17"/>
        <v>0.15162148613735393</v>
      </c>
      <c r="J42" s="165">
        <f t="shared" si="14"/>
        <v>1.5628593495237277</v>
      </c>
      <c r="K42" s="163">
        <f t="shared" si="15"/>
        <v>47184</v>
      </c>
      <c r="L42" s="163">
        <f t="shared" si="16"/>
        <v>218544</v>
      </c>
      <c r="M42" s="164">
        <f t="shared" si="18"/>
        <v>1.0384839166404399E-2</v>
      </c>
      <c r="N42" s="166"/>
    </row>
    <row r="43" spans="1:14" x14ac:dyDescent="0.25">
      <c r="A43" s="1"/>
      <c r="B43" s="162" t="s">
        <v>116</v>
      </c>
      <c r="C43" s="163">
        <v>179800</v>
      </c>
      <c r="D43" s="163">
        <v>178407</v>
      </c>
      <c r="E43" s="163">
        <v>67848</v>
      </c>
      <c r="F43" s="163">
        <v>127385</v>
      </c>
      <c r="G43" s="163">
        <v>198903</v>
      </c>
      <c r="H43" s="163">
        <v>247793</v>
      </c>
      <c r="I43" s="164">
        <f t="shared" si="17"/>
        <v>0.24579820314424627</v>
      </c>
      <c r="J43" s="165">
        <f t="shared" si="14"/>
        <v>2.6521783987737293</v>
      </c>
      <c r="K43" s="163">
        <f t="shared" si="15"/>
        <v>48890</v>
      </c>
      <c r="L43" s="163">
        <f t="shared" si="16"/>
        <v>179945</v>
      </c>
      <c r="M43" s="164">
        <f t="shared" si="18"/>
        <v>7.1803405646544043E-3</v>
      </c>
      <c r="N43" s="79"/>
    </row>
    <row r="44" spans="1:14" x14ac:dyDescent="0.25">
      <c r="A44" s="1"/>
      <c r="B44" s="162" t="s">
        <v>123</v>
      </c>
      <c r="C44" s="163">
        <v>472273</v>
      </c>
      <c r="D44" s="163">
        <v>451476</v>
      </c>
      <c r="E44" s="163">
        <v>124287</v>
      </c>
      <c r="F44" s="163">
        <v>239923</v>
      </c>
      <c r="G44" s="163">
        <v>477050</v>
      </c>
      <c r="H44" s="163">
        <v>501096</v>
      </c>
      <c r="I44" s="164">
        <f t="shared" si="17"/>
        <v>5.0405617859763163E-2</v>
      </c>
      <c r="J44" s="165">
        <f t="shared" si="14"/>
        <v>3.0317651886359798</v>
      </c>
      <c r="K44" s="163">
        <f t="shared" si="15"/>
        <v>24046</v>
      </c>
      <c r="L44" s="163">
        <f t="shared" si="16"/>
        <v>376809</v>
      </c>
      <c r="M44" s="164">
        <f t="shared" si="18"/>
        <v>1.4520345351103798E-2</v>
      </c>
      <c r="N44" s="79"/>
    </row>
    <row r="45" spans="1:14" x14ac:dyDescent="0.25">
      <c r="A45" s="1"/>
      <c r="B45" s="162" t="s">
        <v>119</v>
      </c>
      <c r="C45" s="163">
        <v>354256</v>
      </c>
      <c r="D45" s="163">
        <v>353625</v>
      </c>
      <c r="E45" s="163">
        <v>131712</v>
      </c>
      <c r="F45" s="163">
        <v>184201</v>
      </c>
      <c r="G45" s="163">
        <v>318686</v>
      </c>
      <c r="H45" s="163">
        <v>374932</v>
      </c>
      <c r="I45" s="164">
        <f t="shared" si="17"/>
        <v>0.17649347633720969</v>
      </c>
      <c r="J45" s="165">
        <f t="shared" si="14"/>
        <v>1.846604713313897</v>
      </c>
      <c r="K45" s="163">
        <f t="shared" si="15"/>
        <v>56246</v>
      </c>
      <c r="L45" s="163">
        <f t="shared" si="16"/>
        <v>243220</v>
      </c>
      <c r="M45" s="164">
        <f t="shared" si="18"/>
        <v>1.0864469329589637E-2</v>
      </c>
      <c r="N45" s="79"/>
    </row>
    <row r="46" spans="1:14" x14ac:dyDescent="0.25">
      <c r="A46" s="1"/>
      <c r="B46" s="162" t="s">
        <v>128</v>
      </c>
      <c r="C46" s="163">
        <v>243705</v>
      </c>
      <c r="D46" s="163">
        <v>227686</v>
      </c>
      <c r="E46" s="163">
        <v>86739</v>
      </c>
      <c r="F46" s="163">
        <v>81833</v>
      </c>
      <c r="G46" s="163">
        <v>185692</v>
      </c>
      <c r="H46" s="163">
        <v>188339</v>
      </c>
      <c r="I46" s="164">
        <f t="shared" si="17"/>
        <v>1.4254787497576693E-2</v>
      </c>
      <c r="J46" s="165">
        <f t="shared" si="14"/>
        <v>1.1713300822006247</v>
      </c>
      <c r="K46" s="163">
        <f t="shared" si="15"/>
        <v>2647</v>
      </c>
      <c r="L46" s="163">
        <f t="shared" si="16"/>
        <v>101600</v>
      </c>
      <c r="M46" s="164">
        <f t="shared" si="18"/>
        <v>5.4575317365964564E-3</v>
      </c>
      <c r="N46" s="79"/>
    </row>
    <row r="47" spans="1:14" x14ac:dyDescent="0.25">
      <c r="A47" s="161" t="s">
        <v>144</v>
      </c>
      <c r="B47" s="162" t="s">
        <v>131</v>
      </c>
      <c r="C47" s="163">
        <v>418610</v>
      </c>
      <c r="D47" s="163">
        <v>366669</v>
      </c>
      <c r="E47" s="163">
        <v>150036</v>
      </c>
      <c r="F47" s="163">
        <v>88248</v>
      </c>
      <c r="G47" s="163">
        <v>188228</v>
      </c>
      <c r="H47" s="163">
        <v>224522</v>
      </c>
      <c r="I47" s="164">
        <f t="shared" si="17"/>
        <v>0.19281934674968659</v>
      </c>
      <c r="J47" s="165">
        <f t="shared" si="14"/>
        <v>0.49645418432909438</v>
      </c>
      <c r="K47" s="163">
        <f t="shared" si="15"/>
        <v>36294</v>
      </c>
      <c r="L47" s="163">
        <f t="shared" si="16"/>
        <v>74486</v>
      </c>
      <c r="M47" s="164">
        <f t="shared" si="18"/>
        <v>6.5060127778320456E-3</v>
      </c>
      <c r="N47" s="79"/>
    </row>
    <row r="48" spans="1:14" x14ac:dyDescent="0.25">
      <c r="A48" s="167" t="s">
        <v>145</v>
      </c>
      <c r="B48" s="168" t="s">
        <v>145</v>
      </c>
      <c r="C48" s="169">
        <f t="shared" ref="C48:H48" si="19">C40-SUM(C41:C47)</f>
        <v>2435063</v>
      </c>
      <c r="D48" s="169">
        <f t="shared" si="19"/>
        <v>2335325</v>
      </c>
      <c r="E48" s="169">
        <f t="shared" si="19"/>
        <v>742933</v>
      </c>
      <c r="F48" s="169">
        <f t="shared" si="19"/>
        <v>1053374</v>
      </c>
      <c r="G48" s="169">
        <f t="shared" si="19"/>
        <v>2415840</v>
      </c>
      <c r="H48" s="169">
        <f t="shared" si="19"/>
        <v>2639230</v>
      </c>
      <c r="I48" s="170">
        <f t="shared" si="17"/>
        <v>9.2468872110735845E-2</v>
      </c>
      <c r="J48" s="171">
        <f t="shared" si="14"/>
        <v>2.5524468559075988</v>
      </c>
      <c r="K48" s="169">
        <f>H48-G48</f>
        <v>223390</v>
      </c>
      <c r="L48" s="169">
        <f t="shared" si="16"/>
        <v>1896297</v>
      </c>
      <c r="M48" s="170">
        <f t="shared" si="18"/>
        <v>7.6477423609435463E-2</v>
      </c>
      <c r="N48" s="79"/>
    </row>
    <row r="49" spans="1:14" s="144" customFormat="1" x14ac:dyDescent="0.25"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">
        <v>3</v>
      </c>
      <c r="B50" s="154" t="s">
        <v>68</v>
      </c>
      <c r="C50" s="176">
        <v>241605</v>
      </c>
      <c r="D50" s="176">
        <v>234787</v>
      </c>
      <c r="E50" s="176">
        <v>65275</v>
      </c>
      <c r="F50" s="176">
        <v>98762</v>
      </c>
      <c r="G50" s="176">
        <v>168339</v>
      </c>
      <c r="H50" s="176">
        <v>182035</v>
      </c>
      <c r="I50" s="177">
        <f>IFERROR(H50/G50-1,"-")</f>
        <v>8.1359637398344953E-2</v>
      </c>
      <c r="J50" s="177">
        <f>IFERROR(H50/E50-1,"-")</f>
        <v>1.788739946380697</v>
      </c>
      <c r="K50" s="176">
        <f>H50-G50</f>
        <v>13696</v>
      </c>
      <c r="L50" s="176">
        <f>H50-E50</f>
        <v>116760</v>
      </c>
      <c r="M50" s="177">
        <f>H50/H$8</f>
        <v>5.274859639646255E-3</v>
      </c>
      <c r="N50" s="79"/>
    </row>
    <row r="51" spans="1:14" x14ac:dyDescent="0.25">
      <c r="A51" s="1" t="s">
        <v>96</v>
      </c>
      <c r="B51" s="157" t="s">
        <v>97</v>
      </c>
      <c r="C51" s="158">
        <v>33536</v>
      </c>
      <c r="D51" s="158">
        <v>30969</v>
      </c>
      <c r="E51" s="158">
        <v>6950</v>
      </c>
      <c r="F51" s="158">
        <v>17286</v>
      </c>
      <c r="G51" s="158">
        <v>21218</v>
      </c>
      <c r="H51" s="158">
        <v>40235</v>
      </c>
      <c r="I51" s="159">
        <f>IFERROR(H51/G51-1,"-")</f>
        <v>0.89626732019983035</v>
      </c>
      <c r="J51" s="160">
        <f t="shared" ref="J51:J62" si="20">IFERROR(H51/E51-1,"-")</f>
        <v>4.7892086330935255</v>
      </c>
      <c r="K51" s="158">
        <f t="shared" ref="K51:K61" si="21">H51-G51</f>
        <v>19017</v>
      </c>
      <c r="L51" s="158">
        <f t="shared" ref="L51:L62" si="22">H51-E51</f>
        <v>33285</v>
      </c>
      <c r="M51" s="159">
        <f>H51/H$8</f>
        <v>1.1658965451762961E-3</v>
      </c>
      <c r="N51" s="79"/>
    </row>
    <row r="52" spans="1:14" x14ac:dyDescent="0.25">
      <c r="A52" s="161" t="s">
        <v>103</v>
      </c>
      <c r="B52" s="162" t="s">
        <v>103</v>
      </c>
      <c r="C52" s="163">
        <v>18429</v>
      </c>
      <c r="D52" s="163">
        <v>12961</v>
      </c>
      <c r="E52" s="163">
        <v>5003</v>
      </c>
      <c r="F52" s="163">
        <v>6990</v>
      </c>
      <c r="G52" s="163">
        <v>6990</v>
      </c>
      <c r="H52" s="163">
        <v>25164</v>
      </c>
      <c r="I52" s="164">
        <f>IFERROR(H52/G52-1,"-")</f>
        <v>2.6</v>
      </c>
      <c r="J52" s="165">
        <f t="shared" si="20"/>
        <v>4.0297821307215669</v>
      </c>
      <c r="K52" s="163">
        <f t="shared" si="21"/>
        <v>18174</v>
      </c>
      <c r="L52" s="163">
        <f t="shared" si="22"/>
        <v>20161</v>
      </c>
      <c r="M52" s="164">
        <f>H52/H$8</f>
        <v>7.2918157481835011E-4</v>
      </c>
      <c r="N52" s="79"/>
    </row>
    <row r="53" spans="1:14" x14ac:dyDescent="0.25">
      <c r="A53" s="161" t="s">
        <v>100</v>
      </c>
      <c r="B53" s="162" t="s">
        <v>100</v>
      </c>
      <c r="C53" s="163">
        <v>15107</v>
      </c>
      <c r="D53" s="163">
        <v>18008</v>
      </c>
      <c r="E53" s="163">
        <v>1947</v>
      </c>
      <c r="F53" s="163">
        <v>10296</v>
      </c>
      <c r="G53" s="163">
        <v>14228</v>
      </c>
      <c r="H53" s="163">
        <v>15071</v>
      </c>
      <c r="I53" s="164">
        <f>IFERROR(H53/G53-1,"-")</f>
        <v>5.924936744447562E-2</v>
      </c>
      <c r="J53" s="165">
        <f t="shared" si="20"/>
        <v>6.740626605033385</v>
      </c>
      <c r="K53" s="163">
        <f t="shared" si="21"/>
        <v>843</v>
      </c>
      <c r="L53" s="163">
        <f t="shared" si="22"/>
        <v>13124</v>
      </c>
      <c r="M53" s="164">
        <f>H53/H$8</f>
        <v>4.3671497035794601E-4</v>
      </c>
      <c r="N53" s="79"/>
    </row>
    <row r="54" spans="1:14" x14ac:dyDescent="0.25">
      <c r="A54" s="1"/>
      <c r="B54" s="157" t="s">
        <v>107</v>
      </c>
      <c r="C54" s="158">
        <v>208069</v>
      </c>
      <c r="D54" s="158">
        <v>203818</v>
      </c>
      <c r="E54" s="158">
        <v>58325</v>
      </c>
      <c r="F54" s="158">
        <v>81476</v>
      </c>
      <c r="G54" s="158">
        <v>147121</v>
      </c>
      <c r="H54" s="158">
        <v>141800</v>
      </c>
      <c r="I54" s="159">
        <f>IFERROR(H54/G54-1,"-")</f>
        <v>-3.6167508377457969E-2</v>
      </c>
      <c r="J54" s="160">
        <f t="shared" si="20"/>
        <v>1.4312044577796827</v>
      </c>
      <c r="K54" s="158">
        <f t="shared" si="21"/>
        <v>-5321</v>
      </c>
      <c r="L54" s="158">
        <f t="shared" si="22"/>
        <v>83475</v>
      </c>
      <c r="M54" s="159">
        <f>H54/H$8</f>
        <v>4.108963094469959E-3</v>
      </c>
      <c r="N54" s="79"/>
    </row>
    <row r="55" spans="1:14" s="56" customFormat="1" x14ac:dyDescent="0.25">
      <c r="B55" s="162" t="s">
        <v>110</v>
      </c>
      <c r="C55" s="163">
        <v>68012</v>
      </c>
      <c r="D55" s="163">
        <v>67733</v>
      </c>
      <c r="E55" s="163">
        <v>19771</v>
      </c>
      <c r="F55" s="163">
        <v>20693</v>
      </c>
      <c r="G55" s="163">
        <v>65122</v>
      </c>
      <c r="H55" s="163">
        <v>55484</v>
      </c>
      <c r="I55" s="164">
        <f t="shared" ref="I55:I62" si="23">IFERROR(H55/G55-1,"-")</f>
        <v>-0.14799914007555048</v>
      </c>
      <c r="J55" s="165">
        <f t="shared" si="20"/>
        <v>1.806332507207526</v>
      </c>
      <c r="K55" s="163">
        <f t="shared" si="21"/>
        <v>-9638</v>
      </c>
      <c r="L55" s="163">
        <f t="shared" si="22"/>
        <v>35713</v>
      </c>
      <c r="M55" s="164">
        <f t="shared" ref="M55:M62" si="24">H55/H$8</f>
        <v>1.6077694522818842E-3</v>
      </c>
      <c r="N55" s="166"/>
    </row>
    <row r="56" spans="1:14" s="56" customFormat="1" x14ac:dyDescent="0.25">
      <c r="B56" s="162" t="s">
        <v>113</v>
      </c>
      <c r="C56" s="163">
        <v>80523</v>
      </c>
      <c r="D56" s="163">
        <v>69940</v>
      </c>
      <c r="E56" s="163">
        <v>18669</v>
      </c>
      <c r="F56" s="163">
        <v>31230</v>
      </c>
      <c r="G56" s="163">
        <v>34084</v>
      </c>
      <c r="H56" s="163">
        <v>34465</v>
      </c>
      <c r="I56" s="164">
        <f t="shared" si="23"/>
        <v>1.117826546180023E-2</v>
      </c>
      <c r="J56" s="165">
        <f t="shared" si="20"/>
        <v>0.84610852214901699</v>
      </c>
      <c r="K56" s="163">
        <f t="shared" si="21"/>
        <v>381</v>
      </c>
      <c r="L56" s="163">
        <f t="shared" si="22"/>
        <v>15796</v>
      </c>
      <c r="M56" s="164">
        <f t="shared" si="24"/>
        <v>9.9869825846902061E-4</v>
      </c>
      <c r="N56" s="166"/>
    </row>
    <row r="57" spans="1:14" x14ac:dyDescent="0.25">
      <c r="A57" s="1"/>
      <c r="B57" s="162" t="s">
        <v>116</v>
      </c>
      <c r="C57" s="163">
        <v>4813</v>
      </c>
      <c r="D57" s="163">
        <v>6792</v>
      </c>
      <c r="E57" s="163">
        <v>1519</v>
      </c>
      <c r="F57" s="163">
        <v>3873</v>
      </c>
      <c r="G57" s="163">
        <v>6397</v>
      </c>
      <c r="H57" s="163">
        <v>6784</v>
      </c>
      <c r="I57" s="164">
        <f t="shared" si="23"/>
        <v>6.0497108019384127E-2</v>
      </c>
      <c r="J57" s="165">
        <f t="shared" si="20"/>
        <v>3.4660961158657013</v>
      </c>
      <c r="K57" s="163">
        <f t="shared" si="21"/>
        <v>387</v>
      </c>
      <c r="L57" s="163">
        <f t="shared" si="22"/>
        <v>5265</v>
      </c>
      <c r="M57" s="164">
        <f t="shared" si="24"/>
        <v>1.9658113986519181E-4</v>
      </c>
      <c r="N57" s="79"/>
    </row>
    <row r="58" spans="1:14" x14ac:dyDescent="0.25">
      <c r="A58" s="1"/>
      <c r="B58" s="162" t="s">
        <v>123</v>
      </c>
      <c r="C58" s="163">
        <v>3199</v>
      </c>
      <c r="D58" s="163">
        <v>3713</v>
      </c>
      <c r="E58" s="163">
        <v>1082</v>
      </c>
      <c r="F58" s="163">
        <v>2191</v>
      </c>
      <c r="G58" s="163">
        <v>3053</v>
      </c>
      <c r="H58" s="163">
        <v>2811</v>
      </c>
      <c r="I58" s="164">
        <f t="shared" si="23"/>
        <v>-7.9266295447101176E-2</v>
      </c>
      <c r="J58" s="165">
        <f t="shared" si="20"/>
        <v>1.5979667282809613</v>
      </c>
      <c r="K58" s="163">
        <f t="shared" si="21"/>
        <v>-242</v>
      </c>
      <c r="L58" s="163">
        <f t="shared" si="22"/>
        <v>1729</v>
      </c>
      <c r="M58" s="164">
        <f t="shared" si="24"/>
        <v>8.1454832570910106E-5</v>
      </c>
      <c r="N58" s="79"/>
    </row>
    <row r="59" spans="1:14" x14ac:dyDescent="0.25">
      <c r="A59" s="1"/>
      <c r="B59" s="162" t="s">
        <v>119</v>
      </c>
      <c r="C59" s="163">
        <v>3208</v>
      </c>
      <c r="D59" s="163">
        <v>4285</v>
      </c>
      <c r="E59" s="163">
        <v>1095</v>
      </c>
      <c r="F59" s="163">
        <v>1459</v>
      </c>
      <c r="G59" s="163">
        <v>2254</v>
      </c>
      <c r="H59" s="163">
        <v>2628</v>
      </c>
      <c r="I59" s="164">
        <f t="shared" si="23"/>
        <v>0.16592724046140206</v>
      </c>
      <c r="J59" s="165">
        <f t="shared" si="20"/>
        <v>1.4</v>
      </c>
      <c r="K59" s="163">
        <f t="shared" si="21"/>
        <v>374</v>
      </c>
      <c r="L59" s="163">
        <f t="shared" si="22"/>
        <v>1533</v>
      </c>
      <c r="M59" s="164">
        <f t="shared" si="24"/>
        <v>7.6152009959570182E-5</v>
      </c>
      <c r="N59" s="79"/>
    </row>
    <row r="60" spans="1:14" x14ac:dyDescent="0.25">
      <c r="A60" s="1"/>
      <c r="B60" s="162" t="s">
        <v>128</v>
      </c>
      <c r="C60" s="163">
        <v>1979</v>
      </c>
      <c r="D60" s="163">
        <v>1783</v>
      </c>
      <c r="E60" s="163">
        <v>713</v>
      </c>
      <c r="F60" s="163">
        <v>445</v>
      </c>
      <c r="G60" s="163">
        <v>554</v>
      </c>
      <c r="H60" s="163">
        <v>804</v>
      </c>
      <c r="I60" s="164">
        <f t="shared" si="23"/>
        <v>0.45126353790613716</v>
      </c>
      <c r="J60" s="165">
        <f t="shared" si="20"/>
        <v>0.12762973352033669</v>
      </c>
      <c r="K60" s="163">
        <f t="shared" si="21"/>
        <v>250</v>
      </c>
      <c r="L60" s="163">
        <f t="shared" si="22"/>
        <v>91</v>
      </c>
      <c r="M60" s="164">
        <f t="shared" si="24"/>
        <v>2.3297646882608227E-5</v>
      </c>
      <c r="N60" s="79"/>
    </row>
    <row r="61" spans="1:14" x14ac:dyDescent="0.25">
      <c r="A61" s="161" t="s">
        <v>144</v>
      </c>
      <c r="B61" s="162" t="s">
        <v>131</v>
      </c>
      <c r="C61" s="163">
        <v>2762</v>
      </c>
      <c r="D61" s="163">
        <v>3475</v>
      </c>
      <c r="E61" s="163">
        <v>1531</v>
      </c>
      <c r="F61" s="163">
        <v>432</v>
      </c>
      <c r="G61" s="163">
        <v>418</v>
      </c>
      <c r="H61" s="163">
        <v>635</v>
      </c>
      <c r="I61" s="164">
        <f t="shared" si="23"/>
        <v>0.51913875598086134</v>
      </c>
      <c r="J61" s="165">
        <f t="shared" si="20"/>
        <v>-0.58523840627041146</v>
      </c>
      <c r="K61" s="163">
        <f t="shared" si="21"/>
        <v>217</v>
      </c>
      <c r="L61" s="163">
        <f t="shared" si="22"/>
        <v>-896</v>
      </c>
      <c r="M61" s="164">
        <f t="shared" si="24"/>
        <v>1.8400504689622169E-5</v>
      </c>
      <c r="N61" s="79"/>
    </row>
    <row r="62" spans="1:14" x14ac:dyDescent="0.25">
      <c r="A62" s="167" t="s">
        <v>145</v>
      </c>
      <c r="B62" s="168" t="s">
        <v>145</v>
      </c>
      <c r="C62" s="169">
        <f t="shared" ref="C62:H62" si="25">C54-SUM(C55:C61)</f>
        <v>43573</v>
      </c>
      <c r="D62" s="169">
        <f t="shared" si="25"/>
        <v>46097</v>
      </c>
      <c r="E62" s="169">
        <f t="shared" si="25"/>
        <v>13945</v>
      </c>
      <c r="F62" s="169">
        <f t="shared" si="25"/>
        <v>21153</v>
      </c>
      <c r="G62" s="169">
        <f t="shared" si="25"/>
        <v>35239</v>
      </c>
      <c r="H62" s="169">
        <f t="shared" si="25"/>
        <v>38189</v>
      </c>
      <c r="I62" s="170">
        <f t="shared" si="23"/>
        <v>8.3714066800987474E-2</v>
      </c>
      <c r="J62" s="171">
        <f t="shared" si="20"/>
        <v>1.7385442811043386</v>
      </c>
      <c r="K62" s="169">
        <f>H62-G62</f>
        <v>2950</v>
      </c>
      <c r="L62" s="169">
        <f t="shared" si="22"/>
        <v>24244</v>
      </c>
      <c r="M62" s="170">
        <f t="shared" si="24"/>
        <v>1.1066092497511513E-3</v>
      </c>
      <c r="N62" s="79"/>
    </row>
    <row r="63" spans="1:14" s="144" customFormat="1" x14ac:dyDescent="0.25"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">
        <v>3</v>
      </c>
      <c r="B64" s="154" t="s">
        <v>68</v>
      </c>
      <c r="C64" s="176">
        <v>886765</v>
      </c>
      <c r="D64" s="176">
        <v>834528</v>
      </c>
      <c r="E64" s="176">
        <v>295880</v>
      </c>
      <c r="F64" s="176">
        <v>419370</v>
      </c>
      <c r="G64" s="176">
        <v>1014697</v>
      </c>
      <c r="H64" s="176">
        <v>1034949</v>
      </c>
      <c r="I64" s="177">
        <f>IFERROR(H64/G64-1,"-")</f>
        <v>1.9958667464277546E-2</v>
      </c>
      <c r="J64" s="177">
        <f>IFERROR(H64/E64-1,"-")</f>
        <v>2.4978673786670273</v>
      </c>
      <c r="K64" s="176">
        <f>H64-G64</f>
        <v>20252</v>
      </c>
      <c r="L64" s="176">
        <f>H64-E64</f>
        <v>739069</v>
      </c>
      <c r="M64" s="177">
        <f>H64/H$8</f>
        <v>2.9989895949637441E-2</v>
      </c>
      <c r="N64" s="79"/>
    </row>
    <row r="65" spans="1:14" x14ac:dyDescent="0.25">
      <c r="A65" s="1" t="s">
        <v>96</v>
      </c>
      <c r="B65" s="157" t="s">
        <v>97</v>
      </c>
      <c r="C65" s="158">
        <v>145700</v>
      </c>
      <c r="D65" s="158">
        <v>158439</v>
      </c>
      <c r="E65" s="158">
        <v>84704</v>
      </c>
      <c r="F65" s="158">
        <v>83752</v>
      </c>
      <c r="G65" s="158">
        <v>119256</v>
      </c>
      <c r="H65" s="158">
        <v>173467</v>
      </c>
      <c r="I65" s="159">
        <f>IFERROR(H65/G65-1,"-")</f>
        <v>0.45457670892869118</v>
      </c>
      <c r="J65" s="160">
        <f t="shared" ref="J65:J76" si="26">IFERROR(H65/E65-1,"-")</f>
        <v>1.047919814884775</v>
      </c>
      <c r="K65" s="158">
        <f t="shared" ref="K65:K75" si="27">H65-G65</f>
        <v>54211</v>
      </c>
      <c r="L65" s="158">
        <f t="shared" ref="L65:L76" si="28">H65-E65</f>
        <v>88763</v>
      </c>
      <c r="M65" s="159">
        <f>H65/H$8</f>
        <v>5.0265832236136834E-3</v>
      </c>
      <c r="N65" s="79"/>
    </row>
    <row r="66" spans="1:14" x14ac:dyDescent="0.25">
      <c r="A66" s="161" t="s">
        <v>103</v>
      </c>
      <c r="B66" s="162" t="s">
        <v>103</v>
      </c>
      <c r="C66" s="163">
        <v>69901</v>
      </c>
      <c r="D66" s="163">
        <v>67992</v>
      </c>
      <c r="E66" s="163">
        <v>23458</v>
      </c>
      <c r="F66" s="163">
        <v>59324</v>
      </c>
      <c r="G66" s="163">
        <v>72718</v>
      </c>
      <c r="H66" s="163">
        <v>91538</v>
      </c>
      <c r="I66" s="164">
        <f>IFERROR(H66/G66-1,"-")</f>
        <v>0.25880799801974752</v>
      </c>
      <c r="J66" s="165">
        <f t="shared" si="26"/>
        <v>2.9022082018927446</v>
      </c>
      <c r="K66" s="163">
        <f t="shared" si="27"/>
        <v>18820</v>
      </c>
      <c r="L66" s="163">
        <f t="shared" si="28"/>
        <v>68080</v>
      </c>
      <c r="M66" s="164">
        <f>H66/H$8</f>
        <v>2.6525124382340698E-3</v>
      </c>
      <c r="N66" s="79"/>
    </row>
    <row r="67" spans="1:14" x14ac:dyDescent="0.25">
      <c r="A67" s="161" t="s">
        <v>100</v>
      </c>
      <c r="B67" s="162" t="s">
        <v>100</v>
      </c>
      <c r="C67" s="163">
        <v>75799</v>
      </c>
      <c r="D67" s="163">
        <v>90447</v>
      </c>
      <c r="E67" s="163">
        <v>61246</v>
      </c>
      <c r="F67" s="163">
        <v>24428</v>
      </c>
      <c r="G67" s="163">
        <v>46538</v>
      </c>
      <c r="H67" s="163">
        <v>81929</v>
      </c>
      <c r="I67" s="164">
        <f>IFERROR(H67/G67-1,"-")</f>
        <v>0.76047531049894701</v>
      </c>
      <c r="J67" s="165">
        <f t="shared" si="26"/>
        <v>0.33770368677138096</v>
      </c>
      <c r="K67" s="163">
        <f t="shared" si="27"/>
        <v>35391</v>
      </c>
      <c r="L67" s="163">
        <f t="shared" si="28"/>
        <v>20683</v>
      </c>
      <c r="M67" s="164">
        <f>H67/H$8</f>
        <v>2.374070785379614E-3</v>
      </c>
      <c r="N67" s="79"/>
    </row>
    <row r="68" spans="1:14" x14ac:dyDescent="0.25">
      <c r="A68" s="1"/>
      <c r="B68" s="157" t="s">
        <v>107</v>
      </c>
      <c r="C68" s="158">
        <v>741065</v>
      </c>
      <c r="D68" s="158">
        <v>676089</v>
      </c>
      <c r="E68" s="158">
        <v>211176</v>
      </c>
      <c r="F68" s="158">
        <v>335618</v>
      </c>
      <c r="G68" s="158">
        <v>895441</v>
      </c>
      <c r="H68" s="158">
        <v>861482</v>
      </c>
      <c r="I68" s="159">
        <f>IFERROR(H68/G68-1,"-")</f>
        <v>-3.792433002286022E-2</v>
      </c>
      <c r="J68" s="160">
        <f t="shared" si="26"/>
        <v>3.0794503163238245</v>
      </c>
      <c r="K68" s="158">
        <f t="shared" si="27"/>
        <v>-33959</v>
      </c>
      <c r="L68" s="158">
        <f t="shared" si="28"/>
        <v>650306</v>
      </c>
      <c r="M68" s="159">
        <f>H68/H$8</f>
        <v>2.496331272602376E-2</v>
      </c>
      <c r="N68" s="79"/>
    </row>
    <row r="69" spans="1:14" s="56" customFormat="1" x14ac:dyDescent="0.25">
      <c r="B69" s="162" t="s">
        <v>110</v>
      </c>
      <c r="C69" s="163">
        <v>336435</v>
      </c>
      <c r="D69" s="163">
        <v>286315</v>
      </c>
      <c r="E69" s="163">
        <v>94120</v>
      </c>
      <c r="F69" s="163">
        <v>85414</v>
      </c>
      <c r="G69" s="163">
        <v>399420</v>
      </c>
      <c r="H69" s="163">
        <v>324780</v>
      </c>
      <c r="I69" s="164">
        <f t="shared" ref="I69:I76" si="29">IFERROR(H69/G69-1,"-")</f>
        <v>-0.18687096289619953</v>
      </c>
      <c r="J69" s="165">
        <f t="shared" si="26"/>
        <v>2.4507012324691884</v>
      </c>
      <c r="K69" s="163">
        <f t="shared" si="27"/>
        <v>-74640</v>
      </c>
      <c r="L69" s="163">
        <f t="shared" si="28"/>
        <v>230660</v>
      </c>
      <c r="M69" s="164">
        <f t="shared" ref="M69:M76" si="30">H69/H$8</f>
        <v>9.4112061623550999E-3</v>
      </c>
      <c r="N69" s="166"/>
    </row>
    <row r="70" spans="1:14" s="56" customFormat="1" x14ac:dyDescent="0.25">
      <c r="B70" s="162" t="s">
        <v>113</v>
      </c>
      <c r="C70" s="163">
        <v>118837</v>
      </c>
      <c r="D70" s="163">
        <v>94492</v>
      </c>
      <c r="E70" s="163">
        <v>27344</v>
      </c>
      <c r="F70" s="163">
        <v>36140</v>
      </c>
      <c r="G70" s="163">
        <v>56705</v>
      </c>
      <c r="H70" s="163">
        <v>85292</v>
      </c>
      <c r="I70" s="164">
        <f t="shared" si="29"/>
        <v>0.50413543779208192</v>
      </c>
      <c r="J70" s="165">
        <f t="shared" si="26"/>
        <v>2.1192217671152722</v>
      </c>
      <c r="K70" s="163">
        <f t="shared" si="27"/>
        <v>28587</v>
      </c>
      <c r="L70" s="163">
        <f t="shared" si="28"/>
        <v>57948</v>
      </c>
      <c r="M70" s="164">
        <f t="shared" si="30"/>
        <v>2.4715210173027625E-3</v>
      </c>
      <c r="N70" s="166"/>
    </row>
    <row r="71" spans="1:14" x14ac:dyDescent="0.25">
      <c r="A71" s="1"/>
      <c r="B71" s="162" t="s">
        <v>116</v>
      </c>
      <c r="C71" s="163">
        <v>45738</v>
      </c>
      <c r="D71" s="163">
        <v>75234</v>
      </c>
      <c r="E71" s="163">
        <v>21566</v>
      </c>
      <c r="F71" s="163">
        <v>44372</v>
      </c>
      <c r="G71" s="163">
        <v>126795</v>
      </c>
      <c r="H71" s="163">
        <v>108706</v>
      </c>
      <c r="I71" s="164">
        <f t="shared" si="29"/>
        <v>-0.14266335423321108</v>
      </c>
      <c r="J71" s="165">
        <f t="shared" si="26"/>
        <v>4.0406194936474078</v>
      </c>
      <c r="K71" s="163">
        <f t="shared" si="27"/>
        <v>-18089</v>
      </c>
      <c r="L71" s="163">
        <f t="shared" si="28"/>
        <v>87140</v>
      </c>
      <c r="M71" s="164">
        <f t="shared" si="30"/>
        <v>3.1499925398268784E-3</v>
      </c>
      <c r="N71" s="79"/>
    </row>
    <row r="72" spans="1:14" x14ac:dyDescent="0.25">
      <c r="A72" s="1"/>
      <c r="B72" s="162" t="s">
        <v>123</v>
      </c>
      <c r="C72" s="163">
        <v>18146</v>
      </c>
      <c r="D72" s="163">
        <v>11792</v>
      </c>
      <c r="E72" s="163">
        <v>3914</v>
      </c>
      <c r="F72" s="163">
        <v>28426</v>
      </c>
      <c r="G72" s="163">
        <v>25157</v>
      </c>
      <c r="H72" s="163">
        <v>26613</v>
      </c>
      <c r="I72" s="164">
        <f t="shared" si="29"/>
        <v>5.7876535357952008E-2</v>
      </c>
      <c r="J72" s="165">
        <f t="shared" si="26"/>
        <v>5.7994379151762905</v>
      </c>
      <c r="K72" s="163">
        <f t="shared" si="27"/>
        <v>1456</v>
      </c>
      <c r="L72" s="163">
        <f t="shared" si="28"/>
        <v>22699</v>
      </c>
      <c r="M72" s="164">
        <f t="shared" si="30"/>
        <v>7.7116949811797605E-4</v>
      </c>
      <c r="N72" s="79"/>
    </row>
    <row r="73" spans="1:14" x14ac:dyDescent="0.25">
      <c r="A73" s="1"/>
      <c r="B73" s="162" t="s">
        <v>119</v>
      </c>
      <c r="C73" s="163">
        <v>19067</v>
      </c>
      <c r="D73" s="163">
        <v>17507</v>
      </c>
      <c r="E73" s="163">
        <v>8571</v>
      </c>
      <c r="F73" s="163">
        <v>16869</v>
      </c>
      <c r="G73" s="163">
        <v>22926</v>
      </c>
      <c r="H73" s="163">
        <v>17467</v>
      </c>
      <c r="I73" s="164">
        <f t="shared" si="29"/>
        <v>-0.23811393178051121</v>
      </c>
      <c r="J73" s="165">
        <f t="shared" si="26"/>
        <v>1.0379185625947964</v>
      </c>
      <c r="K73" s="163">
        <f t="shared" si="27"/>
        <v>-5459</v>
      </c>
      <c r="L73" s="163">
        <f t="shared" si="28"/>
        <v>8896</v>
      </c>
      <c r="M73" s="164">
        <f t="shared" si="30"/>
        <v>5.0614427624193767E-4</v>
      </c>
      <c r="N73" s="79"/>
    </row>
    <row r="74" spans="1:14" x14ac:dyDescent="0.25">
      <c r="A74" s="1"/>
      <c r="B74" s="162" t="s">
        <v>128</v>
      </c>
      <c r="C74" s="163">
        <v>9817</v>
      </c>
      <c r="D74" s="163">
        <v>15819</v>
      </c>
      <c r="E74" s="163">
        <v>5541</v>
      </c>
      <c r="F74" s="163">
        <v>14404</v>
      </c>
      <c r="G74" s="163">
        <v>20957</v>
      </c>
      <c r="H74" s="163">
        <v>26801</v>
      </c>
      <c r="I74" s="164">
        <f t="shared" si="29"/>
        <v>0.27885670658968364</v>
      </c>
      <c r="J74" s="165">
        <f t="shared" si="26"/>
        <v>3.8368525536906697</v>
      </c>
      <c r="K74" s="163">
        <f t="shared" si="27"/>
        <v>5844</v>
      </c>
      <c r="L74" s="163">
        <f t="shared" si="28"/>
        <v>21260</v>
      </c>
      <c r="M74" s="164">
        <f t="shared" si="30"/>
        <v>7.7661720659301381E-4</v>
      </c>
      <c r="N74" s="79"/>
    </row>
    <row r="75" spans="1:14" x14ac:dyDescent="0.25">
      <c r="A75" s="161" t="s">
        <v>144</v>
      </c>
      <c r="B75" s="162" t="s">
        <v>131</v>
      </c>
      <c r="C75" s="163">
        <v>13718</v>
      </c>
      <c r="D75" s="163">
        <v>12733</v>
      </c>
      <c r="E75" s="163">
        <v>5018</v>
      </c>
      <c r="F75" s="163">
        <v>1659</v>
      </c>
      <c r="G75" s="163">
        <v>6100</v>
      </c>
      <c r="H75" s="163">
        <v>7680</v>
      </c>
      <c r="I75" s="164">
        <f t="shared" si="29"/>
        <v>0.25901639344262306</v>
      </c>
      <c r="J75" s="165">
        <f t="shared" si="26"/>
        <v>0.53049023515344751</v>
      </c>
      <c r="K75" s="163">
        <f t="shared" si="27"/>
        <v>1580</v>
      </c>
      <c r="L75" s="163">
        <f t="shared" si="28"/>
        <v>2662</v>
      </c>
      <c r="M75" s="164">
        <f t="shared" si="30"/>
        <v>2.225446866398398E-4</v>
      </c>
      <c r="N75" s="79"/>
    </row>
    <row r="76" spans="1:14" x14ac:dyDescent="0.25">
      <c r="A76" s="167" t="s">
        <v>145</v>
      </c>
      <c r="B76" s="168" t="s">
        <v>145</v>
      </c>
      <c r="C76" s="169">
        <f t="shared" ref="C76:H76" si="31">C68-SUM(C69:C75)</f>
        <v>179307</v>
      </c>
      <c r="D76" s="169">
        <f t="shared" si="31"/>
        <v>162197</v>
      </c>
      <c r="E76" s="169">
        <f t="shared" si="31"/>
        <v>45102</v>
      </c>
      <c r="F76" s="169">
        <f t="shared" si="31"/>
        <v>108334</v>
      </c>
      <c r="G76" s="169">
        <f t="shared" si="31"/>
        <v>237381</v>
      </c>
      <c r="H76" s="169">
        <f t="shared" si="31"/>
        <v>264143</v>
      </c>
      <c r="I76" s="170">
        <f t="shared" si="29"/>
        <v>0.11273859323197732</v>
      </c>
      <c r="J76" s="171">
        <f t="shared" si="26"/>
        <v>4.8565695534566098</v>
      </c>
      <c r="K76" s="169">
        <f>H76-G76</f>
        <v>26762</v>
      </c>
      <c r="L76" s="169">
        <f t="shared" si="28"/>
        <v>219041</v>
      </c>
      <c r="M76" s="170">
        <f t="shared" si="30"/>
        <v>7.6541173389462506E-3</v>
      </c>
      <c r="N76" s="79"/>
    </row>
    <row r="77" spans="1:14" s="144" customFormat="1" x14ac:dyDescent="0.25"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">
        <v>3</v>
      </c>
      <c r="B78" s="154" t="s">
        <v>68</v>
      </c>
      <c r="C78" s="176">
        <v>5815260</v>
      </c>
      <c r="D78" s="176">
        <v>5492551</v>
      </c>
      <c r="E78" s="176">
        <v>1546641</v>
      </c>
      <c r="F78" s="176">
        <v>1967362</v>
      </c>
      <c r="G78" s="176">
        <v>4352393</v>
      </c>
      <c r="H78" s="176">
        <v>5123327</v>
      </c>
      <c r="I78" s="177">
        <f>IFERROR(H78/G78-1,"-")</f>
        <v>0.17712876571577985</v>
      </c>
      <c r="J78" s="177">
        <f>IFERROR(H78/E78-1,"-")</f>
        <v>2.312550876383078</v>
      </c>
      <c r="K78" s="176">
        <f>H78-G78</f>
        <v>770934</v>
      </c>
      <c r="L78" s="176">
        <f>H78-E78</f>
        <v>3576686</v>
      </c>
      <c r="M78" s="177">
        <f>H78/H$8</f>
        <v>0.14845953148026439</v>
      </c>
      <c r="N78" s="79"/>
    </row>
    <row r="79" spans="1:14" x14ac:dyDescent="0.25">
      <c r="A79" s="1" t="s">
        <v>96</v>
      </c>
      <c r="B79" s="157" t="s">
        <v>97</v>
      </c>
      <c r="C79" s="158">
        <v>1923687</v>
      </c>
      <c r="D79" s="158">
        <v>1871426</v>
      </c>
      <c r="E79" s="158">
        <v>472177</v>
      </c>
      <c r="F79" s="158">
        <v>765462</v>
      </c>
      <c r="G79" s="158">
        <v>1656388</v>
      </c>
      <c r="H79" s="158">
        <v>1641108</v>
      </c>
      <c r="I79" s="159">
        <f>IFERROR(H79/G79-1,"-")</f>
        <v>-9.2248917524154761E-3</v>
      </c>
      <c r="J79" s="160">
        <f t="shared" ref="J79:J90" si="32">IFERROR(H79/E79-1,"-")</f>
        <v>2.4756203711743687</v>
      </c>
      <c r="K79" s="158">
        <f t="shared" ref="K79:K89" si="33">H79-G79</f>
        <v>-15280</v>
      </c>
      <c r="L79" s="158">
        <f t="shared" ref="L79:L90" si="34">H79-E79</f>
        <v>1168931</v>
      </c>
      <c r="M79" s="159">
        <f>H79/H$8</f>
        <v>4.7554670000277889E-2</v>
      </c>
      <c r="N79" s="79"/>
    </row>
    <row r="80" spans="1:14" x14ac:dyDescent="0.25">
      <c r="A80" s="161" t="s">
        <v>103</v>
      </c>
      <c r="B80" s="162" t="s">
        <v>103</v>
      </c>
      <c r="C80" s="163">
        <v>322698</v>
      </c>
      <c r="D80" s="163">
        <v>208038</v>
      </c>
      <c r="E80" s="163">
        <v>71537</v>
      </c>
      <c r="F80" s="163">
        <v>181910</v>
      </c>
      <c r="G80" s="163">
        <v>247663</v>
      </c>
      <c r="H80" s="163">
        <v>255714</v>
      </c>
      <c r="I80" s="164">
        <f>IFERROR(H80/G80-1,"-")</f>
        <v>3.2507883696797579E-2</v>
      </c>
      <c r="J80" s="165">
        <f t="shared" si="32"/>
        <v>2.5745698030389867</v>
      </c>
      <c r="K80" s="163">
        <f t="shared" si="33"/>
        <v>8051</v>
      </c>
      <c r="L80" s="163">
        <f t="shared" si="34"/>
        <v>184177</v>
      </c>
      <c r="M80" s="164">
        <f>H80/H$8</f>
        <v>7.4098687499244784E-3</v>
      </c>
      <c r="N80" s="79"/>
    </row>
    <row r="81" spans="1:14" x14ac:dyDescent="0.25">
      <c r="A81" s="161" t="s">
        <v>100</v>
      </c>
      <c r="B81" s="162" t="s">
        <v>100</v>
      </c>
      <c r="C81" s="163">
        <v>1600989</v>
      </c>
      <c r="D81" s="163">
        <v>1663388</v>
      </c>
      <c r="E81" s="163">
        <v>400640</v>
      </c>
      <c r="F81" s="163">
        <v>583552</v>
      </c>
      <c r="G81" s="163">
        <v>1408725</v>
      </c>
      <c r="H81" s="163">
        <v>1385394</v>
      </c>
      <c r="I81" s="164">
        <f>IFERROR(H81/G81-1,"-")</f>
        <v>-1.6561784592450612E-2</v>
      </c>
      <c r="J81" s="165">
        <f t="shared" si="32"/>
        <v>2.4579522763578274</v>
      </c>
      <c r="K81" s="163">
        <f t="shared" si="33"/>
        <v>-23331</v>
      </c>
      <c r="L81" s="163">
        <f t="shared" si="34"/>
        <v>984754</v>
      </c>
      <c r="M81" s="164">
        <f>H81/H$8</f>
        <v>4.0144801250353412E-2</v>
      </c>
      <c r="N81" s="79"/>
    </row>
    <row r="82" spans="1:14" x14ac:dyDescent="0.25">
      <c r="A82" s="1"/>
      <c r="B82" s="157" t="s">
        <v>107</v>
      </c>
      <c r="C82" s="158">
        <v>3891573</v>
      </c>
      <c r="D82" s="158">
        <v>3621125</v>
      </c>
      <c r="E82" s="158">
        <v>1074464</v>
      </c>
      <c r="F82" s="158">
        <v>1201900</v>
      </c>
      <c r="G82" s="158">
        <v>2696005</v>
      </c>
      <c r="H82" s="158">
        <v>3482219</v>
      </c>
      <c r="I82" s="159">
        <f>IFERROR(H82/G82-1,"-")</f>
        <v>0.2916218627190974</v>
      </c>
      <c r="J82" s="160">
        <f t="shared" si="32"/>
        <v>2.2408894109062749</v>
      </c>
      <c r="K82" s="158">
        <f t="shared" si="33"/>
        <v>786214</v>
      </c>
      <c r="L82" s="158">
        <f t="shared" si="34"/>
        <v>2407755</v>
      </c>
      <c r="M82" s="159">
        <f>H82/H$8</f>
        <v>0.10090486147998649</v>
      </c>
      <c r="N82" s="79"/>
    </row>
    <row r="83" spans="1:14" s="56" customFormat="1" x14ac:dyDescent="0.25">
      <c r="B83" s="162" t="s">
        <v>110</v>
      </c>
      <c r="C83" s="163">
        <v>522391</v>
      </c>
      <c r="D83" s="163">
        <v>574884</v>
      </c>
      <c r="E83" s="163">
        <v>163077</v>
      </c>
      <c r="F83" s="163">
        <v>114301</v>
      </c>
      <c r="G83" s="163">
        <v>504044</v>
      </c>
      <c r="H83" s="163">
        <v>666541</v>
      </c>
      <c r="I83" s="164">
        <f t="shared" ref="I83:I90" si="35">IFERROR(H83/G83-1,"-")</f>
        <v>0.32238653768321823</v>
      </c>
      <c r="J83" s="165">
        <f t="shared" si="32"/>
        <v>3.087277789019911</v>
      </c>
      <c r="K83" s="163">
        <f t="shared" si="33"/>
        <v>162497</v>
      </c>
      <c r="L83" s="163">
        <f t="shared" si="34"/>
        <v>503464</v>
      </c>
      <c r="M83" s="164">
        <f t="shared" ref="M83:M90" si="36">H83/H$8</f>
        <v>1.9314473695000712E-2</v>
      </c>
      <c r="N83" s="166"/>
    </row>
    <row r="84" spans="1:14" s="56" customFormat="1" x14ac:dyDescent="0.25">
      <c r="B84" s="162" t="s">
        <v>113</v>
      </c>
      <c r="C84" s="163">
        <v>1872405</v>
      </c>
      <c r="D84" s="163">
        <v>1562789</v>
      </c>
      <c r="E84" s="163">
        <v>445011</v>
      </c>
      <c r="F84" s="163">
        <v>478237</v>
      </c>
      <c r="G84" s="163">
        <v>1014024</v>
      </c>
      <c r="H84" s="163">
        <v>1210830</v>
      </c>
      <c r="I84" s="164">
        <f t="shared" si="35"/>
        <v>0.1940841636884334</v>
      </c>
      <c r="J84" s="165">
        <f t="shared" si="32"/>
        <v>1.720899033956464</v>
      </c>
      <c r="K84" s="163">
        <f t="shared" si="33"/>
        <v>196806</v>
      </c>
      <c r="L84" s="163">
        <f t="shared" si="34"/>
        <v>765819</v>
      </c>
      <c r="M84" s="164">
        <f t="shared" si="36"/>
        <v>3.5086430068244433E-2</v>
      </c>
      <c r="N84" s="166"/>
    </row>
    <row r="85" spans="1:14" x14ac:dyDescent="0.25">
      <c r="A85" s="1"/>
      <c r="B85" s="162" t="s">
        <v>116</v>
      </c>
      <c r="C85" s="163">
        <v>154431</v>
      </c>
      <c r="D85" s="163">
        <v>173660</v>
      </c>
      <c r="E85" s="163">
        <v>48969</v>
      </c>
      <c r="F85" s="163">
        <v>105849</v>
      </c>
      <c r="G85" s="163">
        <v>179405</v>
      </c>
      <c r="H85" s="163">
        <v>275311</v>
      </c>
      <c r="I85" s="164">
        <f t="shared" si="35"/>
        <v>0.53457818901368404</v>
      </c>
      <c r="J85" s="165">
        <f t="shared" si="32"/>
        <v>4.6221487063244089</v>
      </c>
      <c r="K85" s="163">
        <f t="shared" si="33"/>
        <v>95906</v>
      </c>
      <c r="L85" s="163">
        <f t="shared" si="34"/>
        <v>226342</v>
      </c>
      <c r="M85" s="164">
        <f t="shared" si="36"/>
        <v>7.9777344041016846E-3</v>
      </c>
      <c r="N85" s="79"/>
    </row>
    <row r="86" spans="1:14" x14ac:dyDescent="0.25">
      <c r="A86" s="1"/>
      <c r="B86" s="162" t="s">
        <v>123</v>
      </c>
      <c r="C86" s="163">
        <v>97884</v>
      </c>
      <c r="D86" s="163">
        <v>75235</v>
      </c>
      <c r="E86" s="163">
        <v>15102</v>
      </c>
      <c r="F86" s="163">
        <v>38224</v>
      </c>
      <c r="G86" s="163">
        <v>75513</v>
      </c>
      <c r="H86" s="163">
        <v>90350</v>
      </c>
      <c r="I86" s="164">
        <f t="shared" si="35"/>
        <v>0.19648272482883744</v>
      </c>
      <c r="J86" s="165">
        <f t="shared" si="32"/>
        <v>4.9826513044629852</v>
      </c>
      <c r="K86" s="163">
        <f t="shared" si="33"/>
        <v>14837</v>
      </c>
      <c r="L86" s="163">
        <f t="shared" si="34"/>
        <v>75248</v>
      </c>
      <c r="M86" s="164">
        <f t="shared" si="36"/>
        <v>2.6180875570194695E-3</v>
      </c>
      <c r="N86" s="79"/>
    </row>
    <row r="87" spans="1:14" x14ac:dyDescent="0.25">
      <c r="A87" s="1"/>
      <c r="B87" s="162" t="s">
        <v>119</v>
      </c>
      <c r="C87" s="163">
        <v>56194</v>
      </c>
      <c r="D87" s="163">
        <v>46816</v>
      </c>
      <c r="E87" s="163">
        <v>14962</v>
      </c>
      <c r="F87" s="163">
        <v>33300</v>
      </c>
      <c r="G87" s="163">
        <v>33738</v>
      </c>
      <c r="H87" s="163">
        <v>45567</v>
      </c>
      <c r="I87" s="164">
        <f t="shared" si="35"/>
        <v>0.35061355148497242</v>
      </c>
      <c r="J87" s="165">
        <f t="shared" si="32"/>
        <v>2.0455153054404493</v>
      </c>
      <c r="K87" s="163">
        <f t="shared" si="33"/>
        <v>11829</v>
      </c>
      <c r="L87" s="163">
        <f t="shared" si="34"/>
        <v>30605</v>
      </c>
      <c r="M87" s="164">
        <f t="shared" si="36"/>
        <v>1.3204028302236431E-3</v>
      </c>
      <c r="N87" s="79"/>
    </row>
    <row r="88" spans="1:14" x14ac:dyDescent="0.25">
      <c r="A88" s="1"/>
      <c r="B88" s="162" t="s">
        <v>128</v>
      </c>
      <c r="C88" s="163">
        <v>69026</v>
      </c>
      <c r="D88" s="163">
        <v>74813</v>
      </c>
      <c r="E88" s="163">
        <v>30460</v>
      </c>
      <c r="F88" s="163">
        <v>20871</v>
      </c>
      <c r="G88" s="163">
        <v>63463</v>
      </c>
      <c r="H88" s="163">
        <v>74935</v>
      </c>
      <c r="I88" s="164">
        <f t="shared" si="35"/>
        <v>0.18076674597797138</v>
      </c>
      <c r="J88" s="165">
        <f t="shared" si="32"/>
        <v>1.4601116217990806</v>
      </c>
      <c r="K88" s="163">
        <f t="shared" si="33"/>
        <v>11472</v>
      </c>
      <c r="L88" s="163">
        <f t="shared" si="34"/>
        <v>44475</v>
      </c>
      <c r="M88" s="164">
        <f t="shared" si="36"/>
        <v>2.1714044392391139E-3</v>
      </c>
      <c r="N88" s="79"/>
    </row>
    <row r="89" spans="1:14" x14ac:dyDescent="0.25">
      <c r="A89" s="161" t="s">
        <v>144</v>
      </c>
      <c r="B89" s="162" t="s">
        <v>131</v>
      </c>
      <c r="C89" s="163">
        <v>123411</v>
      </c>
      <c r="D89" s="163">
        <v>112745</v>
      </c>
      <c r="E89" s="163">
        <v>50030</v>
      </c>
      <c r="F89" s="163">
        <v>22441</v>
      </c>
      <c r="G89" s="163">
        <v>59972</v>
      </c>
      <c r="H89" s="163">
        <v>81697</v>
      </c>
      <c r="I89" s="164">
        <f t="shared" si="35"/>
        <v>0.36225238444607477</v>
      </c>
      <c r="J89" s="165">
        <f t="shared" si="32"/>
        <v>0.63296022386568063</v>
      </c>
      <c r="K89" s="163">
        <f t="shared" si="33"/>
        <v>21725</v>
      </c>
      <c r="L89" s="163">
        <f t="shared" si="34"/>
        <v>31667</v>
      </c>
      <c r="M89" s="164">
        <f t="shared" si="36"/>
        <v>2.3673480813040356E-3</v>
      </c>
      <c r="N89" s="79"/>
    </row>
    <row r="90" spans="1:14" x14ac:dyDescent="0.25">
      <c r="A90" s="167" t="s">
        <v>145</v>
      </c>
      <c r="B90" s="168" t="s">
        <v>145</v>
      </c>
      <c r="C90" s="169">
        <f t="shared" ref="C90:H90" si="37">C82-SUM(C83:C89)</f>
        <v>995831</v>
      </c>
      <c r="D90" s="169">
        <f t="shared" si="37"/>
        <v>1000183</v>
      </c>
      <c r="E90" s="169">
        <f t="shared" si="37"/>
        <v>306853</v>
      </c>
      <c r="F90" s="169">
        <f t="shared" si="37"/>
        <v>388677</v>
      </c>
      <c r="G90" s="169">
        <f t="shared" si="37"/>
        <v>765846</v>
      </c>
      <c r="H90" s="169">
        <f t="shared" si="37"/>
        <v>1036988</v>
      </c>
      <c r="I90" s="170">
        <f t="shared" si="35"/>
        <v>0.35404245762202846</v>
      </c>
      <c r="J90" s="171">
        <f t="shared" si="32"/>
        <v>2.379429238104239</v>
      </c>
      <c r="K90" s="169">
        <f>H90-G90</f>
        <v>271142</v>
      </c>
      <c r="L90" s="169">
        <f t="shared" si="34"/>
        <v>730135</v>
      </c>
      <c r="M90" s="170">
        <f t="shared" si="36"/>
        <v>3.0048980404853411E-2</v>
      </c>
      <c r="N90" s="79"/>
    </row>
    <row r="91" spans="1:14" s="144" customFormat="1" x14ac:dyDescent="0.25"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">
        <v>3</v>
      </c>
      <c r="B92" s="154" t="s">
        <v>68</v>
      </c>
      <c r="C92" s="176">
        <v>138985</v>
      </c>
      <c r="D92" s="176">
        <v>136126</v>
      </c>
      <c r="E92" s="176">
        <v>59047</v>
      </c>
      <c r="F92" s="176">
        <v>83402</v>
      </c>
      <c r="G92" s="176">
        <v>137757</v>
      </c>
      <c r="H92" s="176">
        <v>148334</v>
      </c>
      <c r="I92" s="177">
        <f>IFERROR(H92/G92-1,"-")</f>
        <v>7.6780127325653202E-2</v>
      </c>
      <c r="J92" s="177">
        <f>IFERROR(H92/E92-1,"-")</f>
        <v>1.512134401409047</v>
      </c>
      <c r="K92" s="176">
        <f>H92-G92</f>
        <v>10577</v>
      </c>
      <c r="L92" s="176">
        <f>H92-E92</f>
        <v>89287</v>
      </c>
      <c r="M92" s="177">
        <f>H92/H$8</f>
        <v>4.2982999411502595E-3</v>
      </c>
      <c r="N92" s="79"/>
    </row>
    <row r="93" spans="1:14" x14ac:dyDescent="0.25">
      <c r="A93" s="1" t="s">
        <v>96</v>
      </c>
      <c r="B93" s="157" t="s">
        <v>97</v>
      </c>
      <c r="C93" s="158">
        <v>71206</v>
      </c>
      <c r="D93" s="158">
        <v>72932</v>
      </c>
      <c r="E93" s="158">
        <v>31800</v>
      </c>
      <c r="F93" s="158">
        <v>42063</v>
      </c>
      <c r="G93" s="158">
        <v>70951</v>
      </c>
      <c r="H93" s="158">
        <v>72432</v>
      </c>
      <c r="I93" s="159">
        <f>IFERROR(H93/G93-1,"-")</f>
        <v>2.0873560626347709E-2</v>
      </c>
      <c r="J93" s="160">
        <f t="shared" ref="J93:J104" si="38">IFERROR(H93/E93-1,"-")</f>
        <v>1.277735849056604</v>
      </c>
      <c r="K93" s="158">
        <f t="shared" ref="K93:K103" si="39">H93-G93</f>
        <v>1481</v>
      </c>
      <c r="L93" s="158">
        <f t="shared" ref="L93:L104" si="40">H93-E93</f>
        <v>40632</v>
      </c>
      <c r="M93" s="159">
        <f>H93/H$8</f>
        <v>2.0988745758719891E-3</v>
      </c>
      <c r="N93" s="79"/>
    </row>
    <row r="94" spans="1:14" x14ac:dyDescent="0.25">
      <c r="A94" s="161" t="s">
        <v>103</v>
      </c>
      <c r="B94" s="162" t="s">
        <v>103</v>
      </c>
      <c r="C94" s="163">
        <v>30236</v>
      </c>
      <c r="D94" s="163">
        <v>33003</v>
      </c>
      <c r="E94" s="163">
        <v>15549</v>
      </c>
      <c r="F94" s="163">
        <v>20037</v>
      </c>
      <c r="G94" s="163">
        <v>30228</v>
      </c>
      <c r="H94" s="163">
        <v>19606</v>
      </c>
      <c r="I94" s="164">
        <f>IFERROR(H94/G94-1,"-")</f>
        <v>-0.3513960566362313</v>
      </c>
      <c r="J94" s="165">
        <f t="shared" si="38"/>
        <v>0.2609171007781852</v>
      </c>
      <c r="K94" s="163">
        <f t="shared" si="39"/>
        <v>-10622</v>
      </c>
      <c r="L94" s="163">
        <f t="shared" si="40"/>
        <v>4057</v>
      </c>
      <c r="M94" s="164">
        <f>H94/H$8</f>
        <v>5.6812644873186185E-4</v>
      </c>
      <c r="N94" s="79"/>
    </row>
    <row r="95" spans="1:14" x14ac:dyDescent="0.25">
      <c r="A95" s="161" t="s">
        <v>100</v>
      </c>
      <c r="B95" s="162" t="s">
        <v>100</v>
      </c>
      <c r="C95" s="163">
        <v>40970</v>
      </c>
      <c r="D95" s="163">
        <v>39929</v>
      </c>
      <c r="E95" s="163">
        <v>16251</v>
      </c>
      <c r="F95" s="163">
        <v>22026</v>
      </c>
      <c r="G95" s="163">
        <v>40723</v>
      </c>
      <c r="H95" s="163">
        <v>52826</v>
      </c>
      <c r="I95" s="164">
        <f>IFERROR(H95/G95-1,"-")</f>
        <v>0.29720305478476527</v>
      </c>
      <c r="J95" s="165">
        <f t="shared" si="38"/>
        <v>2.2506307304165896</v>
      </c>
      <c r="K95" s="163">
        <f t="shared" si="39"/>
        <v>12103</v>
      </c>
      <c r="L95" s="163">
        <f t="shared" si="40"/>
        <v>36575</v>
      </c>
      <c r="M95" s="164">
        <f>H95/H$8</f>
        <v>1.5307481271401272E-3</v>
      </c>
      <c r="N95" s="79"/>
    </row>
    <row r="96" spans="1:14" x14ac:dyDescent="0.25">
      <c r="A96" s="1"/>
      <c r="B96" s="157" t="s">
        <v>107</v>
      </c>
      <c r="C96" s="158">
        <v>67779</v>
      </c>
      <c r="D96" s="158">
        <v>63194</v>
      </c>
      <c r="E96" s="158">
        <v>27247</v>
      </c>
      <c r="F96" s="158">
        <v>41339</v>
      </c>
      <c r="G96" s="158">
        <v>66806</v>
      </c>
      <c r="H96" s="158">
        <v>75902</v>
      </c>
      <c r="I96" s="159">
        <f>IFERROR(H96/G96-1,"-")</f>
        <v>0.13615543514055628</v>
      </c>
      <c r="J96" s="160">
        <f t="shared" si="38"/>
        <v>1.7857011781113519</v>
      </c>
      <c r="K96" s="158">
        <f t="shared" si="39"/>
        <v>9096</v>
      </c>
      <c r="L96" s="158">
        <f t="shared" si="40"/>
        <v>48655</v>
      </c>
      <c r="M96" s="159">
        <f>H96/H$8</f>
        <v>2.1994253652782708E-3</v>
      </c>
      <c r="N96" s="79"/>
    </row>
    <row r="97" spans="1:14" s="56" customFormat="1" x14ac:dyDescent="0.25">
      <c r="B97" s="162" t="s">
        <v>110</v>
      </c>
      <c r="C97" s="163">
        <v>7133</v>
      </c>
      <c r="D97" s="163">
        <v>8082</v>
      </c>
      <c r="E97" s="163">
        <v>5019</v>
      </c>
      <c r="F97" s="163">
        <v>3494</v>
      </c>
      <c r="G97" s="163">
        <v>9249</v>
      </c>
      <c r="H97" s="163">
        <v>11177</v>
      </c>
      <c r="I97" s="164">
        <f t="shared" ref="I97:I104" si="41">IFERROR(H97/G97-1,"-")</f>
        <v>0.20845496810465991</v>
      </c>
      <c r="J97" s="165">
        <f t="shared" si="38"/>
        <v>1.226937636979478</v>
      </c>
      <c r="K97" s="163">
        <f t="shared" si="39"/>
        <v>1928</v>
      </c>
      <c r="L97" s="163">
        <f t="shared" si="40"/>
        <v>6158</v>
      </c>
      <c r="M97" s="164">
        <f t="shared" ref="M97:M104" si="42">H97/H$8</f>
        <v>3.2387785971008977E-4</v>
      </c>
      <c r="N97" s="166"/>
    </row>
    <row r="98" spans="1:14" s="56" customFormat="1" x14ac:dyDescent="0.25">
      <c r="B98" s="162" t="s">
        <v>113</v>
      </c>
      <c r="C98" s="163">
        <v>25629</v>
      </c>
      <c r="D98" s="163">
        <v>21366</v>
      </c>
      <c r="E98" s="163">
        <v>7473</v>
      </c>
      <c r="F98" s="163">
        <v>15393</v>
      </c>
      <c r="G98" s="163">
        <v>21050</v>
      </c>
      <c r="H98" s="163">
        <v>22639</v>
      </c>
      <c r="I98" s="164">
        <f t="shared" si="41"/>
        <v>7.5486935866983407E-2</v>
      </c>
      <c r="J98" s="165">
        <f t="shared" si="38"/>
        <v>2.0294393148668539</v>
      </c>
      <c r="K98" s="163">
        <f t="shared" si="39"/>
        <v>1589</v>
      </c>
      <c r="L98" s="163">
        <f t="shared" si="40"/>
        <v>15166</v>
      </c>
      <c r="M98" s="164">
        <f t="shared" si="42"/>
        <v>6.5601421365095479E-4</v>
      </c>
      <c r="N98" s="166"/>
    </row>
    <row r="99" spans="1:14" x14ac:dyDescent="0.25">
      <c r="A99" s="1"/>
      <c r="B99" s="162" t="s">
        <v>116</v>
      </c>
      <c r="C99" s="163">
        <v>8499</v>
      </c>
      <c r="D99" s="163">
        <v>8657</v>
      </c>
      <c r="E99" s="163">
        <v>4658</v>
      </c>
      <c r="F99" s="163">
        <v>7148</v>
      </c>
      <c r="G99" s="163">
        <v>7881</v>
      </c>
      <c r="H99" s="163">
        <v>8902</v>
      </c>
      <c r="I99" s="164">
        <f t="shared" si="41"/>
        <v>0.12955208729856627</v>
      </c>
      <c r="J99" s="165">
        <f t="shared" si="38"/>
        <v>0.91112065264061837</v>
      </c>
      <c r="K99" s="163">
        <f t="shared" si="39"/>
        <v>1021</v>
      </c>
      <c r="L99" s="163">
        <f t="shared" si="40"/>
        <v>4244</v>
      </c>
      <c r="M99" s="164">
        <f t="shared" si="42"/>
        <v>2.5795479172758515E-4</v>
      </c>
      <c r="N99" s="79"/>
    </row>
    <row r="100" spans="1:14" x14ac:dyDescent="0.25">
      <c r="A100" s="1"/>
      <c r="B100" s="162" t="s">
        <v>123</v>
      </c>
      <c r="C100" s="163">
        <v>2168</v>
      </c>
      <c r="D100" s="163">
        <v>2390</v>
      </c>
      <c r="E100" s="163">
        <v>940</v>
      </c>
      <c r="F100" s="163">
        <v>1385</v>
      </c>
      <c r="G100" s="163">
        <v>4981</v>
      </c>
      <c r="H100" s="163">
        <v>3623</v>
      </c>
      <c r="I100" s="164">
        <f t="shared" si="41"/>
        <v>-0.27263601686408356</v>
      </c>
      <c r="J100" s="165">
        <f t="shared" si="38"/>
        <v>2.8542553191489364</v>
      </c>
      <c r="K100" s="163">
        <f t="shared" si="39"/>
        <v>-1358</v>
      </c>
      <c r="L100" s="163">
        <f t="shared" si="40"/>
        <v>2683</v>
      </c>
      <c r="M100" s="164">
        <f t="shared" si="42"/>
        <v>1.0498429683543484E-4</v>
      </c>
      <c r="N100" s="79"/>
    </row>
    <row r="101" spans="1:14" x14ac:dyDescent="0.25">
      <c r="A101" s="1"/>
      <c r="B101" s="162" t="s">
        <v>119</v>
      </c>
      <c r="C101" s="163">
        <v>1567</v>
      </c>
      <c r="D101" s="163">
        <v>1298</v>
      </c>
      <c r="E101" s="163">
        <v>788</v>
      </c>
      <c r="F101" s="163">
        <v>1315</v>
      </c>
      <c r="G101" s="163">
        <v>1892</v>
      </c>
      <c r="H101" s="163">
        <v>1812</v>
      </c>
      <c r="I101" s="164">
        <f t="shared" si="41"/>
        <v>-4.228329809725162E-2</v>
      </c>
      <c r="J101" s="165">
        <f t="shared" si="38"/>
        <v>1.2994923857868019</v>
      </c>
      <c r="K101" s="163">
        <f t="shared" si="39"/>
        <v>-80</v>
      </c>
      <c r="L101" s="163">
        <f t="shared" si="40"/>
        <v>1024</v>
      </c>
      <c r="M101" s="164">
        <f t="shared" si="42"/>
        <v>5.2506637004087203E-5</v>
      </c>
      <c r="N101" s="79"/>
    </row>
    <row r="102" spans="1:14" x14ac:dyDescent="0.25">
      <c r="A102" s="1"/>
      <c r="B102" s="162" t="s">
        <v>128</v>
      </c>
      <c r="C102" s="163">
        <v>439</v>
      </c>
      <c r="D102" s="163">
        <v>444</v>
      </c>
      <c r="E102" s="163">
        <v>599</v>
      </c>
      <c r="F102" s="163">
        <v>275</v>
      </c>
      <c r="G102" s="163">
        <v>817</v>
      </c>
      <c r="H102" s="163">
        <v>420</v>
      </c>
      <c r="I102" s="164">
        <f t="shared" si="41"/>
        <v>-0.48592411260709911</v>
      </c>
      <c r="J102" s="165">
        <f t="shared" si="38"/>
        <v>-0.29883138564273792</v>
      </c>
      <c r="K102" s="163">
        <f t="shared" si="39"/>
        <v>-397</v>
      </c>
      <c r="L102" s="163">
        <f t="shared" si="40"/>
        <v>-179</v>
      </c>
      <c r="M102" s="164">
        <f t="shared" si="42"/>
        <v>1.2170412550616238E-5</v>
      </c>
      <c r="N102" s="79"/>
    </row>
    <row r="103" spans="1:14" x14ac:dyDescent="0.25">
      <c r="A103" s="161" t="s">
        <v>144</v>
      </c>
      <c r="B103" s="162" t="s">
        <v>131</v>
      </c>
      <c r="C103" s="163">
        <v>1158</v>
      </c>
      <c r="D103" s="163">
        <v>699</v>
      </c>
      <c r="E103" s="163">
        <v>259</v>
      </c>
      <c r="F103" s="163">
        <v>259</v>
      </c>
      <c r="G103" s="163">
        <v>385</v>
      </c>
      <c r="H103" s="163">
        <v>950</v>
      </c>
      <c r="I103" s="164">
        <f t="shared" si="41"/>
        <v>1.4675324675324677</v>
      </c>
      <c r="J103" s="165">
        <f t="shared" si="38"/>
        <v>2.6679536679536682</v>
      </c>
      <c r="K103" s="163">
        <f t="shared" si="39"/>
        <v>565</v>
      </c>
      <c r="L103" s="163">
        <f t="shared" si="40"/>
        <v>691</v>
      </c>
      <c r="M103" s="164">
        <f t="shared" si="42"/>
        <v>2.752831410258435E-5</v>
      </c>
      <c r="N103" s="79"/>
    </row>
    <row r="104" spans="1:14" x14ac:dyDescent="0.25">
      <c r="A104" s="167" t="s">
        <v>145</v>
      </c>
      <c r="B104" s="168" t="s">
        <v>145</v>
      </c>
      <c r="C104" s="169">
        <f t="shared" ref="C104:H104" si="43">C96-SUM(C97:C103)</f>
        <v>21186</v>
      </c>
      <c r="D104" s="169">
        <f t="shared" si="43"/>
        <v>20258</v>
      </c>
      <c r="E104" s="169">
        <f t="shared" si="43"/>
        <v>7511</v>
      </c>
      <c r="F104" s="169">
        <f t="shared" si="43"/>
        <v>12070</v>
      </c>
      <c r="G104" s="169">
        <f t="shared" si="43"/>
        <v>20551</v>
      </c>
      <c r="H104" s="169">
        <f t="shared" si="43"/>
        <v>26379</v>
      </c>
      <c r="I104" s="170">
        <f t="shared" si="41"/>
        <v>0.28358717337355843</v>
      </c>
      <c r="J104" s="171">
        <f t="shared" si="38"/>
        <v>2.5120489948076155</v>
      </c>
      <c r="K104" s="169">
        <f>H104-G104</f>
        <v>5828</v>
      </c>
      <c r="L104" s="169">
        <f t="shared" si="40"/>
        <v>18868</v>
      </c>
      <c r="M104" s="170">
        <f t="shared" si="42"/>
        <v>7.6438883969691851E-4</v>
      </c>
      <c r="N104" s="79"/>
    </row>
    <row r="105" spans="1:14" s="144" customFormat="1" x14ac:dyDescent="0.25"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">
        <v>3</v>
      </c>
      <c r="B106" s="154" t="s">
        <v>68</v>
      </c>
      <c r="C106" s="176">
        <v>1066591</v>
      </c>
      <c r="D106" s="176">
        <v>1055815</v>
      </c>
      <c r="E106" s="176">
        <v>442013</v>
      </c>
      <c r="F106" s="176">
        <v>749212</v>
      </c>
      <c r="G106" s="176">
        <v>1316064</v>
      </c>
      <c r="H106" s="176">
        <v>1447168</v>
      </c>
      <c r="I106" s="177">
        <f>IFERROR(H106/G106-1,"-")</f>
        <v>9.9618255647141885E-2</v>
      </c>
      <c r="J106" s="177">
        <f>IFERROR(H106/E106-1,"-")</f>
        <v>2.2740394513283544</v>
      </c>
      <c r="K106" s="176">
        <f>H106-G106</f>
        <v>131104</v>
      </c>
      <c r="L106" s="176">
        <f>H106-E106</f>
        <v>1005155</v>
      </c>
      <c r="M106" s="177">
        <f>H106/H$8</f>
        <v>4.1934837119167144E-2</v>
      </c>
      <c r="N106" s="79"/>
    </row>
    <row r="107" spans="1:14" x14ac:dyDescent="0.25">
      <c r="A107" s="1" t="s">
        <v>96</v>
      </c>
      <c r="B107" s="157" t="s">
        <v>97</v>
      </c>
      <c r="C107" s="158">
        <v>150928</v>
      </c>
      <c r="D107" s="158">
        <v>162637</v>
      </c>
      <c r="E107" s="158">
        <v>125264</v>
      </c>
      <c r="F107" s="158">
        <v>199003</v>
      </c>
      <c r="G107" s="158">
        <v>220579</v>
      </c>
      <c r="H107" s="158">
        <v>219096</v>
      </c>
      <c r="I107" s="159">
        <f>IFERROR(H107/G107-1,"-")</f>
        <v>-6.7232148119268365E-3</v>
      </c>
      <c r="J107" s="160">
        <f t="shared" ref="J107:J118" si="44">IFERROR(H107/E107-1,"-")</f>
        <v>0.7490739558053392</v>
      </c>
      <c r="K107" s="158">
        <f t="shared" ref="K107:K117" si="45">H107-G107</f>
        <v>-1483</v>
      </c>
      <c r="L107" s="158">
        <f t="shared" ref="L107:L118" si="46">H107-E107</f>
        <v>93832</v>
      </c>
      <c r="M107" s="159">
        <f>H107/H$8</f>
        <v>6.3487826385471794E-3</v>
      </c>
      <c r="N107" s="79"/>
    </row>
    <row r="108" spans="1:14" x14ac:dyDescent="0.25">
      <c r="A108" s="161" t="s">
        <v>103</v>
      </c>
      <c r="B108" s="162" t="s">
        <v>103</v>
      </c>
      <c r="C108" s="163">
        <v>49909</v>
      </c>
      <c r="D108" s="163">
        <v>42419</v>
      </c>
      <c r="E108" s="163">
        <v>16702</v>
      </c>
      <c r="F108" s="163">
        <v>106031</v>
      </c>
      <c r="G108" s="163">
        <v>75504</v>
      </c>
      <c r="H108" s="163">
        <v>57419</v>
      </c>
      <c r="I108" s="164">
        <f>IFERROR(H108/G108-1,"-")</f>
        <v>-0.23952373384191561</v>
      </c>
      <c r="J108" s="165">
        <f t="shared" si="44"/>
        <v>2.4378517542809246</v>
      </c>
      <c r="K108" s="163">
        <f t="shared" si="45"/>
        <v>-18085</v>
      </c>
      <c r="L108" s="163">
        <f t="shared" si="46"/>
        <v>40717</v>
      </c>
      <c r="M108" s="164">
        <f>H108/H$8</f>
        <v>1.6638402815329376E-3</v>
      </c>
      <c r="N108" s="79"/>
    </row>
    <row r="109" spans="1:14" x14ac:dyDescent="0.25">
      <c r="A109" s="161" t="s">
        <v>100</v>
      </c>
      <c r="B109" s="162" t="s">
        <v>100</v>
      </c>
      <c r="C109" s="163">
        <v>101019</v>
      </c>
      <c r="D109" s="163">
        <v>120218</v>
      </c>
      <c r="E109" s="163">
        <v>108562</v>
      </c>
      <c r="F109" s="163">
        <v>92972</v>
      </c>
      <c r="G109" s="163">
        <v>145075</v>
      </c>
      <c r="H109" s="163">
        <v>161677</v>
      </c>
      <c r="I109" s="164">
        <f>IFERROR(H109/G109-1,"-")</f>
        <v>0.11443735998621407</v>
      </c>
      <c r="J109" s="165">
        <f t="shared" si="44"/>
        <v>0.48925959359628601</v>
      </c>
      <c r="K109" s="163">
        <f t="shared" si="45"/>
        <v>16602</v>
      </c>
      <c r="L109" s="163">
        <f t="shared" si="46"/>
        <v>53115</v>
      </c>
      <c r="M109" s="164">
        <f>H109/H$8</f>
        <v>4.6849423570142421E-3</v>
      </c>
      <c r="N109" s="79"/>
    </row>
    <row r="110" spans="1:14" x14ac:dyDescent="0.25">
      <c r="A110" s="1"/>
      <c r="B110" s="157" t="s">
        <v>107</v>
      </c>
      <c r="C110" s="158">
        <v>915663</v>
      </c>
      <c r="D110" s="158">
        <v>893178</v>
      </c>
      <c r="E110" s="158">
        <v>316749</v>
      </c>
      <c r="F110" s="158">
        <v>550209</v>
      </c>
      <c r="G110" s="158">
        <v>1095485</v>
      </c>
      <c r="H110" s="158">
        <v>1228072</v>
      </c>
      <c r="I110" s="159">
        <f>IFERROR(H110/G110-1,"-")</f>
        <v>0.12103041118773872</v>
      </c>
      <c r="J110" s="160">
        <f t="shared" si="44"/>
        <v>2.8771140556086996</v>
      </c>
      <c r="K110" s="158">
        <f t="shared" si="45"/>
        <v>132587</v>
      </c>
      <c r="L110" s="158">
        <f t="shared" si="46"/>
        <v>911323</v>
      </c>
      <c r="M110" s="159">
        <f>H110/H$8</f>
        <v>3.5586054480619966E-2</v>
      </c>
      <c r="N110" s="79"/>
    </row>
    <row r="111" spans="1:14" s="56" customFormat="1" x14ac:dyDescent="0.25">
      <c r="B111" s="162" t="s">
        <v>110</v>
      </c>
      <c r="C111" s="163">
        <v>501490</v>
      </c>
      <c r="D111" s="163">
        <v>476582</v>
      </c>
      <c r="E111" s="163">
        <v>181253</v>
      </c>
      <c r="F111" s="163">
        <v>251557</v>
      </c>
      <c r="G111" s="163">
        <v>673877</v>
      </c>
      <c r="H111" s="163">
        <v>775590</v>
      </c>
      <c r="I111" s="164">
        <f t="shared" ref="I111:I118" si="47">IFERROR(H111/G111-1,"-")</f>
        <v>0.15093704043913059</v>
      </c>
      <c r="J111" s="165">
        <f t="shared" si="44"/>
        <v>3.2790464157834629</v>
      </c>
      <c r="K111" s="163">
        <f t="shared" si="45"/>
        <v>101713</v>
      </c>
      <c r="L111" s="163">
        <f t="shared" si="46"/>
        <v>594337</v>
      </c>
      <c r="M111" s="164">
        <f t="shared" ref="M111:M118" si="48">H111/H$8</f>
        <v>2.2474405405077259E-2</v>
      </c>
      <c r="N111" s="166"/>
    </row>
    <row r="112" spans="1:14" s="56" customFormat="1" x14ac:dyDescent="0.25">
      <c r="B112" s="162" t="s">
        <v>113</v>
      </c>
      <c r="C112" s="163">
        <v>114306</v>
      </c>
      <c r="D112" s="163">
        <v>91753</v>
      </c>
      <c r="E112" s="163">
        <v>22554</v>
      </c>
      <c r="F112" s="163">
        <v>57079</v>
      </c>
      <c r="G112" s="163">
        <v>45927</v>
      </c>
      <c r="H112" s="163">
        <v>60304</v>
      </c>
      <c r="I112" s="164">
        <f t="shared" si="47"/>
        <v>0.31304025954231718</v>
      </c>
      <c r="J112" s="165">
        <f t="shared" si="44"/>
        <v>1.6737607519730426</v>
      </c>
      <c r="K112" s="163">
        <f t="shared" si="45"/>
        <v>14377</v>
      </c>
      <c r="L112" s="163">
        <f t="shared" si="46"/>
        <v>37750</v>
      </c>
      <c r="M112" s="164">
        <f t="shared" si="48"/>
        <v>1.7474394248865753E-3</v>
      </c>
      <c r="N112" s="166"/>
    </row>
    <row r="113" spans="1:14" x14ac:dyDescent="0.25">
      <c r="A113" s="1"/>
      <c r="B113" s="162" t="s">
        <v>116</v>
      </c>
      <c r="C113" s="163">
        <v>102904</v>
      </c>
      <c r="D113" s="163">
        <v>92528</v>
      </c>
      <c r="E113" s="163">
        <v>13883</v>
      </c>
      <c r="F113" s="163">
        <v>67210</v>
      </c>
      <c r="G113" s="163">
        <v>65652</v>
      </c>
      <c r="H113" s="163">
        <v>76293</v>
      </c>
      <c r="I113" s="164">
        <f t="shared" si="47"/>
        <v>0.16208188630963272</v>
      </c>
      <c r="J113" s="165">
        <f t="shared" si="44"/>
        <v>4.4954260606497156</v>
      </c>
      <c r="K113" s="163">
        <f t="shared" si="45"/>
        <v>10641</v>
      </c>
      <c r="L113" s="163">
        <f t="shared" si="46"/>
        <v>62410</v>
      </c>
      <c r="M113" s="164">
        <f t="shared" si="48"/>
        <v>2.2107554398194396E-3</v>
      </c>
      <c r="N113" s="79"/>
    </row>
    <row r="114" spans="1:14" x14ac:dyDescent="0.25">
      <c r="A114" s="1"/>
      <c r="B114" s="162" t="s">
        <v>123</v>
      </c>
      <c r="C114" s="163">
        <v>16800</v>
      </c>
      <c r="D114" s="163">
        <v>18644</v>
      </c>
      <c r="E114" s="163">
        <v>9005</v>
      </c>
      <c r="F114" s="163">
        <v>29461</v>
      </c>
      <c r="G114" s="163">
        <v>41263</v>
      </c>
      <c r="H114" s="163">
        <v>42135</v>
      </c>
      <c r="I114" s="164">
        <f t="shared" si="47"/>
        <v>2.113273392627768E-2</v>
      </c>
      <c r="J114" s="165">
        <f t="shared" si="44"/>
        <v>3.6790671848972796</v>
      </c>
      <c r="K114" s="163">
        <f t="shared" si="45"/>
        <v>872</v>
      </c>
      <c r="L114" s="163">
        <f t="shared" si="46"/>
        <v>33130</v>
      </c>
      <c r="M114" s="164">
        <f t="shared" si="48"/>
        <v>1.2209531733814649E-3</v>
      </c>
      <c r="N114" s="79"/>
    </row>
    <row r="115" spans="1:14" x14ac:dyDescent="0.25">
      <c r="A115" s="1"/>
      <c r="B115" s="162" t="s">
        <v>119</v>
      </c>
      <c r="C115" s="163">
        <v>28295</v>
      </c>
      <c r="D115" s="163">
        <v>29965</v>
      </c>
      <c r="E115" s="163">
        <v>19818</v>
      </c>
      <c r="F115" s="163">
        <v>36897</v>
      </c>
      <c r="G115" s="163">
        <v>41249</v>
      </c>
      <c r="H115" s="163">
        <v>42266</v>
      </c>
      <c r="I115" s="164">
        <f t="shared" si="47"/>
        <v>2.4655143154985515E-2</v>
      </c>
      <c r="J115" s="165">
        <f t="shared" si="44"/>
        <v>1.1327076395196287</v>
      </c>
      <c r="K115" s="163">
        <f t="shared" si="45"/>
        <v>1017</v>
      </c>
      <c r="L115" s="163">
        <f t="shared" si="46"/>
        <v>22448</v>
      </c>
      <c r="M115" s="164">
        <f t="shared" si="48"/>
        <v>1.2247491830103476E-3</v>
      </c>
      <c r="N115" s="79"/>
    </row>
    <row r="116" spans="1:14" x14ac:dyDescent="0.25">
      <c r="A116" s="1"/>
      <c r="B116" s="162" t="s">
        <v>128</v>
      </c>
      <c r="C116" s="163">
        <v>4205</v>
      </c>
      <c r="D116" s="163">
        <v>5890</v>
      </c>
      <c r="E116" s="163">
        <v>2343</v>
      </c>
      <c r="F116" s="163">
        <v>2314</v>
      </c>
      <c r="G116" s="163">
        <v>11983</v>
      </c>
      <c r="H116" s="163">
        <v>11780</v>
      </c>
      <c r="I116" s="164">
        <f t="shared" si="47"/>
        <v>-1.6940665943419808E-2</v>
      </c>
      <c r="J116" s="165">
        <f t="shared" si="44"/>
        <v>4.0277422108408025</v>
      </c>
      <c r="K116" s="163">
        <f t="shared" si="45"/>
        <v>-203</v>
      </c>
      <c r="L116" s="163">
        <f t="shared" si="46"/>
        <v>9437</v>
      </c>
      <c r="M116" s="164">
        <f t="shared" si="48"/>
        <v>3.4135109487204592E-4</v>
      </c>
      <c r="N116" s="79"/>
    </row>
    <row r="117" spans="1:14" x14ac:dyDescent="0.25">
      <c r="A117" s="161" t="s">
        <v>144</v>
      </c>
      <c r="B117" s="162" t="s">
        <v>131</v>
      </c>
      <c r="C117" s="163">
        <v>12806</v>
      </c>
      <c r="D117" s="163">
        <v>13480</v>
      </c>
      <c r="E117" s="163">
        <v>7286</v>
      </c>
      <c r="F117" s="163">
        <v>3610</v>
      </c>
      <c r="G117" s="163">
        <v>7507</v>
      </c>
      <c r="H117" s="163">
        <v>7656</v>
      </c>
      <c r="I117" s="164">
        <f t="shared" si="47"/>
        <v>1.9848141734381208E-2</v>
      </c>
      <c r="J117" s="165">
        <f t="shared" si="44"/>
        <v>5.0782322261872181E-2</v>
      </c>
      <c r="K117" s="163">
        <f t="shared" si="45"/>
        <v>149</v>
      </c>
      <c r="L117" s="163">
        <f t="shared" si="46"/>
        <v>370</v>
      </c>
      <c r="M117" s="164">
        <f t="shared" si="48"/>
        <v>2.2184923449409031E-4</v>
      </c>
      <c r="N117" s="79"/>
    </row>
    <row r="118" spans="1:14" x14ac:dyDescent="0.25">
      <c r="A118" s="167" t="s">
        <v>145</v>
      </c>
      <c r="B118" s="168" t="s">
        <v>145</v>
      </c>
      <c r="C118" s="169">
        <f t="shared" ref="C118:H118" si="49">C110-SUM(C111:C117)</f>
        <v>134857</v>
      </c>
      <c r="D118" s="169">
        <f t="shared" si="49"/>
        <v>164336</v>
      </c>
      <c r="E118" s="169">
        <f t="shared" si="49"/>
        <v>60607</v>
      </c>
      <c r="F118" s="169">
        <f t="shared" si="49"/>
        <v>102081</v>
      </c>
      <c r="G118" s="169">
        <f t="shared" si="49"/>
        <v>208027</v>
      </c>
      <c r="H118" s="169">
        <f t="shared" si="49"/>
        <v>212048</v>
      </c>
      <c r="I118" s="170">
        <f t="shared" si="47"/>
        <v>1.9329221687569342E-2</v>
      </c>
      <c r="J118" s="171">
        <f t="shared" si="44"/>
        <v>2.4987377695645718</v>
      </c>
      <c r="K118" s="169">
        <f>H118-G118</f>
        <v>4021</v>
      </c>
      <c r="L118" s="169">
        <f t="shared" si="46"/>
        <v>151441</v>
      </c>
      <c r="M118" s="170">
        <f t="shared" si="48"/>
        <v>6.1445515250787433E-3</v>
      </c>
      <c r="N118" s="79"/>
    </row>
    <row r="119" spans="1:14" s="144" customFormat="1" x14ac:dyDescent="0.25"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">
        <v>3</v>
      </c>
      <c r="B120" s="154" t="s">
        <v>68</v>
      </c>
      <c r="C120" s="176">
        <v>535197</v>
      </c>
      <c r="D120" s="176">
        <v>503437</v>
      </c>
      <c r="E120" s="176">
        <v>216673</v>
      </c>
      <c r="F120" s="176">
        <v>359169</v>
      </c>
      <c r="G120" s="176">
        <v>543499</v>
      </c>
      <c r="H120" s="176">
        <v>576462</v>
      </c>
      <c r="I120" s="177">
        <f>IFERROR(H120/G120-1,"-")</f>
        <v>6.0649605611049928E-2</v>
      </c>
      <c r="J120" s="177">
        <f>IFERROR(H120/E120-1,"-")</f>
        <v>1.6605160772223582</v>
      </c>
      <c r="K120" s="176">
        <f>H120-G120</f>
        <v>32963</v>
      </c>
      <c r="L120" s="176">
        <f>H120-E120</f>
        <v>359789</v>
      </c>
      <c r="M120" s="177">
        <f>H120/H$8</f>
        <v>1.6704238951793661E-2</v>
      </c>
      <c r="N120" s="79"/>
    </row>
    <row r="121" spans="1:14" x14ac:dyDescent="0.25">
      <c r="A121" s="1" t="s">
        <v>96</v>
      </c>
      <c r="B121" s="157" t="s">
        <v>97</v>
      </c>
      <c r="C121" s="158">
        <v>266568</v>
      </c>
      <c r="D121" s="158">
        <v>235408</v>
      </c>
      <c r="E121" s="158">
        <v>116562</v>
      </c>
      <c r="F121" s="158">
        <v>206631</v>
      </c>
      <c r="G121" s="158">
        <v>271944</v>
      </c>
      <c r="H121" s="158">
        <v>302350</v>
      </c>
      <c r="I121" s="159">
        <f>IFERROR(H121/G121-1,"-")</f>
        <v>0.11180978436736977</v>
      </c>
      <c r="J121" s="160">
        <f t="shared" ref="J121:J132" si="50">IFERROR(H121/E121-1,"-")</f>
        <v>1.5938985261062784</v>
      </c>
      <c r="K121" s="158">
        <f t="shared" ref="K121:K131" si="51">H121-G121</f>
        <v>30406</v>
      </c>
      <c r="L121" s="158">
        <f t="shared" ref="L121:L132" si="52">H121-E121</f>
        <v>185788</v>
      </c>
      <c r="M121" s="159">
        <f>H121/H$8</f>
        <v>8.7612481778067131E-3</v>
      </c>
      <c r="N121" s="79"/>
    </row>
    <row r="122" spans="1:14" x14ac:dyDescent="0.25">
      <c r="A122" s="161" t="s">
        <v>103</v>
      </c>
      <c r="B122" s="162" t="s">
        <v>103</v>
      </c>
      <c r="C122" s="163">
        <v>136290</v>
      </c>
      <c r="D122" s="163">
        <v>110711</v>
      </c>
      <c r="E122" s="163">
        <v>45374</v>
      </c>
      <c r="F122" s="163">
        <v>96469</v>
      </c>
      <c r="G122" s="163">
        <v>128559</v>
      </c>
      <c r="H122" s="163">
        <v>120954</v>
      </c>
      <c r="I122" s="164">
        <f>IFERROR(H122/G122-1,"-")</f>
        <v>-5.9155718386110667E-2</v>
      </c>
      <c r="J122" s="165">
        <f t="shared" si="50"/>
        <v>1.6657116410279014</v>
      </c>
      <c r="K122" s="163">
        <f t="shared" si="51"/>
        <v>-7605</v>
      </c>
      <c r="L122" s="163">
        <f t="shared" si="52"/>
        <v>75580</v>
      </c>
      <c r="M122" s="164">
        <f>H122/H$8</f>
        <v>3.5049049515410392E-3</v>
      </c>
      <c r="N122" s="79"/>
    </row>
    <row r="123" spans="1:14" x14ac:dyDescent="0.25">
      <c r="A123" s="161" t="s">
        <v>100</v>
      </c>
      <c r="B123" s="162" t="s">
        <v>100</v>
      </c>
      <c r="C123" s="163">
        <v>130278</v>
      </c>
      <c r="D123" s="163">
        <v>124697</v>
      </c>
      <c r="E123" s="163">
        <v>71188</v>
      </c>
      <c r="F123" s="163">
        <v>110162</v>
      </c>
      <c r="G123" s="163">
        <v>143385</v>
      </c>
      <c r="H123" s="163">
        <v>181396</v>
      </c>
      <c r="I123" s="164">
        <f>IFERROR(H123/G123-1,"-")</f>
        <v>0.26509746486731522</v>
      </c>
      <c r="J123" s="165">
        <f t="shared" si="50"/>
        <v>1.548126088666629</v>
      </c>
      <c r="K123" s="163">
        <f t="shared" si="51"/>
        <v>38011</v>
      </c>
      <c r="L123" s="163">
        <f t="shared" si="52"/>
        <v>110208</v>
      </c>
      <c r="M123" s="164">
        <f>H123/H$8</f>
        <v>5.2563432262656747E-3</v>
      </c>
      <c r="N123" s="79"/>
    </row>
    <row r="124" spans="1:14" x14ac:dyDescent="0.25">
      <c r="A124" s="1"/>
      <c r="B124" s="157" t="s">
        <v>107</v>
      </c>
      <c r="C124" s="158">
        <v>268629</v>
      </c>
      <c r="D124" s="158">
        <v>268029</v>
      </c>
      <c r="E124" s="158">
        <v>100111</v>
      </c>
      <c r="F124" s="158">
        <v>152538</v>
      </c>
      <c r="G124" s="158">
        <v>271555</v>
      </c>
      <c r="H124" s="158">
        <v>274112</v>
      </c>
      <c r="I124" s="159">
        <f>IFERROR(H124/G124-1,"-")</f>
        <v>9.4161403767192287E-3</v>
      </c>
      <c r="J124" s="160">
        <f t="shared" si="50"/>
        <v>1.7380807303892678</v>
      </c>
      <c r="K124" s="158">
        <f t="shared" si="51"/>
        <v>2557</v>
      </c>
      <c r="L124" s="158">
        <f t="shared" si="52"/>
        <v>174001</v>
      </c>
      <c r="M124" s="159">
        <f>H124/H$8</f>
        <v>7.9429907739869479E-3</v>
      </c>
      <c r="N124" s="79"/>
    </row>
    <row r="125" spans="1:14" s="56" customFormat="1" x14ac:dyDescent="0.25">
      <c r="B125" s="162" t="s">
        <v>110</v>
      </c>
      <c r="C125" s="163">
        <v>36190</v>
      </c>
      <c r="D125" s="163">
        <v>33000</v>
      </c>
      <c r="E125" s="163">
        <v>11431</v>
      </c>
      <c r="F125" s="163">
        <v>11117</v>
      </c>
      <c r="G125" s="163">
        <v>33351</v>
      </c>
      <c r="H125" s="163">
        <v>40267</v>
      </c>
      <c r="I125" s="164">
        <f t="shared" ref="I125:I132" si="53">IFERROR(H125/G125-1,"-")</f>
        <v>0.2073700938502594</v>
      </c>
      <c r="J125" s="165">
        <f t="shared" si="50"/>
        <v>2.5226139445367859</v>
      </c>
      <c r="K125" s="163">
        <f t="shared" si="51"/>
        <v>6916</v>
      </c>
      <c r="L125" s="163">
        <f t="shared" si="52"/>
        <v>28836</v>
      </c>
      <c r="M125" s="164">
        <f t="shared" ref="M125:M132" si="54">H125/H$8</f>
        <v>1.1668238147039621E-3</v>
      </c>
      <c r="N125" s="166"/>
    </row>
    <row r="126" spans="1:14" s="56" customFormat="1" x14ac:dyDescent="0.25">
      <c r="B126" s="162" t="s">
        <v>113</v>
      </c>
      <c r="C126" s="163">
        <v>35550</v>
      </c>
      <c r="D126" s="163">
        <v>30865</v>
      </c>
      <c r="E126" s="163">
        <v>11548</v>
      </c>
      <c r="F126" s="163">
        <v>23428</v>
      </c>
      <c r="G126" s="163">
        <v>34791</v>
      </c>
      <c r="H126" s="163">
        <v>43445</v>
      </c>
      <c r="I126" s="164">
        <f t="shared" si="53"/>
        <v>0.24874249087407674</v>
      </c>
      <c r="J126" s="165">
        <f t="shared" si="50"/>
        <v>2.7621233113959125</v>
      </c>
      <c r="K126" s="163">
        <f t="shared" si="51"/>
        <v>8654</v>
      </c>
      <c r="L126" s="163">
        <f t="shared" si="52"/>
        <v>31897</v>
      </c>
      <c r="M126" s="164">
        <f t="shared" si="54"/>
        <v>1.2589132696702917E-3</v>
      </c>
      <c r="N126" s="166"/>
    </row>
    <row r="127" spans="1:14" x14ac:dyDescent="0.25">
      <c r="A127" s="1"/>
      <c r="B127" s="162" t="s">
        <v>116</v>
      </c>
      <c r="C127" s="163">
        <v>18689</v>
      </c>
      <c r="D127" s="163">
        <v>20310</v>
      </c>
      <c r="E127" s="163">
        <v>7014</v>
      </c>
      <c r="F127" s="163">
        <v>18250</v>
      </c>
      <c r="G127" s="163">
        <v>23874</v>
      </c>
      <c r="H127" s="163">
        <v>26737</v>
      </c>
      <c r="I127" s="164">
        <f t="shared" si="53"/>
        <v>0.11992125324620928</v>
      </c>
      <c r="J127" s="165">
        <f t="shared" si="50"/>
        <v>2.8119475335044197</v>
      </c>
      <c r="K127" s="163">
        <f t="shared" si="51"/>
        <v>2863</v>
      </c>
      <c r="L127" s="163">
        <f t="shared" si="52"/>
        <v>19723</v>
      </c>
      <c r="M127" s="164">
        <f t="shared" si="54"/>
        <v>7.7476266753768184E-4</v>
      </c>
      <c r="N127" s="79"/>
    </row>
    <row r="128" spans="1:14" x14ac:dyDescent="0.25">
      <c r="A128" s="1"/>
      <c r="B128" s="162" t="s">
        <v>123</v>
      </c>
      <c r="C128" s="163">
        <v>4857</v>
      </c>
      <c r="D128" s="163">
        <v>4930</v>
      </c>
      <c r="E128" s="163">
        <v>1882</v>
      </c>
      <c r="F128" s="163">
        <v>3678</v>
      </c>
      <c r="G128" s="163">
        <v>6463</v>
      </c>
      <c r="H128" s="163">
        <v>7383</v>
      </c>
      <c r="I128" s="164">
        <f t="shared" si="53"/>
        <v>0.14234875444839856</v>
      </c>
      <c r="J128" s="165">
        <f t="shared" si="50"/>
        <v>2.9229543039319874</v>
      </c>
      <c r="K128" s="163">
        <f t="shared" si="51"/>
        <v>920</v>
      </c>
      <c r="L128" s="163">
        <f t="shared" si="52"/>
        <v>5501</v>
      </c>
      <c r="M128" s="164">
        <f t="shared" si="54"/>
        <v>2.1393846633618974E-4</v>
      </c>
      <c r="N128" s="79"/>
    </row>
    <row r="129" spans="1:14" x14ac:dyDescent="0.25">
      <c r="A129" s="1"/>
      <c r="B129" s="162" t="s">
        <v>119</v>
      </c>
      <c r="C129" s="163">
        <v>5017</v>
      </c>
      <c r="D129" s="163">
        <v>3923</v>
      </c>
      <c r="E129" s="163">
        <v>1919</v>
      </c>
      <c r="F129" s="163">
        <v>3450</v>
      </c>
      <c r="G129" s="163">
        <v>4851</v>
      </c>
      <c r="H129" s="163">
        <v>5958</v>
      </c>
      <c r="I129" s="164">
        <f t="shared" si="53"/>
        <v>0.22820037105751401</v>
      </c>
      <c r="J129" s="165">
        <f t="shared" si="50"/>
        <v>2.1047420531526835</v>
      </c>
      <c r="K129" s="163">
        <f t="shared" si="51"/>
        <v>1107</v>
      </c>
      <c r="L129" s="163">
        <f t="shared" si="52"/>
        <v>4039</v>
      </c>
      <c r="M129" s="164">
        <f t="shared" si="54"/>
        <v>1.7264599518231321E-4</v>
      </c>
      <c r="N129" s="79"/>
    </row>
    <row r="130" spans="1:14" x14ac:dyDescent="0.25">
      <c r="A130" s="1"/>
      <c r="B130" s="162" t="s">
        <v>128</v>
      </c>
      <c r="C130" s="163">
        <v>4529</v>
      </c>
      <c r="D130" s="163">
        <v>4303</v>
      </c>
      <c r="E130" s="163">
        <v>1701</v>
      </c>
      <c r="F130" s="163">
        <v>1442</v>
      </c>
      <c r="G130" s="163">
        <v>2747</v>
      </c>
      <c r="H130" s="163">
        <v>3505</v>
      </c>
      <c r="I130" s="164">
        <f t="shared" si="53"/>
        <v>0.27593738623953401</v>
      </c>
      <c r="J130" s="165">
        <f t="shared" si="50"/>
        <v>1.0605526161081715</v>
      </c>
      <c r="K130" s="163">
        <f t="shared" si="51"/>
        <v>758</v>
      </c>
      <c r="L130" s="163">
        <f t="shared" si="52"/>
        <v>1804</v>
      </c>
      <c r="M130" s="164">
        <f t="shared" si="54"/>
        <v>1.0156499045216647E-4</v>
      </c>
      <c r="N130" s="79"/>
    </row>
    <row r="131" spans="1:14" x14ac:dyDescent="0.25">
      <c r="A131" s="161" t="s">
        <v>144</v>
      </c>
      <c r="B131" s="162" t="s">
        <v>131</v>
      </c>
      <c r="C131" s="163">
        <v>7923</v>
      </c>
      <c r="D131" s="163">
        <v>5879</v>
      </c>
      <c r="E131" s="163">
        <v>2155</v>
      </c>
      <c r="F131" s="163">
        <v>2010</v>
      </c>
      <c r="G131" s="163">
        <v>4022</v>
      </c>
      <c r="H131" s="163">
        <v>4912</v>
      </c>
      <c r="I131" s="164">
        <f t="shared" si="53"/>
        <v>0.22128294380905023</v>
      </c>
      <c r="J131" s="165">
        <f t="shared" si="50"/>
        <v>1.2793503480278421</v>
      </c>
      <c r="K131" s="163">
        <f t="shared" si="51"/>
        <v>890</v>
      </c>
      <c r="L131" s="163">
        <f t="shared" si="52"/>
        <v>2757</v>
      </c>
      <c r="M131" s="164">
        <f t="shared" si="54"/>
        <v>1.4233587249673087E-4</v>
      </c>
      <c r="N131" s="79"/>
    </row>
    <row r="132" spans="1:14" x14ac:dyDescent="0.25">
      <c r="A132" s="167" t="s">
        <v>145</v>
      </c>
      <c r="B132" s="168" t="s">
        <v>145</v>
      </c>
      <c r="C132" s="169">
        <f t="shared" ref="C132:H132" si="55">C124-SUM(C125:C131)</f>
        <v>155874</v>
      </c>
      <c r="D132" s="169">
        <f t="shared" si="55"/>
        <v>164819</v>
      </c>
      <c r="E132" s="169">
        <f t="shared" si="55"/>
        <v>62461</v>
      </c>
      <c r="F132" s="169">
        <f t="shared" si="55"/>
        <v>89163</v>
      </c>
      <c r="G132" s="169">
        <f t="shared" si="55"/>
        <v>161456</v>
      </c>
      <c r="H132" s="169">
        <f t="shared" si="55"/>
        <v>141905</v>
      </c>
      <c r="I132" s="170">
        <f t="shared" si="53"/>
        <v>-0.12109181448815776</v>
      </c>
      <c r="J132" s="171">
        <f t="shared" si="50"/>
        <v>1.2718976641424247</v>
      </c>
      <c r="K132" s="169">
        <f>H132-G132</f>
        <v>-19551</v>
      </c>
      <c r="L132" s="169">
        <f t="shared" si="52"/>
        <v>79444</v>
      </c>
      <c r="M132" s="170">
        <f t="shared" si="54"/>
        <v>4.1120056976076125E-3</v>
      </c>
      <c r="N132" s="79"/>
    </row>
    <row r="133" spans="1:14" s="144" customFormat="1" x14ac:dyDescent="0.25"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">
        <v>3</v>
      </c>
      <c r="B134" s="154" t="s">
        <v>68</v>
      </c>
      <c r="C134" s="176">
        <v>2070855</v>
      </c>
      <c r="D134" s="176">
        <v>1856756</v>
      </c>
      <c r="E134" s="176">
        <v>610766</v>
      </c>
      <c r="F134" s="176">
        <v>774989</v>
      </c>
      <c r="G134" s="176">
        <v>1753117</v>
      </c>
      <c r="H134" s="176">
        <v>1886738</v>
      </c>
      <c r="I134" s="177">
        <f>IFERROR(H134/G134-1,"-")</f>
        <v>7.6219100037247856E-2</v>
      </c>
      <c r="J134" s="177">
        <f>IFERROR(H134/E134-1,"-")</f>
        <v>2.0891339727489742</v>
      </c>
      <c r="K134" s="176">
        <f>H134-G134</f>
        <v>133621</v>
      </c>
      <c r="L134" s="176">
        <f>H134-E134</f>
        <v>1275972</v>
      </c>
      <c r="M134" s="177">
        <f>H134/H$8</f>
        <v>5.4672332940296622E-2</v>
      </c>
      <c r="N134" s="79"/>
    </row>
    <row r="135" spans="1:14" x14ac:dyDescent="0.25">
      <c r="A135" s="1" t="s">
        <v>96</v>
      </c>
      <c r="B135" s="157" t="s">
        <v>97</v>
      </c>
      <c r="C135" s="158">
        <v>212961</v>
      </c>
      <c r="D135" s="158">
        <v>192906</v>
      </c>
      <c r="E135" s="158">
        <v>77176</v>
      </c>
      <c r="F135" s="158">
        <v>141993</v>
      </c>
      <c r="G135" s="158">
        <v>105219</v>
      </c>
      <c r="H135" s="158">
        <v>114083</v>
      </c>
      <c r="I135" s="159">
        <f>IFERROR(H135/G135-1,"-")</f>
        <v>8.4243340081163964E-2</v>
      </c>
      <c r="J135" s="160">
        <f t="shared" ref="J135:J146" si="56">IFERROR(H135/E135-1,"-")</f>
        <v>0.47821861718669023</v>
      </c>
      <c r="K135" s="158">
        <f t="shared" ref="K135:K145" si="57">H135-G135</f>
        <v>8864</v>
      </c>
      <c r="L135" s="158">
        <f t="shared" ref="L135:L146" si="58">H135-E135</f>
        <v>36907</v>
      </c>
      <c r="M135" s="159">
        <f>H135/H$8</f>
        <v>3.3058027976475058E-3</v>
      </c>
      <c r="N135" s="79"/>
    </row>
    <row r="136" spans="1:14" x14ac:dyDescent="0.25">
      <c r="A136" s="161" t="s">
        <v>103</v>
      </c>
      <c r="B136" s="162" t="s">
        <v>103</v>
      </c>
      <c r="C136" s="163">
        <v>148508</v>
      </c>
      <c r="D136" s="163">
        <v>94828</v>
      </c>
      <c r="E136" s="163">
        <v>51058</v>
      </c>
      <c r="F136" s="163">
        <v>86437</v>
      </c>
      <c r="G136" s="163">
        <v>57546</v>
      </c>
      <c r="H136" s="163">
        <v>60090</v>
      </c>
      <c r="I136" s="164">
        <f>IFERROR(H136/G136-1,"-")</f>
        <v>4.4208111771452341E-2</v>
      </c>
      <c r="J136" s="165">
        <f t="shared" si="56"/>
        <v>0.1768968623917897</v>
      </c>
      <c r="K136" s="163">
        <f t="shared" si="57"/>
        <v>2544</v>
      </c>
      <c r="L136" s="163">
        <f t="shared" si="58"/>
        <v>9032</v>
      </c>
      <c r="M136" s="164">
        <f>H136/H$8</f>
        <v>1.741238309920309E-3</v>
      </c>
      <c r="N136" s="79"/>
    </row>
    <row r="137" spans="1:14" x14ac:dyDescent="0.25">
      <c r="A137" s="161" t="s">
        <v>100</v>
      </c>
      <c r="B137" s="162" t="s">
        <v>100</v>
      </c>
      <c r="C137" s="163">
        <v>64453</v>
      </c>
      <c r="D137" s="163">
        <v>98078</v>
      </c>
      <c r="E137" s="163">
        <v>26118</v>
      </c>
      <c r="F137" s="163">
        <v>55556</v>
      </c>
      <c r="G137" s="163">
        <v>47673</v>
      </c>
      <c r="H137" s="163">
        <v>53993</v>
      </c>
      <c r="I137" s="164">
        <f>IFERROR(H137/G137-1,"-")</f>
        <v>0.132569798418392</v>
      </c>
      <c r="J137" s="165">
        <f t="shared" si="56"/>
        <v>1.0672716134466653</v>
      </c>
      <c r="K137" s="163">
        <f t="shared" si="57"/>
        <v>6320</v>
      </c>
      <c r="L137" s="163">
        <f t="shared" si="58"/>
        <v>27875</v>
      </c>
      <c r="M137" s="164">
        <f>H137/H$8</f>
        <v>1.5645644877271966E-3</v>
      </c>
      <c r="N137" s="79"/>
    </row>
    <row r="138" spans="1:14" x14ac:dyDescent="0.25">
      <c r="A138" s="1"/>
      <c r="B138" s="157" t="s">
        <v>107</v>
      </c>
      <c r="C138" s="158">
        <v>1857894</v>
      </c>
      <c r="D138" s="158">
        <v>1663850</v>
      </c>
      <c r="E138" s="158">
        <v>533590</v>
      </c>
      <c r="F138" s="158">
        <v>632996</v>
      </c>
      <c r="G138" s="158">
        <v>1647898</v>
      </c>
      <c r="H138" s="158">
        <v>1772655</v>
      </c>
      <c r="I138" s="159">
        <f>IFERROR(H138/G138-1,"-")</f>
        <v>7.5706748840037363E-2</v>
      </c>
      <c r="J138" s="160">
        <f t="shared" si="56"/>
        <v>2.3221293502501923</v>
      </c>
      <c r="K138" s="158">
        <f t="shared" si="57"/>
        <v>124757</v>
      </c>
      <c r="L138" s="158">
        <f t="shared" si="58"/>
        <v>1239065</v>
      </c>
      <c r="M138" s="159">
        <f>H138/H$8</f>
        <v>5.1366530142649115E-2</v>
      </c>
      <c r="N138" s="79"/>
    </row>
    <row r="139" spans="1:14" s="56" customFormat="1" x14ac:dyDescent="0.25">
      <c r="B139" s="162" t="s">
        <v>110</v>
      </c>
      <c r="C139" s="163">
        <v>1012432</v>
      </c>
      <c r="D139" s="163">
        <v>847716</v>
      </c>
      <c r="E139" s="163">
        <v>226701</v>
      </c>
      <c r="F139" s="163">
        <v>182984</v>
      </c>
      <c r="G139" s="163">
        <v>740061</v>
      </c>
      <c r="H139" s="163">
        <v>745732</v>
      </c>
      <c r="I139" s="164">
        <f t="shared" ref="I139:I146" si="59">IFERROR(H139/G139-1,"-")</f>
        <v>7.6628818435238166E-3</v>
      </c>
      <c r="J139" s="165">
        <f t="shared" si="56"/>
        <v>2.2894958557747871</v>
      </c>
      <c r="K139" s="163">
        <f t="shared" si="57"/>
        <v>5671</v>
      </c>
      <c r="L139" s="163">
        <f t="shared" si="58"/>
        <v>519031</v>
      </c>
      <c r="M139" s="164">
        <f t="shared" ref="M139:M146" si="60">H139/H$8</f>
        <v>2.1609204981419401E-2</v>
      </c>
      <c r="N139" s="166"/>
    </row>
    <row r="140" spans="1:14" s="56" customFormat="1" x14ac:dyDescent="0.25">
      <c r="B140" s="162" t="s">
        <v>113</v>
      </c>
      <c r="C140" s="163">
        <v>127265</v>
      </c>
      <c r="D140" s="163">
        <v>113771</v>
      </c>
      <c r="E140" s="163">
        <v>45672</v>
      </c>
      <c r="F140" s="163">
        <v>69325</v>
      </c>
      <c r="G140" s="163">
        <v>132461</v>
      </c>
      <c r="H140" s="163">
        <v>181229</v>
      </c>
      <c r="I140" s="164">
        <f t="shared" si="59"/>
        <v>0.36816874400767019</v>
      </c>
      <c r="J140" s="165">
        <f t="shared" si="56"/>
        <v>2.9680548257137853</v>
      </c>
      <c r="K140" s="163">
        <f t="shared" si="57"/>
        <v>48768</v>
      </c>
      <c r="L140" s="163">
        <f t="shared" si="58"/>
        <v>135557</v>
      </c>
      <c r="M140" s="164">
        <f t="shared" si="60"/>
        <v>5.2515040384181677E-3</v>
      </c>
      <c r="N140" s="166"/>
    </row>
    <row r="141" spans="1:14" x14ac:dyDescent="0.25">
      <c r="A141" s="1"/>
      <c r="B141" s="162" t="s">
        <v>116</v>
      </c>
      <c r="C141" s="163">
        <v>159535</v>
      </c>
      <c r="D141" s="163">
        <v>132722</v>
      </c>
      <c r="E141" s="163">
        <v>42455</v>
      </c>
      <c r="F141" s="163">
        <v>94016</v>
      </c>
      <c r="G141" s="163">
        <v>171222</v>
      </c>
      <c r="H141" s="163">
        <v>162316</v>
      </c>
      <c r="I141" s="164">
        <f t="shared" si="59"/>
        <v>-5.2014343951127806E-2</v>
      </c>
      <c r="J141" s="165">
        <f t="shared" si="56"/>
        <v>2.8232481450948064</v>
      </c>
      <c r="K141" s="163">
        <f t="shared" si="57"/>
        <v>-8906</v>
      </c>
      <c r="L141" s="163">
        <f t="shared" si="58"/>
        <v>119861</v>
      </c>
      <c r="M141" s="164">
        <f t="shared" si="60"/>
        <v>4.7034587703948224E-3</v>
      </c>
      <c r="N141" s="79"/>
    </row>
    <row r="142" spans="1:14" x14ac:dyDescent="0.25">
      <c r="A142" s="1"/>
      <c r="B142" s="162" t="s">
        <v>123</v>
      </c>
      <c r="C142" s="163">
        <v>37533</v>
      </c>
      <c r="D142" s="163">
        <v>38846</v>
      </c>
      <c r="E142" s="163">
        <v>8958</v>
      </c>
      <c r="F142" s="163">
        <v>22357</v>
      </c>
      <c r="G142" s="163">
        <v>60881</v>
      </c>
      <c r="H142" s="163">
        <v>78552</v>
      </c>
      <c r="I142" s="164">
        <f t="shared" si="59"/>
        <v>0.29025475928450595</v>
      </c>
      <c r="J142" s="165">
        <f t="shared" si="56"/>
        <v>7.7689216342933687</v>
      </c>
      <c r="K142" s="163">
        <f t="shared" si="57"/>
        <v>17671</v>
      </c>
      <c r="L142" s="163">
        <f t="shared" si="58"/>
        <v>69594</v>
      </c>
      <c r="M142" s="164">
        <f t="shared" si="60"/>
        <v>2.2762148730381114E-3</v>
      </c>
      <c r="N142" s="79"/>
    </row>
    <row r="143" spans="1:14" x14ac:dyDescent="0.25">
      <c r="A143" s="1"/>
      <c r="B143" s="162" t="s">
        <v>119</v>
      </c>
      <c r="C143" s="163">
        <v>39264</v>
      </c>
      <c r="D143" s="163">
        <v>39195</v>
      </c>
      <c r="E143" s="163">
        <v>12571</v>
      </c>
      <c r="F143" s="163">
        <v>20808</v>
      </c>
      <c r="G143" s="163">
        <v>32138</v>
      </c>
      <c r="H143" s="163">
        <v>40929</v>
      </c>
      <c r="I143" s="164">
        <f t="shared" si="59"/>
        <v>0.27353911257701169</v>
      </c>
      <c r="J143" s="165">
        <f t="shared" si="56"/>
        <v>2.2558269031898814</v>
      </c>
      <c r="K143" s="163">
        <f t="shared" si="57"/>
        <v>8791</v>
      </c>
      <c r="L143" s="163">
        <f t="shared" si="58"/>
        <v>28358</v>
      </c>
      <c r="M143" s="164">
        <f t="shared" si="60"/>
        <v>1.1860067030575524E-3</v>
      </c>
      <c r="N143" s="79"/>
    </row>
    <row r="144" spans="1:14" x14ac:dyDescent="0.25">
      <c r="A144" s="1"/>
      <c r="B144" s="162" t="s">
        <v>128</v>
      </c>
      <c r="C144" s="163">
        <v>17025</v>
      </c>
      <c r="D144" s="163">
        <v>18681</v>
      </c>
      <c r="E144" s="163">
        <v>15372</v>
      </c>
      <c r="F144" s="163">
        <v>9958</v>
      </c>
      <c r="G144" s="163">
        <v>24691</v>
      </c>
      <c r="H144" s="163">
        <v>28155</v>
      </c>
      <c r="I144" s="164">
        <f t="shared" si="59"/>
        <v>0.14029403426349685</v>
      </c>
      <c r="J144" s="165">
        <f t="shared" si="56"/>
        <v>0.83157689305230287</v>
      </c>
      <c r="K144" s="163">
        <f t="shared" si="57"/>
        <v>3464</v>
      </c>
      <c r="L144" s="163">
        <f t="shared" si="58"/>
        <v>12783</v>
      </c>
      <c r="M144" s="164">
        <f t="shared" si="60"/>
        <v>8.1585229848238144E-4</v>
      </c>
      <c r="N144" s="79"/>
    </row>
    <row r="145" spans="1:14" x14ac:dyDescent="0.25">
      <c r="A145" s="161" t="s">
        <v>144</v>
      </c>
      <c r="B145" s="162" t="s">
        <v>131</v>
      </c>
      <c r="C145" s="163">
        <v>77288</v>
      </c>
      <c r="D145" s="163">
        <v>47882</v>
      </c>
      <c r="E145" s="163">
        <v>29519</v>
      </c>
      <c r="F145" s="163">
        <v>6358</v>
      </c>
      <c r="G145" s="163">
        <v>14264</v>
      </c>
      <c r="H145" s="163">
        <v>21375</v>
      </c>
      <c r="I145" s="164">
        <f t="shared" si="59"/>
        <v>0.49852776219854178</v>
      </c>
      <c r="J145" s="165">
        <f t="shared" si="56"/>
        <v>-0.27589010467834274</v>
      </c>
      <c r="K145" s="163">
        <f t="shared" si="57"/>
        <v>7111</v>
      </c>
      <c r="L145" s="163">
        <f t="shared" si="58"/>
        <v>-8144</v>
      </c>
      <c r="M145" s="164">
        <f t="shared" si="60"/>
        <v>6.1938706730814788E-4</v>
      </c>
      <c r="N145" s="79"/>
    </row>
    <row r="146" spans="1:14" x14ac:dyDescent="0.25">
      <c r="A146" s="167" t="s">
        <v>145</v>
      </c>
      <c r="B146" s="168" t="s">
        <v>145</v>
      </c>
      <c r="C146" s="169">
        <f t="shared" ref="C146:H146" si="61">C138-SUM(C139:C145)</f>
        <v>387552</v>
      </c>
      <c r="D146" s="169">
        <f t="shared" si="61"/>
        <v>425037</v>
      </c>
      <c r="E146" s="169">
        <f t="shared" si="61"/>
        <v>152342</v>
      </c>
      <c r="F146" s="169">
        <f t="shared" si="61"/>
        <v>227190</v>
      </c>
      <c r="G146" s="169">
        <f t="shared" si="61"/>
        <v>472180</v>
      </c>
      <c r="H146" s="169">
        <f t="shared" si="61"/>
        <v>514367</v>
      </c>
      <c r="I146" s="170">
        <f t="shared" si="59"/>
        <v>8.9345164979456992E-2</v>
      </c>
      <c r="J146" s="171">
        <f t="shared" si="56"/>
        <v>2.3763965288626907</v>
      </c>
      <c r="K146" s="169">
        <f>H146-G146</f>
        <v>42187</v>
      </c>
      <c r="L146" s="169">
        <f t="shared" si="58"/>
        <v>362025</v>
      </c>
      <c r="M146" s="170">
        <f t="shared" si="60"/>
        <v>1.4904901410530531E-2</v>
      </c>
      <c r="N146" s="79"/>
    </row>
    <row r="147" spans="1:14" s="144" customFormat="1" x14ac:dyDescent="0.25"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">
        <v>3</v>
      </c>
      <c r="B148" s="154" t="s">
        <v>68</v>
      </c>
      <c r="C148" s="176">
        <v>791792</v>
      </c>
      <c r="D148" s="176">
        <v>721244</v>
      </c>
      <c r="E148" s="176">
        <v>235241</v>
      </c>
      <c r="F148" s="176">
        <v>320278</v>
      </c>
      <c r="G148" s="176">
        <v>622441</v>
      </c>
      <c r="H148" s="176">
        <v>781085</v>
      </c>
      <c r="I148" s="177">
        <f>IFERROR(H148/G148-1,"-")</f>
        <v>0.25487395592513984</v>
      </c>
      <c r="J148" s="177">
        <f>IFERROR(H148/E148-1,"-")</f>
        <v>2.3203608214554436</v>
      </c>
      <c r="K148" s="176">
        <f>H148-G148</f>
        <v>158644</v>
      </c>
      <c r="L148" s="176">
        <f>H148-E148</f>
        <v>545844</v>
      </c>
      <c r="M148" s="177">
        <f>H148/H$8</f>
        <v>2.2633634969281155E-2</v>
      </c>
      <c r="N148" s="79"/>
    </row>
    <row r="149" spans="1:14" x14ac:dyDescent="0.25">
      <c r="A149" s="1" t="s">
        <v>96</v>
      </c>
      <c r="B149" s="157" t="s">
        <v>97</v>
      </c>
      <c r="C149" s="158">
        <v>267197</v>
      </c>
      <c r="D149" s="158">
        <v>261107</v>
      </c>
      <c r="E149" s="158">
        <v>90513</v>
      </c>
      <c r="F149" s="158">
        <v>118326</v>
      </c>
      <c r="G149" s="158">
        <v>251371</v>
      </c>
      <c r="H149" s="158">
        <v>299320</v>
      </c>
      <c r="I149" s="159">
        <f>IFERROR(H149/G149-1,"-")</f>
        <v>0.19074992739814856</v>
      </c>
      <c r="J149" s="160">
        <f t="shared" ref="J149:J160" si="62">IFERROR(H149/E149-1,"-")</f>
        <v>2.3069282865444745</v>
      </c>
      <c r="K149" s="158">
        <f t="shared" ref="K149:K159" si="63">H149-G149</f>
        <v>47949</v>
      </c>
      <c r="L149" s="158">
        <f t="shared" ref="L149:L160" si="64">H149-E149</f>
        <v>208807</v>
      </c>
      <c r="M149" s="159">
        <f>H149/H$8</f>
        <v>8.6734473444058397E-3</v>
      </c>
      <c r="N149" s="79"/>
    </row>
    <row r="150" spans="1:14" x14ac:dyDescent="0.25">
      <c r="A150" s="161" t="s">
        <v>103</v>
      </c>
      <c r="B150" s="162" t="s">
        <v>103</v>
      </c>
      <c r="C150" s="163">
        <v>113785</v>
      </c>
      <c r="D150" s="163">
        <v>111386</v>
      </c>
      <c r="E150" s="163">
        <v>46140</v>
      </c>
      <c r="F150" s="163">
        <v>86621</v>
      </c>
      <c r="G150" s="163">
        <v>153781</v>
      </c>
      <c r="H150" s="163">
        <v>212501</v>
      </c>
      <c r="I150" s="164">
        <f>IFERROR(H150/G150-1,"-")</f>
        <v>0.38184170996416977</v>
      </c>
      <c r="J150" s="165">
        <f t="shared" si="62"/>
        <v>3.6055700043346341</v>
      </c>
      <c r="K150" s="163">
        <f t="shared" si="63"/>
        <v>58720</v>
      </c>
      <c r="L150" s="163">
        <f t="shared" si="64"/>
        <v>166361</v>
      </c>
      <c r="M150" s="164">
        <f>H150/H$8</f>
        <v>6.1576781843297648E-3</v>
      </c>
      <c r="N150" s="79"/>
    </row>
    <row r="151" spans="1:14" x14ac:dyDescent="0.25">
      <c r="A151" s="161" t="s">
        <v>100</v>
      </c>
      <c r="B151" s="162" t="s">
        <v>100</v>
      </c>
      <c r="C151" s="163">
        <v>153412</v>
      </c>
      <c r="D151" s="163">
        <v>149721</v>
      </c>
      <c r="E151" s="163">
        <v>44373</v>
      </c>
      <c r="F151" s="163">
        <v>31705</v>
      </c>
      <c r="G151" s="163">
        <v>97590</v>
      </c>
      <c r="H151" s="163">
        <v>86819</v>
      </c>
      <c r="I151" s="164">
        <f>IFERROR(H151/G151-1,"-")</f>
        <v>-0.11036991495030224</v>
      </c>
      <c r="J151" s="165">
        <f t="shared" si="62"/>
        <v>0.95657269060013972</v>
      </c>
      <c r="K151" s="163">
        <f t="shared" si="63"/>
        <v>-10771</v>
      </c>
      <c r="L151" s="163">
        <f t="shared" si="64"/>
        <v>42446</v>
      </c>
      <c r="M151" s="164">
        <f>H151/H$8</f>
        <v>2.5157691600760745E-3</v>
      </c>
      <c r="N151" s="79"/>
    </row>
    <row r="152" spans="1:14" x14ac:dyDescent="0.25">
      <c r="A152" s="1"/>
      <c r="B152" s="157" t="s">
        <v>107</v>
      </c>
      <c r="C152" s="158">
        <v>524595</v>
      </c>
      <c r="D152" s="158">
        <v>460137</v>
      </c>
      <c r="E152" s="158">
        <v>144728</v>
      </c>
      <c r="F152" s="158">
        <v>201952</v>
      </c>
      <c r="G152" s="158">
        <v>371070</v>
      </c>
      <c r="H152" s="158">
        <v>481765</v>
      </c>
      <c r="I152" s="159">
        <f>IFERROR(H152/G152-1,"-")</f>
        <v>0.29831298676799523</v>
      </c>
      <c r="J152" s="160">
        <f t="shared" si="62"/>
        <v>2.3287615388867393</v>
      </c>
      <c r="K152" s="158">
        <f t="shared" si="63"/>
        <v>110695</v>
      </c>
      <c r="L152" s="158">
        <f t="shared" si="64"/>
        <v>337037</v>
      </c>
      <c r="M152" s="159">
        <f>H152/H$8</f>
        <v>1.3960187624875315E-2</v>
      </c>
      <c r="N152" s="79"/>
    </row>
    <row r="153" spans="1:14" s="56" customFormat="1" x14ac:dyDescent="0.25">
      <c r="B153" s="162" t="s">
        <v>110</v>
      </c>
      <c r="C153" s="163">
        <v>156082</v>
      </c>
      <c r="D153" s="163">
        <v>120718</v>
      </c>
      <c r="E153" s="163">
        <v>31890</v>
      </c>
      <c r="F153" s="163">
        <v>39412</v>
      </c>
      <c r="G153" s="163">
        <v>136400</v>
      </c>
      <c r="H153" s="163">
        <v>179243</v>
      </c>
      <c r="I153" s="164">
        <f t="shared" ref="I153:I160" si="65">IFERROR(H153/G153-1,"-")</f>
        <v>0.31409824046920831</v>
      </c>
      <c r="J153" s="165">
        <f t="shared" si="62"/>
        <v>4.6206647851991223</v>
      </c>
      <c r="K153" s="163">
        <f t="shared" si="63"/>
        <v>42843</v>
      </c>
      <c r="L153" s="163">
        <f t="shared" si="64"/>
        <v>147353</v>
      </c>
      <c r="M153" s="164">
        <f t="shared" ref="M153:M160" si="66">H153/H$8</f>
        <v>5.1939553733573963E-3</v>
      </c>
      <c r="N153" s="166"/>
    </row>
    <row r="154" spans="1:14" s="56" customFormat="1" x14ac:dyDescent="0.25">
      <c r="B154" s="162" t="s">
        <v>113</v>
      </c>
      <c r="C154" s="163">
        <v>185381</v>
      </c>
      <c r="D154" s="163">
        <v>154372</v>
      </c>
      <c r="E154" s="163">
        <v>49978</v>
      </c>
      <c r="F154" s="163">
        <v>69931</v>
      </c>
      <c r="G154" s="163">
        <v>98479</v>
      </c>
      <c r="H154" s="163">
        <v>105256</v>
      </c>
      <c r="I154" s="164">
        <f t="shared" si="65"/>
        <v>6.8816702037997945E-2</v>
      </c>
      <c r="J154" s="165">
        <f t="shared" si="62"/>
        <v>1.1060466605306334</v>
      </c>
      <c r="K154" s="163">
        <f t="shared" si="63"/>
        <v>6777</v>
      </c>
      <c r="L154" s="163">
        <f t="shared" si="64"/>
        <v>55278</v>
      </c>
      <c r="M154" s="164">
        <f t="shared" si="66"/>
        <v>3.0500212938753875E-3</v>
      </c>
      <c r="N154" s="166"/>
    </row>
    <row r="155" spans="1:14" x14ac:dyDescent="0.25">
      <c r="A155" s="1"/>
      <c r="B155" s="162" t="s">
        <v>116</v>
      </c>
      <c r="C155" s="163">
        <v>70665</v>
      </c>
      <c r="D155" s="163">
        <v>63972</v>
      </c>
      <c r="E155" s="163">
        <v>14033</v>
      </c>
      <c r="F155" s="163">
        <v>26362</v>
      </c>
      <c r="G155" s="163">
        <v>41410</v>
      </c>
      <c r="H155" s="163">
        <v>72199</v>
      </c>
      <c r="I155" s="164">
        <f t="shared" si="65"/>
        <v>0.74351605892296546</v>
      </c>
      <c r="J155" s="165">
        <f t="shared" si="62"/>
        <v>4.1449440604289887</v>
      </c>
      <c r="K155" s="163">
        <f t="shared" si="63"/>
        <v>30789</v>
      </c>
      <c r="L155" s="163">
        <f t="shared" si="64"/>
        <v>58166</v>
      </c>
      <c r="M155" s="164">
        <f t="shared" si="66"/>
        <v>2.0921228946236708E-3</v>
      </c>
      <c r="N155" s="79"/>
    </row>
    <row r="156" spans="1:14" x14ac:dyDescent="0.25">
      <c r="A156" s="1"/>
      <c r="B156" s="162" t="s">
        <v>123</v>
      </c>
      <c r="C156" s="163">
        <v>7417</v>
      </c>
      <c r="D156" s="163">
        <v>7808</v>
      </c>
      <c r="E156" s="163">
        <v>2588</v>
      </c>
      <c r="F156" s="163">
        <v>4562</v>
      </c>
      <c r="G156" s="163">
        <v>9484</v>
      </c>
      <c r="H156" s="163">
        <v>12559</v>
      </c>
      <c r="I156" s="164">
        <f t="shared" si="65"/>
        <v>0.32423028258118936</v>
      </c>
      <c r="J156" s="165">
        <f t="shared" si="62"/>
        <v>3.8527820710973728</v>
      </c>
      <c r="K156" s="163">
        <f t="shared" si="63"/>
        <v>3075</v>
      </c>
      <c r="L156" s="163">
        <f t="shared" si="64"/>
        <v>9971</v>
      </c>
      <c r="M156" s="164">
        <f t="shared" si="66"/>
        <v>3.6392431243616511E-4</v>
      </c>
      <c r="N156" s="79"/>
    </row>
    <row r="157" spans="1:14" x14ac:dyDescent="0.25">
      <c r="A157" s="1"/>
      <c r="B157" s="162" t="s">
        <v>119</v>
      </c>
      <c r="C157" s="163">
        <v>17321</v>
      </c>
      <c r="D157" s="163">
        <v>21924</v>
      </c>
      <c r="E157" s="163">
        <v>10906</v>
      </c>
      <c r="F157" s="163">
        <v>13772</v>
      </c>
      <c r="G157" s="163">
        <v>27289</v>
      </c>
      <c r="H157" s="163">
        <v>21390</v>
      </c>
      <c r="I157" s="164">
        <f t="shared" si="65"/>
        <v>-0.21616768661365382</v>
      </c>
      <c r="J157" s="165">
        <f t="shared" si="62"/>
        <v>0.96130570328259668</v>
      </c>
      <c r="K157" s="163">
        <f t="shared" si="63"/>
        <v>-5899</v>
      </c>
      <c r="L157" s="163">
        <f t="shared" si="64"/>
        <v>10484</v>
      </c>
      <c r="M157" s="164">
        <f t="shared" si="66"/>
        <v>6.1982172489924133E-4</v>
      </c>
      <c r="N157" s="79"/>
    </row>
    <row r="158" spans="1:14" x14ac:dyDescent="0.25">
      <c r="A158" s="1"/>
      <c r="B158" s="162" t="s">
        <v>128</v>
      </c>
      <c r="C158" s="163">
        <v>2280</v>
      </c>
      <c r="D158" s="163">
        <v>2951</v>
      </c>
      <c r="E158" s="163">
        <v>2836</v>
      </c>
      <c r="F158" s="163">
        <v>1823</v>
      </c>
      <c r="G158" s="163">
        <v>2563</v>
      </c>
      <c r="H158" s="163">
        <v>4469</v>
      </c>
      <c r="I158" s="164">
        <f t="shared" si="65"/>
        <v>0.74365977370269221</v>
      </c>
      <c r="J158" s="165">
        <f t="shared" si="62"/>
        <v>0.57581100141043717</v>
      </c>
      <c r="K158" s="163">
        <f t="shared" si="63"/>
        <v>1906</v>
      </c>
      <c r="L158" s="163">
        <f t="shared" si="64"/>
        <v>1633</v>
      </c>
      <c r="M158" s="164">
        <f t="shared" si="66"/>
        <v>1.2949898497310471E-4</v>
      </c>
      <c r="N158" s="79"/>
    </row>
    <row r="159" spans="1:14" x14ac:dyDescent="0.25">
      <c r="A159" s="161" t="s">
        <v>144</v>
      </c>
      <c r="B159" s="162" t="s">
        <v>131</v>
      </c>
      <c r="C159" s="163">
        <v>7782</v>
      </c>
      <c r="D159" s="163">
        <v>7381</v>
      </c>
      <c r="E159" s="163">
        <v>3788</v>
      </c>
      <c r="F159" s="163">
        <v>2712</v>
      </c>
      <c r="G159" s="163">
        <v>4129</v>
      </c>
      <c r="H159" s="163">
        <v>6277</v>
      </c>
      <c r="I159" s="164">
        <f t="shared" si="65"/>
        <v>0.52022281424073635</v>
      </c>
      <c r="J159" s="165">
        <f t="shared" si="62"/>
        <v>0.65707497360084477</v>
      </c>
      <c r="K159" s="163">
        <f t="shared" si="63"/>
        <v>2148</v>
      </c>
      <c r="L159" s="163">
        <f t="shared" si="64"/>
        <v>2489</v>
      </c>
      <c r="M159" s="164">
        <f t="shared" si="66"/>
        <v>1.8188971328623365E-4</v>
      </c>
      <c r="N159" s="79"/>
    </row>
    <row r="160" spans="1:14" x14ac:dyDescent="0.25">
      <c r="A160" s="167" t="s">
        <v>145</v>
      </c>
      <c r="B160" s="168" t="s">
        <v>145</v>
      </c>
      <c r="C160" s="169">
        <f t="shared" ref="C160:H160" si="67">C152-SUM(C153:C159)</f>
        <v>77667</v>
      </c>
      <c r="D160" s="169">
        <f t="shared" si="67"/>
        <v>81011</v>
      </c>
      <c r="E160" s="169">
        <f t="shared" si="67"/>
        <v>28709</v>
      </c>
      <c r="F160" s="169">
        <f t="shared" si="67"/>
        <v>43378</v>
      </c>
      <c r="G160" s="169">
        <f t="shared" si="67"/>
        <v>51316</v>
      </c>
      <c r="H160" s="169">
        <f t="shared" si="67"/>
        <v>80372</v>
      </c>
      <c r="I160" s="170">
        <f t="shared" si="65"/>
        <v>0.56621716423727486</v>
      </c>
      <c r="J160" s="171">
        <f t="shared" si="62"/>
        <v>1.7995402138702148</v>
      </c>
      <c r="K160" s="169">
        <f>H160-G160</f>
        <v>29056</v>
      </c>
      <c r="L160" s="169">
        <f t="shared" si="64"/>
        <v>51663</v>
      </c>
      <c r="M160" s="170">
        <f t="shared" si="66"/>
        <v>2.3289533274241151E-3</v>
      </c>
      <c r="N160" s="79"/>
    </row>
    <row r="161" spans="2:16" ht="6" customHeigh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2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A8A46-2274-4E01-8D06-0D18B81C391E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9FC2B-88E6-4628-BF47-E8FDC7043027}">
  <sheetPr>
    <tabColor theme="4" tint="0.79998168889431442"/>
  </sheetPr>
  <dimension ref="A1:P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1" spans="1:16" x14ac:dyDescent="0.25">
      <c r="D1" t="s">
        <v>227</v>
      </c>
      <c r="E1" t="s">
        <v>227</v>
      </c>
      <c r="G1" t="s">
        <v>227</v>
      </c>
    </row>
    <row r="4" spans="1:16" ht="48.75" customHeight="1" thickBot="1" x14ac:dyDescent="0.3">
      <c r="B4" s="269" t="s">
        <v>289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1" t="s">
        <v>68</v>
      </c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3"/>
    </row>
    <row r="7" spans="1:16" ht="22.5" thickTop="1" thickBot="1" x14ac:dyDescent="0.3">
      <c r="B7" s="109"/>
      <c r="C7" s="294">
        <f>2019</f>
        <v>2019</v>
      </c>
      <c r="D7" s="295"/>
      <c r="E7" s="296">
        <v>2020</v>
      </c>
      <c r="F7" s="295"/>
      <c r="G7" s="296">
        <v>2021</v>
      </c>
      <c r="H7" s="295"/>
      <c r="I7" s="296">
        <v>2022</v>
      </c>
      <c r="J7" s="295"/>
      <c r="K7" s="296">
        <v>2023</v>
      </c>
      <c r="L7" s="295"/>
      <c r="M7" s="296">
        <v>2024</v>
      </c>
      <c r="N7" s="297"/>
      <c r="O7" s="298"/>
    </row>
    <row r="8" spans="1:16" ht="16.5" thickTop="1" thickBot="1" x14ac:dyDescent="0.3">
      <c r="B8" s="85"/>
      <c r="C8" s="111" t="s">
        <v>69</v>
      </c>
      <c r="D8" s="112" t="str">
        <f>CONCATENATE("dif ",RIGHT(2019,2),"/",RIGHT(2018,2))</f>
        <v>dif 19/18</v>
      </c>
      <c r="E8" s="113" t="s">
        <v>69</v>
      </c>
      <c r="F8" s="112" t="str">
        <f>CONCATENATE("dif ",RIGHT(E7,2),"/",RIGHT(C7,2))</f>
        <v>dif 20/19</v>
      </c>
      <c r="G8" s="113" t="s">
        <v>69</v>
      </c>
      <c r="H8" s="112" t="str">
        <f>CONCATENATE("dif ",RIGHT(G7,2),"/",RIGHT(E7,2))</f>
        <v>dif 21/20</v>
      </c>
      <c r="I8" s="113" t="s">
        <v>69</v>
      </c>
      <c r="J8" s="112" t="str">
        <f>CONCATENATE("dif ",RIGHT(I7,2),"/",RIGHT(G7,2))</f>
        <v>dif 22/21</v>
      </c>
      <c r="K8" s="113" t="s">
        <v>69</v>
      </c>
      <c r="L8" s="112" t="str">
        <f>CONCATENATE("dif ",RIGHT(K7,2),"/",RIGHT(I7,2))</f>
        <v>dif 23/22</v>
      </c>
      <c r="M8" s="113" t="s">
        <v>69</v>
      </c>
      <c r="N8" s="112" t="str">
        <f>CONCATENATE("dif ",RIGHT(M7,2),"/",RIGHT(K7,2))</f>
        <v>dif 24/23</v>
      </c>
      <c r="O8" s="112" t="str">
        <f>CONCATENATE("dif ",RIGHT(M7,2),"/",RIGHT(C7,2))</f>
        <v>dif 24/19</v>
      </c>
    </row>
    <row r="9" spans="1:16" x14ac:dyDescent="0.25">
      <c r="A9" s="1" t="s">
        <v>70</v>
      </c>
      <c r="B9" s="114" t="s">
        <v>71</v>
      </c>
      <c r="C9" s="184">
        <v>2.635496183206107</v>
      </c>
      <c r="D9" s="185">
        <v>-0.16128533113265942</v>
      </c>
      <c r="E9" s="184">
        <v>2.6174716182412929</v>
      </c>
      <c r="F9" s="185">
        <f t="shared" ref="F9:J21" si="0">IFERROR(E9-C9,"-")</f>
        <v>-1.8024564964814083E-2</v>
      </c>
      <c r="G9" s="184">
        <v>2.4109947643979059</v>
      </c>
      <c r="H9" s="185">
        <f t="shared" si="0"/>
        <v>-0.20647685384338699</v>
      </c>
      <c r="I9" s="184">
        <v>3.2322086759285513</v>
      </c>
      <c r="J9" s="185">
        <f t="shared" si="0"/>
        <v>0.82121391153064538</v>
      </c>
      <c r="K9" s="184">
        <v>2.6628942486085343</v>
      </c>
      <c r="L9" s="185">
        <f t="shared" ref="L9:L21" si="1">IFERROR(K9-I9,"-")</f>
        <v>-0.56931442732001702</v>
      </c>
      <c r="M9" s="184">
        <v>2.7949012842629863</v>
      </c>
      <c r="N9" s="185">
        <f t="shared" ref="N9:N14" si="2">IFERROR(M9-K9,"-")</f>
        <v>0.13200703565445204</v>
      </c>
      <c r="O9" s="185">
        <f t="shared" ref="O9:O14" si="3">IFERROR(M9-C9,"-")</f>
        <v>0.15940510105687933</v>
      </c>
    </row>
    <row r="10" spans="1:16" x14ac:dyDescent="0.25">
      <c r="A10" s="1" t="s">
        <v>72</v>
      </c>
      <c r="B10" s="114" t="s">
        <v>73</v>
      </c>
      <c r="C10" s="184">
        <v>2.7260385005065855</v>
      </c>
      <c r="D10" s="185">
        <v>1.3098287566372324E-2</v>
      </c>
      <c r="E10" s="184">
        <v>2.6762455682030231</v>
      </c>
      <c r="F10" s="185">
        <f t="shared" si="0"/>
        <v>-4.9792932303562409E-2</v>
      </c>
      <c r="G10" s="184">
        <v>2.2361010830324908</v>
      </c>
      <c r="H10" s="185">
        <f t="shared" si="0"/>
        <v>-0.44014448517053228</v>
      </c>
      <c r="I10" s="184">
        <v>2.7251615992338998</v>
      </c>
      <c r="J10" s="185">
        <f t="shared" si="0"/>
        <v>0.489060516201409</v>
      </c>
      <c r="K10" s="184">
        <v>2.7041745730550284</v>
      </c>
      <c r="L10" s="185">
        <f t="shared" si="1"/>
        <v>-2.0987026178871382E-2</v>
      </c>
      <c r="M10" s="184">
        <v>3.1517801374141161</v>
      </c>
      <c r="N10" s="185">
        <f t="shared" si="2"/>
        <v>0.44760556435908772</v>
      </c>
      <c r="O10" s="185">
        <f>IFERROR(M10-C10,"-")</f>
        <v>0.42574163690753064</v>
      </c>
    </row>
    <row r="11" spans="1:16" x14ac:dyDescent="0.25">
      <c r="A11" s="1" t="s">
        <v>74</v>
      </c>
      <c r="B11" s="114" t="s">
        <v>75</v>
      </c>
      <c r="C11" s="184">
        <v>2.7059052059052058</v>
      </c>
      <c r="D11" s="185">
        <v>-0.15258354625783976</v>
      </c>
      <c r="E11" s="184">
        <v>2.599636032757052</v>
      </c>
      <c r="F11" s="185">
        <f t="shared" si="0"/>
        <v>-0.10626917314815376</v>
      </c>
      <c r="G11" s="184">
        <v>2.167395104895105</v>
      </c>
      <c r="H11" s="185">
        <f t="shared" si="0"/>
        <v>-0.43224092786194701</v>
      </c>
      <c r="I11" s="184">
        <v>2.6814345991561179</v>
      </c>
      <c r="J11" s="185">
        <f t="shared" si="0"/>
        <v>0.51403949426101292</v>
      </c>
      <c r="K11" s="184">
        <v>2.7572009188902631</v>
      </c>
      <c r="L11" s="185">
        <f t="shared" si="1"/>
        <v>7.576631973414516E-2</v>
      </c>
      <c r="M11" s="184">
        <v>2.9589783281733748</v>
      </c>
      <c r="N11" s="185">
        <f t="shared" si="2"/>
        <v>0.20177740928311172</v>
      </c>
      <c r="O11" s="185">
        <f t="shared" si="3"/>
        <v>0.25307312226816903</v>
      </c>
    </row>
    <row r="12" spans="1:16" x14ac:dyDescent="0.25">
      <c r="A12" s="1" t="s">
        <v>76</v>
      </c>
      <c r="B12" s="114" t="s">
        <v>77</v>
      </c>
      <c r="C12" s="184">
        <v>2.924415832141154</v>
      </c>
      <c r="D12" s="185">
        <v>0.50867141785842263</v>
      </c>
      <c r="E12" s="184" t="s">
        <v>227</v>
      </c>
      <c r="F12" s="185" t="str">
        <f t="shared" si="0"/>
        <v>-</v>
      </c>
      <c r="G12" s="184">
        <v>2.2338797814207649</v>
      </c>
      <c r="H12" s="185" t="str">
        <f t="shared" si="0"/>
        <v>-</v>
      </c>
      <c r="I12" s="184">
        <v>2.9921472392638035</v>
      </c>
      <c r="J12" s="185">
        <f t="shared" si="0"/>
        <v>0.75826745784303862</v>
      </c>
      <c r="K12" s="184">
        <v>2.4570599613152804</v>
      </c>
      <c r="L12" s="185">
        <f t="shared" si="1"/>
        <v>-0.53508727794852318</v>
      </c>
      <c r="M12" s="184">
        <v>2.6590819153146024</v>
      </c>
      <c r="N12" s="185">
        <f t="shared" si="2"/>
        <v>0.20202195399932199</v>
      </c>
      <c r="O12" s="185">
        <f t="shared" si="3"/>
        <v>-0.26533391682655161</v>
      </c>
    </row>
    <row r="13" spans="1:16" x14ac:dyDescent="0.25">
      <c r="A13" s="1" t="s">
        <v>78</v>
      </c>
      <c r="B13" s="114" t="s">
        <v>79</v>
      </c>
      <c r="C13" s="184">
        <v>2.7901599015990159</v>
      </c>
      <c r="D13" s="185">
        <v>0.27636932312696327</v>
      </c>
      <c r="E13" s="184" t="s">
        <v>227</v>
      </c>
      <c r="F13" s="185" t="str">
        <f t="shared" si="0"/>
        <v>-</v>
      </c>
      <c r="G13" s="184">
        <v>2.1226024821361413</v>
      </c>
      <c r="H13" s="185" t="str">
        <f t="shared" si="0"/>
        <v>-</v>
      </c>
      <c r="I13" s="184">
        <v>2.77670704845815</v>
      </c>
      <c r="J13" s="185">
        <f t="shared" si="0"/>
        <v>0.65410456632200864</v>
      </c>
      <c r="K13" s="184">
        <v>2.5519648912826649</v>
      </c>
      <c r="L13" s="185">
        <f t="shared" si="1"/>
        <v>-0.22474215717548507</v>
      </c>
      <c r="M13" s="184">
        <v>2.5066105769230771</v>
      </c>
      <c r="N13" s="185">
        <f t="shared" si="2"/>
        <v>-4.5354314359587811E-2</v>
      </c>
      <c r="O13" s="185">
        <f t="shared" si="3"/>
        <v>-0.28354932467593885</v>
      </c>
    </row>
    <row r="14" spans="1:16" x14ac:dyDescent="0.25">
      <c r="A14" s="1" t="s">
        <v>80</v>
      </c>
      <c r="B14" s="114" t="s">
        <v>81</v>
      </c>
      <c r="C14" s="184">
        <v>2.1747448979591835</v>
      </c>
      <c r="D14" s="185">
        <v>-6.6557840752881514E-2</v>
      </c>
      <c r="E14" s="184" t="s">
        <v>227</v>
      </c>
      <c r="F14" s="185" t="str">
        <f t="shared" si="0"/>
        <v>-</v>
      </c>
      <c r="G14" s="184">
        <v>2.2000801924619084</v>
      </c>
      <c r="H14" s="185" t="str">
        <f t="shared" si="0"/>
        <v>-</v>
      </c>
      <c r="I14" s="184">
        <v>2.4949115044247789</v>
      </c>
      <c r="J14" s="185">
        <f t="shared" si="0"/>
        <v>0.29483131196287049</v>
      </c>
      <c r="K14" s="184">
        <v>2.4809854101889499</v>
      </c>
      <c r="L14" s="185">
        <f t="shared" si="1"/>
        <v>-1.3926094235829023E-2</v>
      </c>
      <c r="M14" s="184">
        <v>2.5517154389505552</v>
      </c>
      <c r="N14" s="185">
        <f t="shared" si="2"/>
        <v>7.0730028761605279E-2</v>
      </c>
      <c r="O14" s="185">
        <f t="shared" si="3"/>
        <v>0.37697054099137173</v>
      </c>
    </row>
    <row r="15" spans="1:16" x14ac:dyDescent="0.25">
      <c r="A15" s="1" t="s">
        <v>82</v>
      </c>
      <c r="B15" s="114" t="s">
        <v>83</v>
      </c>
      <c r="C15" s="184">
        <v>2.0936858901299291</v>
      </c>
      <c r="D15" s="185">
        <v>-9.2713916959533016E-2</v>
      </c>
      <c r="E15" s="184" t="s">
        <v>227</v>
      </c>
      <c r="F15" s="185" t="str">
        <f t="shared" si="0"/>
        <v>-</v>
      </c>
      <c r="G15" s="184">
        <v>2.3360790774299836</v>
      </c>
      <c r="H15" s="185" t="str">
        <f t="shared" si="0"/>
        <v>-</v>
      </c>
      <c r="I15" s="184">
        <v>2.5052631578947366</v>
      </c>
      <c r="J15" s="185">
        <f t="shared" si="0"/>
        <v>0.16918408046475308</v>
      </c>
      <c r="K15" s="184">
        <v>2.2105990783410139</v>
      </c>
      <c r="L15" s="185">
        <f t="shared" si="1"/>
        <v>-0.29466407955372276</v>
      </c>
      <c r="M15" s="184">
        <v>2.2077073807968648</v>
      </c>
      <c r="N15" s="185">
        <f>IFERROR(M15-K15,"-")</f>
        <v>-2.8916975441490855E-3</v>
      </c>
      <c r="O15" s="185">
        <f>IFERROR(M15-C15,"-")</f>
        <v>0.11402149066693568</v>
      </c>
    </row>
    <row r="16" spans="1:16" x14ac:dyDescent="0.25">
      <c r="A16" s="1" t="s">
        <v>84</v>
      </c>
      <c r="B16" s="114" t="s">
        <v>85</v>
      </c>
      <c r="C16" s="184">
        <v>2.1728628936774803</v>
      </c>
      <c r="D16" s="185">
        <v>-0.50416295587233106</v>
      </c>
      <c r="E16" s="184">
        <v>2.499459848757652</v>
      </c>
      <c r="F16" s="185">
        <f t="shared" si="0"/>
        <v>0.32659695508017172</v>
      </c>
      <c r="G16" s="184">
        <v>2.9317173096620008</v>
      </c>
      <c r="H16" s="185">
        <f t="shared" si="0"/>
        <v>0.4322574609043488</v>
      </c>
      <c r="I16" s="184">
        <v>2.6119023397761953</v>
      </c>
      <c r="J16" s="185">
        <f t="shared" si="0"/>
        <v>-0.31981496988580549</v>
      </c>
      <c r="K16" s="184">
        <v>2.5556512378902045</v>
      </c>
      <c r="L16" s="185">
        <f t="shared" si="1"/>
        <v>-5.6251101885990806E-2</v>
      </c>
      <c r="M16" s="184">
        <v>3.1938599517074855</v>
      </c>
      <c r="N16" s="185">
        <f>IFERROR(M16-K16,"-")</f>
        <v>0.63820871381728095</v>
      </c>
      <c r="O16" s="185">
        <f>IFERROR(M16-C16,"-")</f>
        <v>1.0209970580300052</v>
      </c>
    </row>
    <row r="17" spans="1:16" x14ac:dyDescent="0.25">
      <c r="A17" s="1" t="s">
        <v>86</v>
      </c>
      <c r="B17" s="114" t="s">
        <v>87</v>
      </c>
      <c r="C17" s="184">
        <v>2.0868318122555412</v>
      </c>
      <c r="D17" s="185">
        <v>-1.2575286162258705</v>
      </c>
      <c r="E17" s="184">
        <v>2.135487528344671</v>
      </c>
      <c r="F17" s="185">
        <f t="shared" si="0"/>
        <v>4.8655716089129886E-2</v>
      </c>
      <c r="G17" s="184">
        <v>2.452733776188043</v>
      </c>
      <c r="H17" s="185">
        <f t="shared" si="0"/>
        <v>0.31724624784337196</v>
      </c>
      <c r="I17" s="184">
        <v>2.3955875928352994</v>
      </c>
      <c r="J17" s="185">
        <f t="shared" si="0"/>
        <v>-5.7146183352743574E-2</v>
      </c>
      <c r="K17" s="184">
        <v>2.3459411634594116</v>
      </c>
      <c r="L17" s="185">
        <f t="shared" si="1"/>
        <v>-4.9646429375887813E-2</v>
      </c>
      <c r="M17" s="184">
        <v>2.2301946137212503</v>
      </c>
      <c r="N17" s="185">
        <f t="shared" ref="N17:N20" si="4">IFERROR(M17-K17,"-")</f>
        <v>-0.11574654973816134</v>
      </c>
      <c r="O17" s="185">
        <f t="shared" ref="O17:O20" si="5">IFERROR(M17-C17,"-")</f>
        <v>0.14336280146570912</v>
      </c>
    </row>
    <row r="18" spans="1:16" x14ac:dyDescent="0.25">
      <c r="A18" s="1" t="s">
        <v>88</v>
      </c>
      <c r="B18" s="114" t="s">
        <v>89</v>
      </c>
      <c r="C18" s="184">
        <v>2.2741073337609579</v>
      </c>
      <c r="D18" s="185">
        <v>-1.0836583409016054E-2</v>
      </c>
      <c r="E18" s="184">
        <v>2.0425170068027212</v>
      </c>
      <c r="F18" s="185">
        <f t="shared" si="0"/>
        <v>-0.23159032695823667</v>
      </c>
      <c r="G18" s="184">
        <v>2.9937869822485208</v>
      </c>
      <c r="H18" s="185">
        <f t="shared" si="0"/>
        <v>0.95126997544579961</v>
      </c>
      <c r="I18" s="184">
        <v>2.8807453416149067</v>
      </c>
      <c r="J18" s="185">
        <f t="shared" si="0"/>
        <v>-0.1130416406336141</v>
      </c>
      <c r="K18" s="184">
        <v>2.5134645847476804</v>
      </c>
      <c r="L18" s="185">
        <f t="shared" si="1"/>
        <v>-0.36728075686722628</v>
      </c>
      <c r="M18" s="184">
        <v>2.4775360845700347</v>
      </c>
      <c r="N18" s="185">
        <f t="shared" si="4"/>
        <v>-3.5928500177645706E-2</v>
      </c>
      <c r="O18" s="185">
        <f t="shared" si="5"/>
        <v>0.20342875080907685</v>
      </c>
    </row>
    <row r="19" spans="1:16" x14ac:dyDescent="0.25">
      <c r="A19" s="1" t="s">
        <v>90</v>
      </c>
      <c r="B19" s="114" t="s">
        <v>91</v>
      </c>
      <c r="C19" s="184">
        <v>2.3524916943521594</v>
      </c>
      <c r="D19" s="185">
        <v>-0.26352781418282456</v>
      </c>
      <c r="E19" s="184">
        <v>2.0164492342597846</v>
      </c>
      <c r="F19" s="185">
        <f t="shared" si="0"/>
        <v>-0.33604246009237482</v>
      </c>
      <c r="G19" s="184">
        <v>2.7396582733812949</v>
      </c>
      <c r="H19" s="185">
        <f t="shared" si="0"/>
        <v>0.72320903912151024</v>
      </c>
      <c r="I19" s="184">
        <v>2.6980157089706491</v>
      </c>
      <c r="J19" s="185">
        <f t="shared" si="0"/>
        <v>-4.1642564410645733E-2</v>
      </c>
      <c r="K19" s="184">
        <v>2.6623690572119258</v>
      </c>
      <c r="L19" s="185">
        <f t="shared" si="1"/>
        <v>-3.564665175872328E-2</v>
      </c>
      <c r="M19" s="184">
        <v>2.7401171303074672</v>
      </c>
      <c r="N19" s="185">
        <f t="shared" si="4"/>
        <v>7.7748073095541326E-2</v>
      </c>
      <c r="O19" s="185">
        <f t="shared" si="5"/>
        <v>0.38762543595530774</v>
      </c>
    </row>
    <row r="20" spans="1:16" x14ac:dyDescent="0.25">
      <c r="A20" s="1" t="s">
        <v>92</v>
      </c>
      <c r="B20" s="114" t="s">
        <v>93</v>
      </c>
      <c r="C20" s="184">
        <v>2.2576729668805271</v>
      </c>
      <c r="D20" s="185">
        <v>-0.14240132732452482</v>
      </c>
      <c r="E20" s="184">
        <v>2.2569676700111483</v>
      </c>
      <c r="F20" s="185">
        <f t="shared" si="0"/>
        <v>-7.0529686937881308E-4</v>
      </c>
      <c r="G20" s="184">
        <v>2.4653312788906008</v>
      </c>
      <c r="H20" s="185">
        <f t="shared" si="0"/>
        <v>0.20836360887945249</v>
      </c>
      <c r="I20" s="184">
        <v>2.3449477351916377</v>
      </c>
      <c r="J20" s="185">
        <f t="shared" si="0"/>
        <v>-0.12038354369896309</v>
      </c>
      <c r="K20" s="184">
        <v>2.587568157033806</v>
      </c>
      <c r="L20" s="185">
        <f t="shared" si="1"/>
        <v>0.24262042184216837</v>
      </c>
      <c r="M20" s="184">
        <v>2.5476281560826322</v>
      </c>
      <c r="N20" s="185">
        <f t="shared" si="4"/>
        <v>-3.9940000951173893E-2</v>
      </c>
      <c r="O20" s="185">
        <f t="shared" si="5"/>
        <v>0.28995518920210506</v>
      </c>
    </row>
    <row r="21" spans="1:16" ht="15.75" x14ac:dyDescent="0.25">
      <c r="A21" s="1" t="s">
        <v>0</v>
      </c>
      <c r="B21" s="117" t="s">
        <v>30</v>
      </c>
      <c r="C21" s="186">
        <v>2.4357363966575409</v>
      </c>
      <c r="D21" s="187">
        <v>-0.13872735320353424</v>
      </c>
      <c r="E21" s="186">
        <v>2.437843193922629</v>
      </c>
      <c r="F21" s="187">
        <f t="shared" si="0"/>
        <v>2.1067972650881117E-3</v>
      </c>
      <c r="G21" s="186">
        <v>2.4937806482478173</v>
      </c>
      <c r="H21" s="187">
        <f t="shared" si="0"/>
        <v>5.5937454325188263E-2</v>
      </c>
      <c r="I21" s="186">
        <v>2.6756725259784404</v>
      </c>
      <c r="J21" s="187">
        <f t="shared" si="0"/>
        <v>0.1818918777306231</v>
      </c>
      <c r="K21" s="186">
        <v>2.5505786061867015</v>
      </c>
      <c r="L21" s="187">
        <f t="shared" si="1"/>
        <v>-0.12509391979173889</v>
      </c>
      <c r="M21" s="186">
        <v>2.6538649194953647</v>
      </c>
      <c r="N21" s="187">
        <v>0.10328631330866322</v>
      </c>
      <c r="O21" s="187">
        <v>0.2181285228378238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E24" s="120"/>
      <c r="G24" s="120"/>
      <c r="I24" s="120"/>
      <c r="K24" s="120"/>
      <c r="N24" s="79"/>
    </row>
    <row r="26" spans="1:16" ht="59.25" customHeight="1" thickBot="1" x14ac:dyDescent="0.3">
      <c r="B26" s="269" t="s">
        <v>290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1" t="s">
        <v>97</v>
      </c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3"/>
    </row>
    <row r="29" spans="1:16" ht="22.5" thickTop="1" thickBot="1" x14ac:dyDescent="0.3">
      <c r="B29" s="109"/>
      <c r="C29" s="294">
        <f>2019</f>
        <v>2019</v>
      </c>
      <c r="D29" s="295"/>
      <c r="E29" s="296">
        <v>2020</v>
      </c>
      <c r="F29" s="295"/>
      <c r="G29" s="296">
        <v>2021</v>
      </c>
      <c r="H29" s="295"/>
      <c r="I29" s="296">
        <v>2022</v>
      </c>
      <c r="J29" s="295"/>
      <c r="K29" s="296">
        <v>2023</v>
      </c>
      <c r="L29" s="295"/>
      <c r="M29" s="296">
        <v>2024</v>
      </c>
      <c r="N29" s="297"/>
      <c r="O29" s="298"/>
    </row>
    <row r="30" spans="1:16" ht="16.5" thickTop="1" thickBot="1" x14ac:dyDescent="0.3">
      <c r="B30" s="85"/>
      <c r="C30" s="111" t="s">
        <v>69</v>
      </c>
      <c r="D30" s="112" t="str">
        <f>CONCATENATE("dif ",RIGHT(2019,2),"/",RIGHT(2018,2))</f>
        <v>dif 19/18</v>
      </c>
      <c r="E30" s="113" t="s">
        <v>69</v>
      </c>
      <c r="F30" s="112" t="str">
        <f>CONCATENATE("dif ",RIGHT(E29,2),"/",RIGHT(C29,2))</f>
        <v>dif 20/19</v>
      </c>
      <c r="G30" s="113" t="s">
        <v>69</v>
      </c>
      <c r="H30" s="112" t="str">
        <f>CONCATENATE("dif ",RIGHT(G29,2),"/",RIGHT(E29,2))</f>
        <v>dif 21/20</v>
      </c>
      <c r="I30" s="113" t="s">
        <v>69</v>
      </c>
      <c r="J30" s="112" t="str">
        <f>CONCATENATE("dif ",RIGHT(I29,2),"/",RIGHT(G29,2))</f>
        <v>dif 22/21</v>
      </c>
      <c r="K30" s="113" t="s">
        <v>69</v>
      </c>
      <c r="L30" s="112" t="str">
        <f>CONCATENATE("dif ",RIGHT(K29,2),"/",RIGHT(I29,2))</f>
        <v>dif 23/22</v>
      </c>
      <c r="M30" s="113" t="s">
        <v>69</v>
      </c>
      <c r="N30" s="112" t="str">
        <f>CONCATENATE("dif ",RIGHT(M29,2),"/",RIGHT(K29,2))</f>
        <v>dif 24/23</v>
      </c>
      <c r="O30" s="112" t="str">
        <f>CONCATENATE("dif ",RIGHT(M29,2),"/",RIGHT(C29,2))</f>
        <v>dif 24/19</v>
      </c>
    </row>
    <row r="31" spans="1:16" x14ac:dyDescent="0.25">
      <c r="B31" s="114" t="s">
        <v>71</v>
      </c>
      <c r="C31" s="184">
        <v>1.9356746765249537</v>
      </c>
      <c r="D31" s="185">
        <v>-0.24473197781885392</v>
      </c>
      <c r="E31" s="184">
        <v>1.9042170644001308</v>
      </c>
      <c r="F31" s="185">
        <f t="shared" ref="F31:J43" si="6">IFERROR(E31-C31,"-")</f>
        <v>-3.1457612124822898E-2</v>
      </c>
      <c r="G31" s="184">
        <v>1.9158075601374571</v>
      </c>
      <c r="H31" s="185">
        <f t="shared" si="6"/>
        <v>1.159049573732629E-2</v>
      </c>
      <c r="I31" s="184">
        <v>2.7529610829103217</v>
      </c>
      <c r="J31" s="185">
        <f t="shared" si="6"/>
        <v>0.83715352277286459</v>
      </c>
      <c r="K31" s="184">
        <v>1.8540433925049309</v>
      </c>
      <c r="L31" s="185">
        <f t="shared" ref="L31:N43" si="7">IFERROR(K31-I31,"-")</f>
        <v>-0.89891769040539082</v>
      </c>
      <c r="M31" s="184">
        <v>1.7593017914561322</v>
      </c>
      <c r="N31" s="185">
        <f t="shared" si="7"/>
        <v>-9.4741601048798696E-2</v>
      </c>
      <c r="O31" s="185">
        <f t="shared" ref="O31:O36" si="8">IFERROR(M31-C31,"-")</f>
        <v>-0.17637288506882154</v>
      </c>
    </row>
    <row r="32" spans="1:16" x14ac:dyDescent="0.25">
      <c r="B32" s="114" t="s">
        <v>73</v>
      </c>
      <c r="C32" s="184">
        <v>1.895208548776284</v>
      </c>
      <c r="D32" s="185">
        <v>-0.12358436773979853</v>
      </c>
      <c r="E32" s="184">
        <v>1.7546553413917021</v>
      </c>
      <c r="F32" s="185">
        <f t="shared" si="6"/>
        <v>-0.14055320738458188</v>
      </c>
      <c r="G32" s="184">
        <v>1.6583229036295368</v>
      </c>
      <c r="H32" s="185">
        <f t="shared" si="6"/>
        <v>-9.6332437762165268E-2</v>
      </c>
      <c r="I32" s="184">
        <v>1.9862405681313804</v>
      </c>
      <c r="J32" s="185">
        <f t="shared" si="6"/>
        <v>0.32791766450184356</v>
      </c>
      <c r="K32" s="184">
        <v>1.8500483714930667</v>
      </c>
      <c r="L32" s="185">
        <f t="shared" si="7"/>
        <v>-0.13619219663831372</v>
      </c>
      <c r="M32" s="184">
        <v>2.2994923857868019</v>
      </c>
      <c r="N32" s="185">
        <f t="shared" si="7"/>
        <v>0.44944401429373526</v>
      </c>
      <c r="O32" s="185">
        <f>IFERROR(M32-C32,"-")</f>
        <v>0.40428383701051795</v>
      </c>
    </row>
    <row r="33" spans="2:16" x14ac:dyDescent="0.25">
      <c r="B33" s="114" t="s">
        <v>75</v>
      </c>
      <c r="C33" s="184">
        <v>1.8823529411764706</v>
      </c>
      <c r="D33" s="185">
        <v>-0.20996489594848811</v>
      </c>
      <c r="E33" s="184">
        <v>1.6356821589205397</v>
      </c>
      <c r="F33" s="185">
        <f t="shared" si="6"/>
        <v>-0.24667078225593086</v>
      </c>
      <c r="G33" s="184">
        <v>1.814327485380117</v>
      </c>
      <c r="H33" s="185">
        <f t="shared" si="6"/>
        <v>0.17864532645957731</v>
      </c>
      <c r="I33" s="184">
        <v>2.0317519611505417</v>
      </c>
      <c r="J33" s="185">
        <f t="shared" si="6"/>
        <v>0.21742447577042467</v>
      </c>
      <c r="K33" s="184">
        <v>1.8848289973691903</v>
      </c>
      <c r="L33" s="185">
        <f t="shared" si="7"/>
        <v>-0.14692296378135139</v>
      </c>
      <c r="M33" s="184">
        <v>1.9806231003039514</v>
      </c>
      <c r="N33" s="185">
        <f t="shared" si="7"/>
        <v>9.5794102934761094E-2</v>
      </c>
      <c r="O33" s="185">
        <f t="shared" si="8"/>
        <v>9.8270159127480827E-2</v>
      </c>
    </row>
    <row r="34" spans="2:16" x14ac:dyDescent="0.25">
      <c r="B34" s="114" t="s">
        <v>77</v>
      </c>
      <c r="C34" s="184">
        <v>2.467058823529412</v>
      </c>
      <c r="D34" s="185">
        <v>0.69891366223908946</v>
      </c>
      <c r="E34" s="184" t="s">
        <v>227</v>
      </c>
      <c r="F34" s="185" t="str">
        <f>IFERROR(E34-C34,"-")</f>
        <v>-</v>
      </c>
      <c r="G34" s="184">
        <v>1.8201368523949168</v>
      </c>
      <c r="H34" s="185" t="str">
        <f>IFERROR(G34-E34,"-")</f>
        <v>-</v>
      </c>
      <c r="I34" s="184">
        <v>2.2582731076454925</v>
      </c>
      <c r="J34" s="185">
        <f>IFERROR(I34-G34,"-")</f>
        <v>0.43813625525057565</v>
      </c>
      <c r="K34" s="184">
        <v>1.7696677080374894</v>
      </c>
      <c r="L34" s="185">
        <f>IFERROR(K34-I34,"-")</f>
        <v>-0.48860539960800309</v>
      </c>
      <c r="M34" s="184">
        <v>1.8177655677655677</v>
      </c>
      <c r="N34" s="185">
        <f>IFERROR(M34-K34,"-")</f>
        <v>4.809785972807834E-2</v>
      </c>
      <c r="O34" s="185">
        <f t="shared" si="8"/>
        <v>-0.64929325576384422</v>
      </c>
    </row>
    <row r="35" spans="2:16" x14ac:dyDescent="0.25">
      <c r="B35" s="114" t="s">
        <v>79</v>
      </c>
      <c r="C35" s="184">
        <v>2.3830369357045145</v>
      </c>
      <c r="D35" s="185">
        <v>0.34431765052208707</v>
      </c>
      <c r="E35" s="184" t="s">
        <v>227</v>
      </c>
      <c r="F35" s="185" t="str">
        <f t="shared" si="6"/>
        <v>-</v>
      </c>
      <c r="G35" s="184">
        <v>1.8474870017331022</v>
      </c>
      <c r="H35" s="185" t="str">
        <f t="shared" si="6"/>
        <v>-</v>
      </c>
      <c r="I35" s="184">
        <v>2.1116956697693241</v>
      </c>
      <c r="J35" s="185">
        <f t="shared" si="6"/>
        <v>0.26420866803622189</v>
      </c>
      <c r="K35" s="184">
        <v>2.0239369191776966</v>
      </c>
      <c r="L35" s="185">
        <f t="shared" si="7"/>
        <v>-8.7758750591627521E-2</v>
      </c>
      <c r="M35" s="184">
        <v>1.8523102310231023</v>
      </c>
      <c r="N35" s="185">
        <f t="shared" si="7"/>
        <v>-0.17162668815459425</v>
      </c>
      <c r="O35" s="185">
        <f>IFERROR(M35-C35,"-")</f>
        <v>-0.53072670468141214</v>
      </c>
    </row>
    <row r="36" spans="2:16" x14ac:dyDescent="0.25">
      <c r="B36" s="114" t="s">
        <v>81</v>
      </c>
      <c r="C36" s="184">
        <v>2.0623509369676318</v>
      </c>
      <c r="D36" s="185">
        <v>0.1909900703461016</v>
      </c>
      <c r="E36" s="184" t="s">
        <v>227</v>
      </c>
      <c r="F36" s="185" t="str">
        <f t="shared" si="6"/>
        <v>-</v>
      </c>
      <c r="G36" s="184">
        <v>1.6966057441253264</v>
      </c>
      <c r="H36" s="185" t="str">
        <f t="shared" si="6"/>
        <v>-</v>
      </c>
      <c r="I36" s="184">
        <v>2.2217877094972067</v>
      </c>
      <c r="J36" s="185">
        <f t="shared" si="6"/>
        <v>0.52518196537188033</v>
      </c>
      <c r="K36" s="184">
        <v>1.9933008526187577</v>
      </c>
      <c r="L36" s="185">
        <f t="shared" si="7"/>
        <v>-0.22848685687844905</v>
      </c>
      <c r="M36" s="184">
        <v>2.0435505319148937</v>
      </c>
      <c r="N36" s="185">
        <f t="shared" si="7"/>
        <v>5.0249679296135996E-2</v>
      </c>
      <c r="O36" s="185">
        <f t="shared" si="8"/>
        <v>-1.8800405052738167E-2</v>
      </c>
    </row>
    <row r="37" spans="2:16" x14ac:dyDescent="0.25">
      <c r="B37" s="114" t="s">
        <v>83</v>
      </c>
      <c r="C37" s="184">
        <v>1.8733018310691081</v>
      </c>
      <c r="D37" s="185">
        <v>-0.22823073598070054</v>
      </c>
      <c r="E37" s="184" t="s">
        <v>227</v>
      </c>
      <c r="F37" s="185" t="str">
        <f t="shared" si="6"/>
        <v>-</v>
      </c>
      <c r="G37" s="184">
        <v>1.9532019704433496</v>
      </c>
      <c r="H37" s="185" t="str">
        <f t="shared" si="6"/>
        <v>-</v>
      </c>
      <c r="I37" s="184">
        <v>2.0493939393939393</v>
      </c>
      <c r="J37" s="185">
        <f t="shared" si="6"/>
        <v>9.6191968950589679E-2</v>
      </c>
      <c r="K37" s="184">
        <v>1.9799121155053359</v>
      </c>
      <c r="L37" s="185">
        <f t="shared" si="7"/>
        <v>-6.9481823888603467E-2</v>
      </c>
      <c r="M37" s="184">
        <v>1.9556135770234986</v>
      </c>
      <c r="N37" s="185">
        <f t="shared" si="7"/>
        <v>-2.4298538481837273E-2</v>
      </c>
      <c r="O37" s="185">
        <f>IFERROR(M37-C37,"-")</f>
        <v>8.2311745954390503E-2</v>
      </c>
    </row>
    <row r="38" spans="2:16" x14ac:dyDescent="0.25">
      <c r="B38" s="114" t="s">
        <v>85</v>
      </c>
      <c r="C38" s="184">
        <v>2.049430894308943</v>
      </c>
      <c r="D38" s="185">
        <v>-0.43600599889494029</v>
      </c>
      <c r="E38" s="184">
        <v>2.3508196721311476</v>
      </c>
      <c r="F38" s="185">
        <f t="shared" si="6"/>
        <v>0.30138877782220463</v>
      </c>
      <c r="G38" s="184">
        <v>2.4569536423841059</v>
      </c>
      <c r="H38" s="185">
        <f t="shared" si="6"/>
        <v>0.10613397025295823</v>
      </c>
      <c r="I38" s="184">
        <v>2.3296067848882034</v>
      </c>
      <c r="J38" s="185">
        <f t="shared" si="6"/>
        <v>-0.12734685749590247</v>
      </c>
      <c r="K38" s="184">
        <v>2.120403321470937</v>
      </c>
      <c r="L38" s="185">
        <f t="shared" si="7"/>
        <v>-0.20920346341726637</v>
      </c>
      <c r="M38" s="184">
        <v>2.7328288707799766</v>
      </c>
      <c r="N38" s="185">
        <f t="shared" si="7"/>
        <v>0.61242554930903959</v>
      </c>
      <c r="O38" s="185">
        <f>IFERROR(M38-C38,"-")</f>
        <v>0.68339797647103362</v>
      </c>
    </row>
    <row r="39" spans="2:16" x14ac:dyDescent="0.25">
      <c r="B39" s="114" t="s">
        <v>87</v>
      </c>
      <c r="C39" s="184">
        <v>1.8539365871036695</v>
      </c>
      <c r="D39" s="185">
        <v>-1.0408965176059783</v>
      </c>
      <c r="E39" s="184">
        <v>2.1324549237170598</v>
      </c>
      <c r="F39" s="185">
        <f t="shared" si="6"/>
        <v>0.27851833661339032</v>
      </c>
      <c r="G39" s="184">
        <v>2.1088917525773194</v>
      </c>
      <c r="H39" s="185">
        <f t="shared" si="6"/>
        <v>-2.356317113974038E-2</v>
      </c>
      <c r="I39" s="184">
        <v>1.9187802792818467</v>
      </c>
      <c r="J39" s="185">
        <f t="shared" si="6"/>
        <v>-0.19011147329547273</v>
      </c>
      <c r="K39" s="184">
        <v>1.8982850384387937</v>
      </c>
      <c r="L39" s="185">
        <f t="shared" si="7"/>
        <v>-2.0495240843052986E-2</v>
      </c>
      <c r="M39" s="184">
        <v>1.8101173020527859</v>
      </c>
      <c r="N39" s="185">
        <f t="shared" si="7"/>
        <v>-8.8167736386007833E-2</v>
      </c>
      <c r="O39" s="185">
        <f t="shared" ref="O39:O42" si="9">IFERROR(M39-C39,"-")</f>
        <v>-4.3819285050883616E-2</v>
      </c>
    </row>
    <row r="40" spans="2:16" x14ac:dyDescent="0.25">
      <c r="B40" s="114" t="s">
        <v>89</v>
      </c>
      <c r="C40" s="184">
        <v>1.8910828025477706</v>
      </c>
      <c r="D40" s="185">
        <v>5.4737763338769563E-2</v>
      </c>
      <c r="E40" s="184">
        <v>2.0562546262028127</v>
      </c>
      <c r="F40" s="185">
        <f t="shared" si="6"/>
        <v>0.16517182365504213</v>
      </c>
      <c r="G40" s="184">
        <v>1.844381758345087</v>
      </c>
      <c r="H40" s="185">
        <f t="shared" si="6"/>
        <v>-0.21187286785772574</v>
      </c>
      <c r="I40" s="184">
        <v>2.1810207336523124</v>
      </c>
      <c r="J40" s="185">
        <f t="shared" si="6"/>
        <v>0.33663897530722542</v>
      </c>
      <c r="K40" s="184">
        <v>1.9529203539823008</v>
      </c>
      <c r="L40" s="185">
        <f t="shared" si="7"/>
        <v>-0.22810037967001162</v>
      </c>
      <c r="M40" s="184">
        <v>1.8134092346616066</v>
      </c>
      <c r="N40" s="185">
        <f t="shared" si="7"/>
        <v>-0.13951111932069415</v>
      </c>
      <c r="O40" s="185">
        <f t="shared" si="9"/>
        <v>-7.7673567886163974E-2</v>
      </c>
    </row>
    <row r="41" spans="2:16" x14ac:dyDescent="0.25">
      <c r="B41" s="114" t="s">
        <v>91</v>
      </c>
      <c r="C41" s="184">
        <v>1.7614213197969544</v>
      </c>
      <c r="D41" s="185">
        <v>-0.27511656579753496</v>
      </c>
      <c r="E41" s="184">
        <v>1.9450636942675159</v>
      </c>
      <c r="F41" s="185">
        <f t="shared" si="6"/>
        <v>0.18364237447056153</v>
      </c>
      <c r="G41" s="184">
        <v>1.8789903489235338</v>
      </c>
      <c r="H41" s="185">
        <f t="shared" si="6"/>
        <v>-6.6073345343982126E-2</v>
      </c>
      <c r="I41" s="184">
        <v>1.8751584283903675</v>
      </c>
      <c r="J41" s="185">
        <f t="shared" si="6"/>
        <v>-3.8319205331662776E-3</v>
      </c>
      <c r="K41" s="184">
        <v>1.8118126272912423</v>
      </c>
      <c r="L41" s="185">
        <f t="shared" si="7"/>
        <v>-6.3345801099125243E-2</v>
      </c>
      <c r="M41" s="184">
        <v>2.2344701583434836</v>
      </c>
      <c r="N41" s="185">
        <f t="shared" si="7"/>
        <v>0.42265753105224135</v>
      </c>
      <c r="O41" s="185">
        <f t="shared" si="9"/>
        <v>0.47304883854652924</v>
      </c>
    </row>
    <row r="42" spans="2:16" x14ac:dyDescent="0.25">
      <c r="B42" s="114" t="s">
        <v>93</v>
      </c>
      <c r="C42" s="184">
        <v>1.7360482654600302</v>
      </c>
      <c r="D42" s="185">
        <v>-0.19464180717919488</v>
      </c>
      <c r="E42" s="184">
        <v>2.1720807726075506</v>
      </c>
      <c r="F42" s="185">
        <f t="shared" si="6"/>
        <v>0.4360325071475204</v>
      </c>
      <c r="G42" s="184">
        <v>1.9224517439891635</v>
      </c>
      <c r="H42" s="185">
        <f t="shared" si="6"/>
        <v>-0.24962902861838709</v>
      </c>
      <c r="I42" s="184">
        <v>1.8219708246501936</v>
      </c>
      <c r="J42" s="185">
        <f t="shared" si="6"/>
        <v>-0.10048091933896997</v>
      </c>
      <c r="K42" s="184">
        <v>1.8590240123934934</v>
      </c>
      <c r="L42" s="185">
        <f t="shared" si="7"/>
        <v>3.7053187743299798E-2</v>
      </c>
      <c r="M42" s="184">
        <v>1.9500310366232154</v>
      </c>
      <c r="N42" s="185">
        <f t="shared" si="7"/>
        <v>9.1007024229722067E-2</v>
      </c>
      <c r="O42" s="185">
        <f t="shared" si="9"/>
        <v>0.2139827711631852</v>
      </c>
    </row>
    <row r="43" spans="2:16" ht="15.75" x14ac:dyDescent="0.25">
      <c r="B43" s="117" t="s">
        <v>30</v>
      </c>
      <c r="C43" s="186">
        <v>1.9648158624962957</v>
      </c>
      <c r="D43" s="187">
        <v>-0.11225081972761175</v>
      </c>
      <c r="E43" s="186">
        <v>1.9846470698371093</v>
      </c>
      <c r="F43" s="187">
        <f t="shared" si="6"/>
        <v>1.9831207340813561E-2</v>
      </c>
      <c r="G43" s="186">
        <v>1.9355328547763666</v>
      </c>
      <c r="H43" s="187">
        <f t="shared" si="6"/>
        <v>-4.911421506074265E-2</v>
      </c>
      <c r="I43" s="186">
        <v>2.098583217486468</v>
      </c>
      <c r="J43" s="187">
        <f t="shared" si="6"/>
        <v>0.16305036271010143</v>
      </c>
      <c r="K43" s="186">
        <v>1.9201526960394464</v>
      </c>
      <c r="L43" s="187">
        <f t="shared" si="7"/>
        <v>-0.17843052144702165</v>
      </c>
      <c r="M43" s="186">
        <v>1.9837804639736467</v>
      </c>
      <c r="N43" s="187">
        <v>6.362776793420033E-2</v>
      </c>
      <c r="O43" s="187">
        <v>1.8964601477351017E-2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7" spans="2:16" x14ac:dyDescent="0.25">
      <c r="E47" s="120"/>
      <c r="G47" s="120"/>
      <c r="I47" s="120"/>
      <c r="K47" s="122"/>
    </row>
    <row r="48" spans="2:16" ht="48.75" customHeight="1" thickBot="1" x14ac:dyDescent="0.3">
      <c r="B48" s="269" t="s">
        <v>291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1" t="s">
        <v>100</v>
      </c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3"/>
    </row>
    <row r="51" spans="1:16" ht="22.5" thickTop="1" thickBot="1" x14ac:dyDescent="0.3">
      <c r="B51" s="109"/>
      <c r="C51" s="294">
        <f>2019</f>
        <v>2019</v>
      </c>
      <c r="D51" s="295"/>
      <c r="E51" s="296">
        <v>2020</v>
      </c>
      <c r="F51" s="295"/>
      <c r="G51" s="296">
        <v>2021</v>
      </c>
      <c r="H51" s="295"/>
      <c r="I51" s="296">
        <v>2022</v>
      </c>
      <c r="J51" s="295"/>
      <c r="K51" s="296">
        <v>2023</v>
      </c>
      <c r="L51" s="295"/>
      <c r="M51" s="296">
        <v>2024</v>
      </c>
      <c r="N51" s="297"/>
      <c r="O51" s="298"/>
    </row>
    <row r="52" spans="1:16" ht="16.5" thickTop="1" thickBot="1" x14ac:dyDescent="0.3">
      <c r="B52" s="85"/>
      <c r="C52" s="111" t="s">
        <v>69</v>
      </c>
      <c r="D52" s="112" t="str">
        <f>CONCATENATE("dif ",RIGHT(2019,2),"/",RIGHT(2018,2))</f>
        <v>dif 19/18</v>
      </c>
      <c r="E52" s="113" t="s">
        <v>69</v>
      </c>
      <c r="F52" s="112" t="str">
        <f>CONCATENATE("dif ",RIGHT(E51,2),"/",RIGHT(C51,2))</f>
        <v>dif 20/19</v>
      </c>
      <c r="G52" s="113" t="s">
        <v>69</v>
      </c>
      <c r="H52" s="112" t="str">
        <f>CONCATENATE("dif ",RIGHT(G51,2),"/",RIGHT(E51,2))</f>
        <v>dif 21/20</v>
      </c>
      <c r="I52" s="113" t="s">
        <v>69</v>
      </c>
      <c r="J52" s="112" t="str">
        <f>CONCATENATE("dif ",RIGHT(I51,2),"/",RIGHT(G51,2))</f>
        <v>dif 22/21</v>
      </c>
      <c r="K52" s="113" t="s">
        <v>69</v>
      </c>
      <c r="L52" s="112" t="str">
        <f>CONCATENATE("dif ",RIGHT(K51,2),"/",RIGHT(I51,2))</f>
        <v>dif 23/22</v>
      </c>
      <c r="M52" s="113" t="s">
        <v>69</v>
      </c>
      <c r="N52" s="112" t="str">
        <f>CONCATENATE("dif ",RIGHT(M51,2),"/",RIGHT(K51,2))</f>
        <v>dif 24/23</v>
      </c>
      <c r="O52" s="112" t="str">
        <f>CONCATENATE("dif ",RIGHT(M51,2),"/",RIGHT(C51,2))</f>
        <v>dif 24/19</v>
      </c>
    </row>
    <row r="53" spans="1:16" x14ac:dyDescent="0.25">
      <c r="A53" s="1">
        <v>1</v>
      </c>
      <c r="B53" s="114" t="s">
        <v>71</v>
      </c>
      <c r="C53" s="184">
        <v>2.1795855717574826</v>
      </c>
      <c r="D53" s="185">
        <v>-0.46571357354166265</v>
      </c>
      <c r="E53" s="184">
        <v>2.4701986754966887</v>
      </c>
      <c r="F53" s="185">
        <f t="shared" ref="F53:J65" si="10">IFERROR(E53-C53,"-")</f>
        <v>0.29061310373920612</v>
      </c>
      <c r="G53" s="184">
        <v>1.8877887788778878</v>
      </c>
      <c r="H53" s="185">
        <f t="shared" si="10"/>
        <v>-0.58240989661880094</v>
      </c>
      <c r="I53" s="184">
        <v>2.7045235803657364</v>
      </c>
      <c r="J53" s="185">
        <f t="shared" si="10"/>
        <v>0.81673480148784861</v>
      </c>
      <c r="K53" s="184">
        <v>2.1779062299293512</v>
      </c>
      <c r="L53" s="185">
        <f t="shared" ref="L53:N65" si="11">IFERROR(K53-I53,"-")</f>
        <v>-0.52661735043638513</v>
      </c>
      <c r="M53" s="184">
        <v>1.8096885813148789</v>
      </c>
      <c r="N53" s="185">
        <f t="shared" si="11"/>
        <v>-0.36821764861447237</v>
      </c>
      <c r="O53" s="185">
        <f t="shared" ref="O53:O58" si="12">IFERROR(M53-C53,"-")</f>
        <v>-0.36989699044260371</v>
      </c>
    </row>
    <row r="54" spans="1:16" x14ac:dyDescent="0.25">
      <c r="A54" s="1">
        <v>2</v>
      </c>
      <c r="B54" s="114" t="s">
        <v>73</v>
      </c>
      <c r="C54" s="184">
        <v>2.1743869209809263</v>
      </c>
      <c r="D54" s="185">
        <v>-0.14428696264559582</v>
      </c>
      <c r="E54" s="184">
        <v>2.0367700072098054</v>
      </c>
      <c r="F54" s="185">
        <f t="shared" si="10"/>
        <v>-0.13761691377112095</v>
      </c>
      <c r="G54" s="184">
        <v>1.7869822485207101</v>
      </c>
      <c r="H54" s="185">
        <f t="shared" si="10"/>
        <v>-0.24978775868909531</v>
      </c>
      <c r="I54" s="184">
        <v>2.3289124668435015</v>
      </c>
      <c r="J54" s="185">
        <f t="shared" si="10"/>
        <v>0.54193021832279142</v>
      </c>
      <c r="K54" s="184">
        <v>1.910030627871363</v>
      </c>
      <c r="L54" s="185">
        <f t="shared" si="11"/>
        <v>-0.41888183897213849</v>
      </c>
      <c r="M54" s="184">
        <v>2.0161987041036715</v>
      </c>
      <c r="N54" s="185">
        <f t="shared" si="11"/>
        <v>0.10616807623230851</v>
      </c>
      <c r="O54" s="185">
        <f>IFERROR(M54-C54,"-")</f>
        <v>-0.15818821687725482</v>
      </c>
    </row>
    <row r="55" spans="1:16" x14ac:dyDescent="0.25">
      <c r="A55" s="1">
        <v>3</v>
      </c>
      <c r="B55" s="114" t="s">
        <v>75</v>
      </c>
      <c r="C55" s="184">
        <v>2.0913126188966391</v>
      </c>
      <c r="D55" s="185">
        <v>-0.27146340633995392</v>
      </c>
      <c r="E55" s="184">
        <v>1.8451612903225807</v>
      </c>
      <c r="F55" s="185">
        <f t="shared" si="10"/>
        <v>-0.24615132857405841</v>
      </c>
      <c r="G55" s="184">
        <v>1.8140000000000001</v>
      </c>
      <c r="H55" s="185">
        <f t="shared" si="10"/>
        <v>-3.1161290322580637E-2</v>
      </c>
      <c r="I55" s="184">
        <v>2.0361816782140107</v>
      </c>
      <c r="J55" s="185">
        <f t="shared" si="10"/>
        <v>0.22218167821401069</v>
      </c>
      <c r="K55" s="184">
        <v>1.9119541875447388</v>
      </c>
      <c r="L55" s="185">
        <f t="shared" si="11"/>
        <v>-0.12422749066927197</v>
      </c>
      <c r="M55" s="184">
        <v>2.1184280403611258</v>
      </c>
      <c r="N55" s="185">
        <f t="shared" si="11"/>
        <v>0.20647385281638697</v>
      </c>
      <c r="O55" s="185">
        <f t="shared" si="12"/>
        <v>2.7115421464486644E-2</v>
      </c>
    </row>
    <row r="56" spans="1:16" x14ac:dyDescent="0.25">
      <c r="A56" s="1">
        <v>4</v>
      </c>
      <c r="B56" s="114" t="s">
        <v>77</v>
      </c>
      <c r="C56" s="184">
        <v>2.6987638256343525</v>
      </c>
      <c r="D56" s="185">
        <v>0.83363454541073256</v>
      </c>
      <c r="E56" s="184" t="s">
        <v>227</v>
      </c>
      <c r="F56" s="185" t="str">
        <f>IFERROR(E56-C56,"-")</f>
        <v>-</v>
      </c>
      <c r="G56" s="184">
        <v>1.8374760994263861</v>
      </c>
      <c r="H56" s="185" t="str">
        <f>IFERROR(G56-E56,"-")</f>
        <v>-</v>
      </c>
      <c r="I56" s="184">
        <v>2.7884615384615383</v>
      </c>
      <c r="J56" s="185">
        <f>IFERROR(I56-G56,"-")</f>
        <v>0.9509854390351522</v>
      </c>
      <c r="K56" s="184">
        <v>1.8283518360375748</v>
      </c>
      <c r="L56" s="185">
        <f>IFERROR(K56-I56,"-")</f>
        <v>-0.96010970242396354</v>
      </c>
      <c r="M56" s="184">
        <v>1.8955807587016034</v>
      </c>
      <c r="N56" s="185">
        <f>IFERROR(M56-K56,"-")</f>
        <v>6.7228922664028579E-2</v>
      </c>
      <c r="O56" s="185">
        <f t="shared" si="12"/>
        <v>-0.8031830669327491</v>
      </c>
    </row>
    <row r="57" spans="1:16" x14ac:dyDescent="0.25">
      <c r="A57" s="1">
        <v>5</v>
      </c>
      <c r="B57" s="114" t="s">
        <v>79</v>
      </c>
      <c r="C57" s="184">
        <v>2.7460815047021945</v>
      </c>
      <c r="D57" s="185">
        <v>0.54195632689280604</v>
      </c>
      <c r="E57" s="184" t="s">
        <v>227</v>
      </c>
      <c r="F57" s="185" t="str">
        <f t="shared" si="10"/>
        <v>-</v>
      </c>
      <c r="G57" s="184">
        <v>1.8921282798833818</v>
      </c>
      <c r="H57" s="185" t="str">
        <f t="shared" si="10"/>
        <v>-</v>
      </c>
      <c r="I57" s="184">
        <v>2.4585942936673626</v>
      </c>
      <c r="J57" s="185">
        <f t="shared" si="10"/>
        <v>0.56646601378398076</v>
      </c>
      <c r="K57" s="184">
        <v>2.3117593436645398</v>
      </c>
      <c r="L57" s="185">
        <f t="shared" si="11"/>
        <v>-0.14683495000282276</v>
      </c>
      <c r="M57" s="184">
        <v>2.032228778937812</v>
      </c>
      <c r="N57" s="185">
        <f t="shared" si="11"/>
        <v>-0.27953056472672788</v>
      </c>
      <c r="O57" s="185">
        <f t="shared" si="12"/>
        <v>-0.71385272576438252</v>
      </c>
    </row>
    <row r="58" spans="1:16" x14ac:dyDescent="0.25">
      <c r="A58" s="1">
        <v>6</v>
      </c>
      <c r="B58" s="114" t="s">
        <v>81</v>
      </c>
      <c r="C58" s="184">
        <v>2.2594631796283551</v>
      </c>
      <c r="D58" s="185">
        <v>0.18713613560319775</v>
      </c>
      <c r="E58" s="184" t="s">
        <v>227</v>
      </c>
      <c r="F58" s="185" t="str">
        <f t="shared" si="10"/>
        <v>-</v>
      </c>
      <c r="G58" s="184">
        <v>1.8134969325153374</v>
      </c>
      <c r="H58" s="185" t="str">
        <f t="shared" si="10"/>
        <v>-</v>
      </c>
      <c r="I58" s="184">
        <v>2.155002891844997</v>
      </c>
      <c r="J58" s="185">
        <f t="shared" si="10"/>
        <v>0.34150595932965966</v>
      </c>
      <c r="K58" s="184">
        <v>2.1816707218167073</v>
      </c>
      <c r="L58" s="185">
        <f t="shared" si="11"/>
        <v>2.6667829971710244E-2</v>
      </c>
      <c r="M58" s="184">
        <v>2.174083769633508</v>
      </c>
      <c r="N58" s="185">
        <f t="shared" si="11"/>
        <v>-7.5869521831992692E-3</v>
      </c>
      <c r="O58" s="185">
        <f t="shared" si="12"/>
        <v>-8.5379409994847055E-2</v>
      </c>
    </row>
    <row r="59" spans="1:16" x14ac:dyDescent="0.25">
      <c r="A59" s="1">
        <v>7</v>
      </c>
      <c r="B59" s="114" t="s">
        <v>83</v>
      </c>
      <c r="C59" s="184">
        <v>2.186840471756673</v>
      </c>
      <c r="D59" s="185">
        <v>-2.4915902181004146E-2</v>
      </c>
      <c r="E59" s="184" t="s">
        <v>227</v>
      </c>
      <c r="F59" s="185" t="str">
        <f t="shared" si="10"/>
        <v>-</v>
      </c>
      <c r="G59" s="184">
        <v>1.9929577464788732</v>
      </c>
      <c r="H59" s="185" t="str">
        <f t="shared" si="10"/>
        <v>-</v>
      </c>
      <c r="I59" s="184">
        <v>2.4557438794726929</v>
      </c>
      <c r="J59" s="185">
        <f t="shared" si="10"/>
        <v>0.46278613299381965</v>
      </c>
      <c r="K59" s="184">
        <v>2.1775417298937785</v>
      </c>
      <c r="L59" s="185">
        <f t="shared" si="11"/>
        <v>-0.27820214957891443</v>
      </c>
      <c r="M59" s="184">
        <v>2.2250136537411249</v>
      </c>
      <c r="N59" s="185">
        <f t="shared" si="11"/>
        <v>4.7471923847346442E-2</v>
      </c>
      <c r="O59" s="185">
        <f>IFERROR(M59-C59,"-")</f>
        <v>3.8173181984451965E-2</v>
      </c>
    </row>
    <row r="60" spans="1:16" x14ac:dyDescent="0.25">
      <c r="A60" s="1">
        <v>8</v>
      </c>
      <c r="B60" s="114" t="s">
        <v>85</v>
      </c>
      <c r="C60" s="184">
        <v>2.4192634560906514</v>
      </c>
      <c r="D60" s="185">
        <v>-0.20022806933307757</v>
      </c>
      <c r="E60" s="184">
        <v>2.4185218165627784</v>
      </c>
      <c r="F60" s="185">
        <f t="shared" si="10"/>
        <v>-7.4163952787298371E-4</v>
      </c>
      <c r="G60" s="184">
        <v>2.6215071972904318</v>
      </c>
      <c r="H60" s="185">
        <f t="shared" si="10"/>
        <v>0.20298538072765338</v>
      </c>
      <c r="I60" s="184">
        <v>2.5198487712665405</v>
      </c>
      <c r="J60" s="185">
        <f t="shared" si="10"/>
        <v>-0.1016584260238913</v>
      </c>
      <c r="K60" s="184">
        <v>2.29901707190895</v>
      </c>
      <c r="L60" s="185">
        <f t="shared" si="11"/>
        <v>-0.22083169935759051</v>
      </c>
      <c r="M60" s="184">
        <v>2.3365758754863815</v>
      </c>
      <c r="N60" s="185">
        <f t="shared" si="11"/>
        <v>3.7558803577431465E-2</v>
      </c>
      <c r="O60" s="185">
        <f>IFERROR(M60-C60,"-")</f>
        <v>-8.268758060426995E-2</v>
      </c>
    </row>
    <row r="61" spans="1:16" x14ac:dyDescent="0.25">
      <c r="A61" s="1">
        <v>9</v>
      </c>
      <c r="B61" s="114" t="s">
        <v>87</v>
      </c>
      <c r="C61" s="184">
        <v>2.0783045977011496</v>
      </c>
      <c r="D61" s="185">
        <v>-1.2707520060724353</v>
      </c>
      <c r="E61" s="184">
        <v>2.3158584534731324</v>
      </c>
      <c r="F61" s="185">
        <f t="shared" si="10"/>
        <v>0.23755385577198274</v>
      </c>
      <c r="G61" s="184">
        <v>2.1552369077306732</v>
      </c>
      <c r="H61" s="185">
        <f t="shared" si="10"/>
        <v>-0.16062154574245913</v>
      </c>
      <c r="I61" s="184">
        <v>2.1402838427947599</v>
      </c>
      <c r="J61" s="185">
        <f t="shared" si="10"/>
        <v>-1.4953064935913307E-2</v>
      </c>
      <c r="K61" s="184">
        <v>1.996734693877551</v>
      </c>
      <c r="L61" s="185">
        <f t="shared" si="11"/>
        <v>-0.14354914891720894</v>
      </c>
      <c r="M61" s="184">
        <v>2.0187553282182438</v>
      </c>
      <c r="N61" s="185">
        <f t="shared" si="11"/>
        <v>2.2020634340692791E-2</v>
      </c>
      <c r="O61" s="185">
        <f t="shared" ref="O61:O64" si="13">IFERROR(M61-C61,"-")</f>
        <v>-5.9549269482905842E-2</v>
      </c>
    </row>
    <row r="62" spans="1:16" x14ac:dyDescent="0.25">
      <c r="A62" s="1">
        <v>10</v>
      </c>
      <c r="B62" s="114" t="s">
        <v>89</v>
      </c>
      <c r="C62" s="184">
        <v>1.955193482688391</v>
      </c>
      <c r="D62" s="185">
        <v>-3.5820637979131487E-2</v>
      </c>
      <c r="E62" s="184">
        <v>2.404040404040404</v>
      </c>
      <c r="F62" s="185">
        <f t="shared" si="10"/>
        <v>0.44884692135201298</v>
      </c>
      <c r="G62" s="184">
        <v>1.8752688172043011</v>
      </c>
      <c r="H62" s="185">
        <f t="shared" si="10"/>
        <v>-0.52877158683610292</v>
      </c>
      <c r="I62" s="184">
        <v>2.4211590296495955</v>
      </c>
      <c r="J62" s="185">
        <f t="shared" si="10"/>
        <v>0.54589021244529445</v>
      </c>
      <c r="K62" s="184">
        <v>2.0656192236598891</v>
      </c>
      <c r="L62" s="185">
        <f t="shared" si="11"/>
        <v>-0.35553980598970636</v>
      </c>
      <c r="M62" s="184">
        <v>2.0150204824761038</v>
      </c>
      <c r="N62" s="185">
        <f t="shared" si="11"/>
        <v>-5.0598741183785378E-2</v>
      </c>
      <c r="O62" s="185">
        <f t="shared" si="13"/>
        <v>5.9826999787712776E-2</v>
      </c>
    </row>
    <row r="63" spans="1:16" x14ac:dyDescent="0.25">
      <c r="A63" s="1">
        <v>11</v>
      </c>
      <c r="B63" s="114" t="s">
        <v>91</v>
      </c>
      <c r="C63" s="184">
        <v>1.8835341365461848</v>
      </c>
      <c r="D63" s="185">
        <v>-0.65971845860952461</v>
      </c>
      <c r="E63" s="184">
        <v>2.1905737704918034</v>
      </c>
      <c r="F63" s="185">
        <f t="shared" si="10"/>
        <v>0.30703963394561851</v>
      </c>
      <c r="G63" s="184">
        <v>1.9847826086956522</v>
      </c>
      <c r="H63" s="185">
        <f t="shared" si="10"/>
        <v>-0.2057911617961512</v>
      </c>
      <c r="I63" s="184">
        <v>2.0983709273182956</v>
      </c>
      <c r="J63" s="185">
        <f t="shared" si="10"/>
        <v>0.1135883186226434</v>
      </c>
      <c r="K63" s="184">
        <v>1.8906950672645739</v>
      </c>
      <c r="L63" s="185">
        <f t="shared" si="11"/>
        <v>-0.20767586005372163</v>
      </c>
      <c r="M63" s="184">
        <v>2.0650684931506849</v>
      </c>
      <c r="N63" s="185">
        <f t="shared" si="11"/>
        <v>0.17437342588611093</v>
      </c>
      <c r="O63" s="185">
        <f t="shared" si="13"/>
        <v>0.18153435660450001</v>
      </c>
    </row>
    <row r="64" spans="1:16" x14ac:dyDescent="0.25">
      <c r="A64" s="1">
        <v>12</v>
      </c>
      <c r="B64" s="114" t="s">
        <v>93</v>
      </c>
      <c r="C64" s="184">
        <v>1.9921540656205421</v>
      </c>
      <c r="D64" s="185">
        <v>-0.27021427514377705</v>
      </c>
      <c r="E64" s="184">
        <v>1.8355795148247978</v>
      </c>
      <c r="F64" s="185">
        <f t="shared" si="10"/>
        <v>-0.15657455079574434</v>
      </c>
      <c r="G64" s="184">
        <v>2.1591062965470549</v>
      </c>
      <c r="H64" s="185">
        <f t="shared" si="10"/>
        <v>0.32352678172225713</v>
      </c>
      <c r="I64" s="184">
        <v>2.0200647249190937</v>
      </c>
      <c r="J64" s="185">
        <f t="shared" si="10"/>
        <v>-0.13904157162796116</v>
      </c>
      <c r="K64" s="184">
        <v>2.0252631578947367</v>
      </c>
      <c r="L64" s="185">
        <f t="shared" si="11"/>
        <v>5.1984329756429304E-3</v>
      </c>
      <c r="M64" s="184">
        <v>2.1170091324200913</v>
      </c>
      <c r="N64" s="185">
        <f t="shared" si="11"/>
        <v>9.1745974525354601E-2</v>
      </c>
      <c r="O64" s="185">
        <f t="shared" si="13"/>
        <v>0.12485506679954916</v>
      </c>
    </row>
    <row r="65" spans="1:16" ht="15.75" x14ac:dyDescent="0.25">
      <c r="B65" s="117" t="s">
        <v>30</v>
      </c>
      <c r="C65" s="186">
        <v>2.2224757875987979</v>
      </c>
      <c r="D65" s="187">
        <v>-0.11626151117960148</v>
      </c>
      <c r="E65" s="186">
        <v>2.2143343779806512</v>
      </c>
      <c r="F65" s="187">
        <f t="shared" si="10"/>
        <v>-8.1414096181466888E-3</v>
      </c>
      <c r="G65" s="186">
        <v>2.0525580095051721</v>
      </c>
      <c r="H65" s="187">
        <f t="shared" si="10"/>
        <v>-0.16177636847547916</v>
      </c>
      <c r="I65" s="186">
        <v>2.3243721461187214</v>
      </c>
      <c r="J65" s="187">
        <f t="shared" si="10"/>
        <v>0.27181413661354936</v>
      </c>
      <c r="K65" s="186">
        <v>2.0556463538018521</v>
      </c>
      <c r="L65" s="187">
        <f t="shared" si="11"/>
        <v>-0.26872579231686933</v>
      </c>
      <c r="M65" s="186">
        <v>2.0637738055462744</v>
      </c>
      <c r="N65" s="187">
        <v>8.1274517444223093E-3</v>
      </c>
      <c r="O65" s="187">
        <v>-0.1587019820525235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70" spans="1:16" ht="48.75" customHeight="1" thickBot="1" x14ac:dyDescent="0.3">
      <c r="B70" s="269" t="s">
        <v>292</v>
      </c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1" t="s">
        <v>103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3"/>
    </row>
    <row r="73" spans="1:16" ht="22.5" thickTop="1" thickBot="1" x14ac:dyDescent="0.3">
      <c r="B73" s="109"/>
      <c r="C73" s="294">
        <f>2019</f>
        <v>2019</v>
      </c>
      <c r="D73" s="295"/>
      <c r="E73" s="296">
        <v>2020</v>
      </c>
      <c r="F73" s="295"/>
      <c r="G73" s="296">
        <v>2021</v>
      </c>
      <c r="H73" s="295"/>
      <c r="I73" s="296">
        <v>2022</v>
      </c>
      <c r="J73" s="295"/>
      <c r="K73" s="296">
        <v>2023</v>
      </c>
      <c r="L73" s="295"/>
      <c r="M73" s="296">
        <v>2024</v>
      </c>
      <c r="N73" s="297"/>
      <c r="O73" s="298"/>
    </row>
    <row r="74" spans="1:16" ht="16.5" thickTop="1" thickBot="1" x14ac:dyDescent="0.3">
      <c r="B74" s="85"/>
      <c r="C74" s="111" t="s">
        <v>69</v>
      </c>
      <c r="D74" s="112" t="str">
        <f>CONCATENATE("dif ",RIGHT(2019,2),"/",RIGHT(2018,2))</f>
        <v>dif 19/18</v>
      </c>
      <c r="E74" s="113" t="s">
        <v>69</v>
      </c>
      <c r="F74" s="112" t="str">
        <f>CONCATENATE("dif ",RIGHT(E73,2),"/",RIGHT(C73,2))</f>
        <v>dif 20/19</v>
      </c>
      <c r="G74" s="113" t="s">
        <v>69</v>
      </c>
      <c r="H74" s="112" t="str">
        <f>CONCATENATE("dif ",RIGHT(G73,2),"/",RIGHT(E73,2))</f>
        <v>dif 21/20</v>
      </c>
      <c r="I74" s="113" t="s">
        <v>69</v>
      </c>
      <c r="J74" s="112" t="str">
        <f>CONCATENATE("dif ",RIGHT(I73,2),"/",RIGHT(G73,2))</f>
        <v>dif 22/21</v>
      </c>
      <c r="K74" s="113" t="s">
        <v>69</v>
      </c>
      <c r="L74" s="112" t="str">
        <f>CONCATENATE("dif ",RIGHT(K73,2),"/",RIGHT(I73,2))</f>
        <v>dif 23/22</v>
      </c>
      <c r="M74" s="113" t="s">
        <v>69</v>
      </c>
      <c r="N74" s="112" t="str">
        <f>CONCATENATE("dif ",RIGHT(M73,2),"/",RIGHT(K73,2))</f>
        <v>dif 24/23</v>
      </c>
      <c r="O74" s="112" t="str">
        <f>CONCATENATE("dif ",RIGHT(M73,2),"/",RIGHT(C73,2))</f>
        <v>dif 24/19</v>
      </c>
    </row>
    <row r="75" spans="1:16" x14ac:dyDescent="0.25">
      <c r="A75" s="1">
        <v>1</v>
      </c>
      <c r="B75" s="114" t="s">
        <v>71</v>
      </c>
      <c r="C75" s="184">
        <v>1.7089871611982881</v>
      </c>
      <c r="D75" s="185">
        <v>3.0278475571846819E-2</v>
      </c>
      <c r="E75" s="184">
        <v>1.5348460291734198</v>
      </c>
      <c r="F75" s="185">
        <f t="shared" ref="F75:J77" si="14">IFERROR(E75-C75,"-")</f>
        <v>-0.17414113202486825</v>
      </c>
      <c r="G75" s="184">
        <v>1.946236559139785</v>
      </c>
      <c r="H75" s="185">
        <f t="shared" si="14"/>
        <v>0.41139052996636516</v>
      </c>
      <c r="I75" s="184">
        <v>2.8215258855585832</v>
      </c>
      <c r="J75" s="185">
        <f t="shared" si="14"/>
        <v>0.8752893264187982</v>
      </c>
      <c r="K75" s="184">
        <v>1.5144781144781145</v>
      </c>
      <c r="L75" s="185">
        <f t="shared" ref="L75:L77" si="15">IFERROR(K75-I75,"-")</f>
        <v>-1.3070477710804687</v>
      </c>
      <c r="M75" s="184">
        <v>1.6598360655737705</v>
      </c>
      <c r="N75" s="185">
        <f t="shared" ref="N75:N77" si="16">IFERROR(M75-K75,"-")</f>
        <v>0.14535795109565597</v>
      </c>
      <c r="O75" s="185">
        <f t="shared" ref="O75" si="17">IFERROR(M75-C75,"-")</f>
        <v>-4.9151095624517582E-2</v>
      </c>
    </row>
    <row r="76" spans="1:16" x14ac:dyDescent="0.25">
      <c r="A76" s="1">
        <v>2</v>
      </c>
      <c r="B76" s="114" t="s">
        <v>73</v>
      </c>
      <c r="C76" s="184">
        <v>1.6092114445219818</v>
      </c>
      <c r="D76" s="185">
        <v>-6.5730370838762875E-2</v>
      </c>
      <c r="E76" s="184">
        <v>1.5209080047789725</v>
      </c>
      <c r="F76" s="185">
        <f t="shared" si="14"/>
        <v>-8.830343974300936E-2</v>
      </c>
      <c r="G76" s="184">
        <v>1.5639913232104121</v>
      </c>
      <c r="H76" s="185">
        <f t="shared" si="14"/>
        <v>4.3083318431439643E-2</v>
      </c>
      <c r="I76" s="184">
        <v>1.6408199643493762</v>
      </c>
      <c r="J76" s="185">
        <f t="shared" si="14"/>
        <v>7.6828641138964038E-2</v>
      </c>
      <c r="K76" s="184">
        <v>1.5296523517382412</v>
      </c>
      <c r="L76" s="185">
        <f t="shared" si="15"/>
        <v>-0.11116761261113495</v>
      </c>
      <c r="M76" s="184">
        <v>3.9650793650793652</v>
      </c>
      <c r="N76" s="185">
        <f t="shared" si="16"/>
        <v>2.435427013341124</v>
      </c>
      <c r="O76" s="185">
        <f>IFERROR(M76-C76,"-")</f>
        <v>2.3558679205573831</v>
      </c>
    </row>
    <row r="77" spans="1:16" x14ac:dyDescent="0.25">
      <c r="A77" s="1">
        <v>3</v>
      </c>
      <c r="B77" s="114" t="s">
        <v>75</v>
      </c>
      <c r="C77" s="184">
        <v>1.6466380543633763</v>
      </c>
      <c r="D77" s="185">
        <v>-0.1496326638686678</v>
      </c>
      <c r="E77" s="184">
        <v>1.453781512605042</v>
      </c>
      <c r="F77" s="185">
        <f t="shared" si="14"/>
        <v>-0.19285654175833433</v>
      </c>
      <c r="G77" s="184">
        <v>1.814516129032258</v>
      </c>
      <c r="H77" s="185">
        <f t="shared" si="14"/>
        <v>0.36073461642721605</v>
      </c>
      <c r="I77" s="184">
        <v>2.0275761973875182</v>
      </c>
      <c r="J77" s="185">
        <f t="shared" si="14"/>
        <v>0.21306006835526015</v>
      </c>
      <c r="K77" s="184">
        <v>1.7639553429027113</v>
      </c>
      <c r="L77" s="185">
        <f t="shared" si="15"/>
        <v>-0.26362085448480688</v>
      </c>
      <c r="M77" s="184">
        <v>1.6341789052069426</v>
      </c>
      <c r="N77" s="185">
        <f t="shared" si="16"/>
        <v>-0.12977643769576863</v>
      </c>
      <c r="O77" s="185">
        <f t="shared" ref="O77:O80" si="18">IFERROR(M77-C77,"-")</f>
        <v>-1.2459149156433647E-2</v>
      </c>
    </row>
    <row r="78" spans="1:16" x14ac:dyDescent="0.25">
      <c r="A78" s="1">
        <v>4</v>
      </c>
      <c r="B78" s="114" t="s">
        <v>77</v>
      </c>
      <c r="C78" s="184">
        <v>2.1154985192497531</v>
      </c>
      <c r="D78" s="185">
        <v>0.43718136714619327</v>
      </c>
      <c r="E78" s="184" t="s">
        <v>227</v>
      </c>
      <c r="F78" s="185" t="str">
        <f>IFERROR(E78-C78,"-")</f>
        <v>-</v>
      </c>
      <c r="G78" s="184">
        <v>1.802</v>
      </c>
      <c r="H78" s="185" t="str">
        <f>IFERROR(G78-E78,"-")</f>
        <v>-</v>
      </c>
      <c r="I78" s="184">
        <v>1.7791455467052861</v>
      </c>
      <c r="J78" s="185">
        <f>IFERROR(I78-G78,"-")</f>
        <v>-2.2854453294713917E-2</v>
      </c>
      <c r="K78" s="184">
        <v>1.6530958439355385</v>
      </c>
      <c r="L78" s="185">
        <f>IFERROR(K78-I78,"-")</f>
        <v>-0.12604970276974758</v>
      </c>
      <c r="M78" s="184">
        <v>1.5410292072322671</v>
      </c>
      <c r="N78" s="185">
        <f>IFERROR(M78-K78,"-")</f>
        <v>-0.11206663670327144</v>
      </c>
      <c r="O78" s="185">
        <f t="shared" si="18"/>
        <v>-0.57446931201748597</v>
      </c>
    </row>
    <row r="79" spans="1:16" x14ac:dyDescent="0.25">
      <c r="A79" s="1">
        <v>5</v>
      </c>
      <c r="B79" s="114" t="s">
        <v>79</v>
      </c>
      <c r="C79" s="184">
        <v>1.947328818660647</v>
      </c>
      <c r="D79" s="185">
        <v>9.0297568660647087E-2</v>
      </c>
      <c r="E79" s="184" t="s">
        <v>227</v>
      </c>
      <c r="F79" s="185" t="str">
        <f t="shared" ref="F79:J87" si="19">IFERROR(E79-C79,"-")</f>
        <v>-</v>
      </c>
      <c r="G79" s="184">
        <v>1.8181818181818181</v>
      </c>
      <c r="H79" s="185" t="str">
        <f t="shared" si="19"/>
        <v>-</v>
      </c>
      <c r="I79" s="184">
        <v>1.6295938104448742</v>
      </c>
      <c r="J79" s="185">
        <f t="shared" si="19"/>
        <v>-0.18858800773694395</v>
      </c>
      <c r="K79" s="184">
        <v>1.5585851142225498</v>
      </c>
      <c r="L79" s="185">
        <f t="shared" ref="L79:L87" si="20">IFERROR(K79-I79,"-")</f>
        <v>-7.1008696222324419E-2</v>
      </c>
      <c r="M79" s="184">
        <v>1.5757152826238661</v>
      </c>
      <c r="N79" s="185">
        <f t="shared" ref="N79:N86" si="21">IFERROR(M79-K79,"-")</f>
        <v>1.7130168401316315E-2</v>
      </c>
      <c r="O79" s="185">
        <f t="shared" si="18"/>
        <v>-0.37161353603678093</v>
      </c>
    </row>
    <row r="80" spans="1:16" x14ac:dyDescent="0.25">
      <c r="A80" s="1">
        <v>6</v>
      </c>
      <c r="B80" s="114" t="s">
        <v>81</v>
      </c>
      <c r="C80" s="184">
        <v>1.8690958164642375</v>
      </c>
      <c r="D80" s="185">
        <v>0.23199904227068902</v>
      </c>
      <c r="E80" s="184" t="s">
        <v>227</v>
      </c>
      <c r="F80" s="185" t="str">
        <f t="shared" si="19"/>
        <v>-</v>
      </c>
      <c r="G80" s="184">
        <v>1.61</v>
      </c>
      <c r="H80" s="185" t="str">
        <f t="shared" si="19"/>
        <v>-</v>
      </c>
      <c r="I80" s="184">
        <v>2.284170718530524</v>
      </c>
      <c r="J80" s="185">
        <f t="shared" si="19"/>
        <v>0.6741707185305239</v>
      </c>
      <c r="K80" s="184">
        <v>1.4254278728606358</v>
      </c>
      <c r="L80" s="185">
        <f t="shared" si="20"/>
        <v>-0.85874284566988823</v>
      </c>
      <c r="M80" s="184">
        <v>1.6256983240223464</v>
      </c>
      <c r="N80" s="185">
        <f t="shared" si="21"/>
        <v>0.20027045116171061</v>
      </c>
      <c r="O80" s="185">
        <f t="shared" si="18"/>
        <v>-0.24339749244189113</v>
      </c>
    </row>
    <row r="81" spans="1:16" x14ac:dyDescent="0.25">
      <c r="A81" s="1">
        <v>7</v>
      </c>
      <c r="B81" s="114" t="s">
        <v>83</v>
      </c>
      <c r="C81" s="184">
        <v>1.5887323943661973</v>
      </c>
      <c r="D81" s="185">
        <v>-0.42231411726170975</v>
      </c>
      <c r="E81" s="184" t="s">
        <v>227</v>
      </c>
      <c r="F81" s="185" t="str">
        <f t="shared" si="19"/>
        <v>-</v>
      </c>
      <c r="G81" s="184">
        <v>1.8904761904761904</v>
      </c>
      <c r="H81" s="185" t="str">
        <f t="shared" si="19"/>
        <v>-</v>
      </c>
      <c r="I81" s="184">
        <v>1.6701816051552432</v>
      </c>
      <c r="J81" s="185">
        <f t="shared" si="19"/>
        <v>-0.22029458532094726</v>
      </c>
      <c r="K81" s="184">
        <v>1.6567411083540116</v>
      </c>
      <c r="L81" s="185">
        <f t="shared" si="20"/>
        <v>-1.3440496801231605E-2</v>
      </c>
      <c r="M81" s="184">
        <v>1.6503712871287128</v>
      </c>
      <c r="N81" s="185">
        <f t="shared" si="21"/>
        <v>-6.3698212252987219E-3</v>
      </c>
      <c r="O81" s="185">
        <f>IFERROR(M81-C81,"-")</f>
        <v>6.1638892762515551E-2</v>
      </c>
    </row>
    <row r="82" spans="1:16" x14ac:dyDescent="0.25">
      <c r="A82" s="1">
        <v>8</v>
      </c>
      <c r="B82" s="114" t="s">
        <v>85</v>
      </c>
      <c r="C82" s="184">
        <v>1.7354179194227299</v>
      </c>
      <c r="D82" s="185">
        <v>-0.60436108610213202</v>
      </c>
      <c r="E82" s="184">
        <v>2.2756916996047432</v>
      </c>
      <c r="F82" s="185">
        <f t="shared" si="19"/>
        <v>0.54027378018201322</v>
      </c>
      <c r="G82" s="184">
        <v>2.1489698890649764</v>
      </c>
      <c r="H82" s="185">
        <f t="shared" si="19"/>
        <v>-0.12672181053976672</v>
      </c>
      <c r="I82" s="184">
        <v>2.0297914597815292</v>
      </c>
      <c r="J82" s="185">
        <f t="shared" si="19"/>
        <v>-0.11917842928344724</v>
      </c>
      <c r="K82" s="184">
        <v>1.88047255038221</v>
      </c>
      <c r="L82" s="185">
        <f t="shared" si="20"/>
        <v>-0.14931890939931924</v>
      </c>
      <c r="M82" s="184">
        <v>6.2045454545454541</v>
      </c>
      <c r="N82" s="185">
        <f t="shared" si="21"/>
        <v>4.324072904163244</v>
      </c>
      <c r="O82" s="185">
        <f>IFERROR(M82-C82,"-")</f>
        <v>4.4691275351227242</v>
      </c>
    </row>
    <row r="83" spans="1:16" x14ac:dyDescent="0.25">
      <c r="A83" s="1">
        <v>9</v>
      </c>
      <c r="B83" s="114" t="s">
        <v>87</v>
      </c>
      <c r="C83" s="184">
        <v>1.6332155477031802</v>
      </c>
      <c r="D83" s="185">
        <v>-0.74288631321748588</v>
      </c>
      <c r="E83" s="184">
        <v>1.9263622974963182</v>
      </c>
      <c r="F83" s="185">
        <f t="shared" si="19"/>
        <v>0.29314674979313793</v>
      </c>
      <c r="G83" s="184">
        <v>2.0593333333333335</v>
      </c>
      <c r="H83" s="185">
        <f t="shared" si="19"/>
        <v>0.13297103583701531</v>
      </c>
      <c r="I83" s="184">
        <v>1.6768038163387</v>
      </c>
      <c r="J83" s="185">
        <f t="shared" si="19"/>
        <v>-0.38252951699463345</v>
      </c>
      <c r="K83" s="184">
        <v>1.6394849785407726</v>
      </c>
      <c r="L83" s="185">
        <f t="shared" si="20"/>
        <v>-3.731883779792744E-2</v>
      </c>
      <c r="M83" s="184">
        <v>1.5297823596792668</v>
      </c>
      <c r="N83" s="185">
        <f t="shared" si="21"/>
        <v>-0.10970261886150579</v>
      </c>
      <c r="O83" s="185">
        <f t="shared" ref="O83:O86" si="22">IFERROR(M83-C83,"-")</f>
        <v>-0.10343318802391344</v>
      </c>
    </row>
    <row r="84" spans="1:16" x14ac:dyDescent="0.25">
      <c r="A84" s="1">
        <v>10</v>
      </c>
      <c r="B84" s="114" t="s">
        <v>89</v>
      </c>
      <c r="C84" s="184">
        <v>1.8344331133773246</v>
      </c>
      <c r="D84" s="185">
        <v>0.17334220428641545</v>
      </c>
      <c r="E84" s="184">
        <v>1.5635062611806798</v>
      </c>
      <c r="F84" s="185">
        <f t="shared" si="19"/>
        <v>-0.27092685219664481</v>
      </c>
      <c r="G84" s="184">
        <v>1.8203842940685047</v>
      </c>
      <c r="H84" s="185">
        <f t="shared" si="19"/>
        <v>0.25687803288782485</v>
      </c>
      <c r="I84" s="184">
        <v>1.8330078125</v>
      </c>
      <c r="J84" s="185">
        <f t="shared" si="19"/>
        <v>1.262351843149534E-2</v>
      </c>
      <c r="K84" s="184">
        <v>1.5839636913767019</v>
      </c>
      <c r="L84" s="185">
        <f t="shared" si="20"/>
        <v>-0.2490441211232981</v>
      </c>
      <c r="M84" s="184">
        <v>1.3544041450777202</v>
      </c>
      <c r="N84" s="185">
        <f t="shared" si="21"/>
        <v>-0.22955954629898168</v>
      </c>
      <c r="O84" s="185">
        <f t="shared" si="22"/>
        <v>-0.4800289682996044</v>
      </c>
    </row>
    <row r="85" spans="1:16" x14ac:dyDescent="0.25">
      <c r="A85" s="1">
        <v>11</v>
      </c>
      <c r="B85" s="114" t="s">
        <v>91</v>
      </c>
      <c r="C85" s="184">
        <v>1.655</v>
      </c>
      <c r="D85" s="185">
        <v>0.16590342679127734</v>
      </c>
      <c r="E85" s="184">
        <v>1.7890625</v>
      </c>
      <c r="F85" s="185">
        <f t="shared" si="19"/>
        <v>0.13406249999999997</v>
      </c>
      <c r="G85" s="184">
        <v>1.7678843226788432</v>
      </c>
      <c r="H85" s="185">
        <f t="shared" si="19"/>
        <v>-2.1178177321156788E-2</v>
      </c>
      <c r="I85" s="184">
        <v>1.6467948717948717</v>
      </c>
      <c r="J85" s="185">
        <f t="shared" si="19"/>
        <v>-0.12108945088397149</v>
      </c>
      <c r="K85" s="184">
        <v>1.6020864381520119</v>
      </c>
      <c r="L85" s="185">
        <f t="shared" si="20"/>
        <v>-4.4708433642859813E-2</v>
      </c>
      <c r="M85" s="184">
        <v>2.5137096774193548</v>
      </c>
      <c r="N85" s="185">
        <f t="shared" si="21"/>
        <v>0.9116232392673429</v>
      </c>
      <c r="O85" s="185">
        <f t="shared" si="22"/>
        <v>0.85870967741935478</v>
      </c>
    </row>
    <row r="86" spans="1:16" x14ac:dyDescent="0.25">
      <c r="A86" s="1">
        <v>12</v>
      </c>
      <c r="B86" s="114" t="s">
        <v>93</v>
      </c>
      <c r="C86" s="184">
        <v>1.5966614906832297</v>
      </c>
      <c r="D86" s="185">
        <v>-7.2745664739884308E-2</v>
      </c>
      <c r="E86" s="184">
        <v>2.3346354166666665</v>
      </c>
      <c r="F86" s="185">
        <f t="shared" si="19"/>
        <v>0.73797392598343681</v>
      </c>
      <c r="G86" s="184">
        <v>1.6856368563685638</v>
      </c>
      <c r="H86" s="185">
        <f t="shared" si="19"/>
        <v>-0.64899856029810277</v>
      </c>
      <c r="I86" s="184">
        <v>1.653252480705623</v>
      </c>
      <c r="J86" s="185">
        <f t="shared" si="19"/>
        <v>-3.2384375662940723E-2</v>
      </c>
      <c r="K86" s="184">
        <v>1.6542783059636992</v>
      </c>
      <c r="L86" s="185">
        <f t="shared" si="20"/>
        <v>1.0258252580761518E-3</v>
      </c>
      <c r="M86" s="184">
        <v>1.7510204081632652</v>
      </c>
      <c r="N86" s="185">
        <f t="shared" si="21"/>
        <v>9.6742102199566027E-2</v>
      </c>
      <c r="O86" s="185">
        <f t="shared" si="22"/>
        <v>0.1543589174800355</v>
      </c>
    </row>
    <row r="87" spans="1:16" ht="15.75" x14ac:dyDescent="0.25">
      <c r="B87" s="117" t="s">
        <v>30</v>
      </c>
      <c r="C87" s="186">
        <v>1.7231243147287632</v>
      </c>
      <c r="D87" s="187">
        <v>-8.0502504646087658E-2</v>
      </c>
      <c r="E87" s="186">
        <v>1.7905343159834177</v>
      </c>
      <c r="F87" s="187">
        <f t="shared" si="19"/>
        <v>6.7410001254654572E-2</v>
      </c>
      <c r="G87" s="186">
        <v>1.8213798745568586</v>
      </c>
      <c r="H87" s="187">
        <f t="shared" si="19"/>
        <v>3.0845558573440846E-2</v>
      </c>
      <c r="I87" s="186">
        <v>1.8557308613174535</v>
      </c>
      <c r="J87" s="187">
        <f t="shared" si="19"/>
        <v>3.4350986760594893E-2</v>
      </c>
      <c r="K87" s="186">
        <v>1.6305721889554226</v>
      </c>
      <c r="L87" s="187">
        <f t="shared" si="20"/>
        <v>-0.22515867236203091</v>
      </c>
      <c r="M87" s="186">
        <v>1.8225141028879346</v>
      </c>
      <c r="N87" s="187">
        <v>0.19194191393251203</v>
      </c>
      <c r="O87" s="187">
        <v>9.9389788159171433E-2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1:16" ht="48.75" customHeight="1" thickBot="1" x14ac:dyDescent="0.3">
      <c r="B92" s="269" t="s">
        <v>293</v>
      </c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1" t="s">
        <v>107</v>
      </c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3"/>
    </row>
    <row r="95" spans="1:16" ht="22.5" thickTop="1" thickBot="1" x14ac:dyDescent="0.3">
      <c r="B95" s="109"/>
      <c r="C95" s="294">
        <f>2019</f>
        <v>2019</v>
      </c>
      <c r="D95" s="295"/>
      <c r="E95" s="296">
        <v>2020</v>
      </c>
      <c r="F95" s="295"/>
      <c r="G95" s="296">
        <v>2021</v>
      </c>
      <c r="H95" s="295"/>
      <c r="I95" s="296">
        <v>2022</v>
      </c>
      <c r="J95" s="295"/>
      <c r="K95" s="296">
        <v>2023</v>
      </c>
      <c r="L95" s="295"/>
      <c r="M95" s="296">
        <v>2024</v>
      </c>
      <c r="N95" s="297"/>
      <c r="O95" s="298"/>
    </row>
    <row r="96" spans="1:16" ht="16.5" thickTop="1" thickBot="1" x14ac:dyDescent="0.3">
      <c r="B96" s="85"/>
      <c r="C96" s="111" t="s">
        <v>69</v>
      </c>
      <c r="D96" s="112" t="str">
        <f>CONCATENATE("dif ",RIGHT(2019,2),"/",RIGHT(2018,2))</f>
        <v>dif 19/18</v>
      </c>
      <c r="E96" s="113" t="s">
        <v>69</v>
      </c>
      <c r="F96" s="112" t="str">
        <f>CONCATENATE("dif ",RIGHT(E95,2),"/",RIGHT(C95,2))</f>
        <v>dif 20/19</v>
      </c>
      <c r="G96" s="113" t="s">
        <v>69</v>
      </c>
      <c r="H96" s="112" t="str">
        <f>CONCATENATE("dif ",RIGHT(G95,2),"/",RIGHT(E95,2))</f>
        <v>dif 21/20</v>
      </c>
      <c r="I96" s="113" t="s">
        <v>69</v>
      </c>
      <c r="J96" s="112" t="str">
        <f>CONCATENATE("dif ",RIGHT(I95,2),"/",RIGHT(G95,2))</f>
        <v>dif 22/21</v>
      </c>
      <c r="K96" s="113" t="s">
        <v>69</v>
      </c>
      <c r="L96" s="112" t="str">
        <f>CONCATENATE("dif ",RIGHT(K95,2),"/",RIGHT(I95,2))</f>
        <v>dif 23/22</v>
      </c>
      <c r="M96" s="113" t="s">
        <v>69</v>
      </c>
      <c r="N96" s="112" t="str">
        <f>CONCATENATE("dif ",RIGHT(M95,2),"/",RIGHT(K95,2))</f>
        <v>dif 24/23</v>
      </c>
      <c r="O96" s="112" t="str">
        <f>CONCATENATE("dif ",RIGHT(M95,2),"/",RIGHT(C95,2))</f>
        <v>dif 24/19</v>
      </c>
    </row>
    <row r="97" spans="2:15" x14ac:dyDescent="0.25">
      <c r="B97" s="114" t="s">
        <v>71</v>
      </c>
      <c r="C97" s="184">
        <v>3.5768274490303331</v>
      </c>
      <c r="D97" s="185">
        <v>1.6640503375224824E-3</v>
      </c>
      <c r="E97" s="184">
        <v>3.6379794200187092</v>
      </c>
      <c r="F97" s="185">
        <f t="shared" ref="F97:J99" si="23">IFERROR(E97-C97,"-")</f>
        <v>6.1151970988376103E-2</v>
      </c>
      <c r="G97" s="184">
        <v>2.9219858156028371</v>
      </c>
      <c r="H97" s="185">
        <f t="shared" si="23"/>
        <v>-0.71599360441587212</v>
      </c>
      <c r="I97" s="184">
        <v>3.7166476624857467</v>
      </c>
      <c r="J97" s="185">
        <f t="shared" si="23"/>
        <v>0.79466184688290964</v>
      </c>
      <c r="K97" s="184">
        <v>3.7108177172061327</v>
      </c>
      <c r="L97" s="185">
        <f t="shared" ref="L97:L99" si="24">IFERROR(K97-I97,"-")</f>
        <v>-5.8299452796140017E-3</v>
      </c>
      <c r="M97" s="184">
        <v>3.5365131578947366</v>
      </c>
      <c r="N97" s="185">
        <f t="shared" ref="N97:N99" si="25">IFERROR(M97-K97,"-")</f>
        <v>-0.1743045593113961</v>
      </c>
      <c r="O97" s="185">
        <f t="shared" ref="O97" si="26">IFERROR(M97-C97,"-")</f>
        <v>-4.0314291135596481E-2</v>
      </c>
    </row>
    <row r="98" spans="2:15" x14ac:dyDescent="0.25">
      <c r="B98" s="114" t="s">
        <v>73</v>
      </c>
      <c r="C98" s="184">
        <v>3.9110127826941987</v>
      </c>
      <c r="D98" s="185">
        <v>0.29079549407823269</v>
      </c>
      <c r="E98" s="184">
        <v>3.9038294168842471</v>
      </c>
      <c r="F98" s="185">
        <f t="shared" si="23"/>
        <v>-7.1833658099516029E-3</v>
      </c>
      <c r="G98" s="184">
        <v>3.0238907849829353</v>
      </c>
      <c r="H98" s="185">
        <f t="shared" si="23"/>
        <v>-0.87993863190131183</v>
      </c>
      <c r="I98" s="184">
        <v>3.5904365904365902</v>
      </c>
      <c r="J98" s="185">
        <f t="shared" si="23"/>
        <v>0.56654580545365496</v>
      </c>
      <c r="K98" s="184">
        <v>3.9253112033195019</v>
      </c>
      <c r="L98" s="185">
        <f t="shared" si="24"/>
        <v>0.33487461288291165</v>
      </c>
      <c r="M98" s="184">
        <v>3.8524279210925645</v>
      </c>
      <c r="N98" s="185">
        <f t="shared" si="25"/>
        <v>-7.2883282226937407E-2</v>
      </c>
      <c r="O98" s="185">
        <f>IFERROR(M98-C98,"-")</f>
        <v>-5.8584861601634231E-2</v>
      </c>
    </row>
    <row r="99" spans="2:15" x14ac:dyDescent="0.25">
      <c r="B99" s="114" t="s">
        <v>75</v>
      </c>
      <c r="C99" s="184">
        <v>3.8334100322135298</v>
      </c>
      <c r="D99" s="185">
        <v>-9.6940521292005144E-2</v>
      </c>
      <c r="E99" s="184">
        <v>4.0879629629629628</v>
      </c>
      <c r="F99" s="185">
        <f t="shared" si="23"/>
        <v>0.25455293074943297</v>
      </c>
      <c r="G99" s="184">
        <v>2.6923913043478263</v>
      </c>
      <c r="H99" s="185">
        <f t="shared" si="23"/>
        <v>-1.3955716586151365</v>
      </c>
      <c r="I99" s="184">
        <v>3.5244789142026174</v>
      </c>
      <c r="J99" s="185">
        <f t="shared" si="23"/>
        <v>0.83208760985479113</v>
      </c>
      <c r="K99" s="184">
        <v>4.0907059874888292</v>
      </c>
      <c r="L99" s="185">
        <f t="shared" si="24"/>
        <v>0.5662270732862118</v>
      </c>
      <c r="M99" s="184">
        <v>3.9743690851735014</v>
      </c>
      <c r="N99" s="185">
        <f t="shared" si="25"/>
        <v>-0.11633690231532778</v>
      </c>
      <c r="O99" s="185">
        <f t="shared" ref="O99:O102" si="27">IFERROR(M99-C99,"-")</f>
        <v>0.14095905295997158</v>
      </c>
    </row>
    <row r="100" spans="2:15" x14ac:dyDescent="0.25">
      <c r="B100" s="114" t="s">
        <v>77</v>
      </c>
      <c r="C100" s="184">
        <v>3.6338199513381997</v>
      </c>
      <c r="D100" s="185">
        <v>0.15505547257372099</v>
      </c>
      <c r="E100" s="184" t="s">
        <v>227</v>
      </c>
      <c r="F100" s="185" t="str">
        <f>IFERROR(E100-C100,"-")</f>
        <v>-</v>
      </c>
      <c r="G100" s="184">
        <v>2.7583643122676582</v>
      </c>
      <c r="H100" s="185" t="str">
        <f>IFERROR(G100-E100,"-")</f>
        <v>-</v>
      </c>
      <c r="I100" s="184">
        <v>4.3264177040110647</v>
      </c>
      <c r="J100" s="185">
        <f>IFERROR(I100-G100,"-")</f>
        <v>1.5680533917434065</v>
      </c>
      <c r="K100" s="184">
        <v>3.9248029108550635</v>
      </c>
      <c r="L100" s="185">
        <f>IFERROR(K100-I100,"-")</f>
        <v>-0.40161479315600124</v>
      </c>
      <c r="M100" s="184">
        <v>4.209223847019123</v>
      </c>
      <c r="N100" s="185">
        <f>IFERROR(M100-K100,"-")</f>
        <v>0.2844209361640595</v>
      </c>
      <c r="O100" s="185">
        <f t="shared" si="27"/>
        <v>0.57540389568092332</v>
      </c>
    </row>
    <row r="101" spans="2:15" x14ac:dyDescent="0.25">
      <c r="B101" s="114" t="s">
        <v>79</v>
      </c>
      <c r="C101" s="184">
        <v>3.8334794040315514</v>
      </c>
      <c r="D101" s="185">
        <v>0.41533624315274187</v>
      </c>
      <c r="E101" s="184" t="s">
        <v>227</v>
      </c>
      <c r="F101" s="185" t="str">
        <f t="shared" ref="F101:J109" si="28">IFERROR(E101-C101,"-")</f>
        <v>-</v>
      </c>
      <c r="G101" s="184">
        <v>2.6357758620689653</v>
      </c>
      <c r="H101" s="185" t="str">
        <f t="shared" si="28"/>
        <v>-</v>
      </c>
      <c r="I101" s="184">
        <v>4.19207579672696</v>
      </c>
      <c r="J101" s="185">
        <f t="shared" si="28"/>
        <v>1.5562999346579947</v>
      </c>
      <c r="K101" s="184">
        <v>3.8344733242134064</v>
      </c>
      <c r="L101" s="185">
        <f t="shared" ref="L101:L109" si="29">IFERROR(K101-I101,"-")</f>
        <v>-0.35760247251355359</v>
      </c>
      <c r="M101" s="184">
        <v>4.2610619469026547</v>
      </c>
      <c r="N101" s="185">
        <f t="shared" ref="N101:N108" si="30">IFERROR(M101-K101,"-")</f>
        <v>0.42658862268924835</v>
      </c>
      <c r="O101" s="185">
        <f t="shared" si="27"/>
        <v>0.42758254287110331</v>
      </c>
    </row>
    <row r="102" spans="2:15" x14ac:dyDescent="0.25">
      <c r="B102" s="114" t="s">
        <v>81</v>
      </c>
      <c r="C102" s="184">
        <v>2.5096446700507613</v>
      </c>
      <c r="D102" s="185">
        <v>-0.72602411975815606</v>
      </c>
      <c r="E102" s="184" t="s">
        <v>227</v>
      </c>
      <c r="F102" s="185" t="str">
        <f t="shared" si="28"/>
        <v>-</v>
      </c>
      <c r="G102" s="184">
        <v>3.8652849740932642</v>
      </c>
      <c r="H102" s="185" t="str">
        <f t="shared" si="28"/>
        <v>-</v>
      </c>
      <c r="I102" s="184">
        <v>3.5351063829787233</v>
      </c>
      <c r="J102" s="185">
        <f t="shared" si="28"/>
        <v>-0.33017859111454095</v>
      </c>
      <c r="K102" s="184">
        <v>4.2664437012263097</v>
      </c>
      <c r="L102" s="185">
        <f t="shared" si="29"/>
        <v>0.73133731824758641</v>
      </c>
      <c r="M102" s="184">
        <v>4.1506276150627617</v>
      </c>
      <c r="N102" s="185">
        <f t="shared" si="30"/>
        <v>-0.11581608616354799</v>
      </c>
      <c r="O102" s="185">
        <f t="shared" si="27"/>
        <v>1.6409829450120004</v>
      </c>
    </row>
    <row r="103" spans="2:15" x14ac:dyDescent="0.25">
      <c r="B103" s="114" t="s">
        <v>83</v>
      </c>
      <c r="C103" s="184">
        <v>2.8391608391608392</v>
      </c>
      <c r="D103" s="185">
        <v>0.39088497709187386</v>
      </c>
      <c r="E103" s="184" t="s">
        <v>227</v>
      </c>
      <c r="F103" s="185" t="str">
        <f t="shared" si="28"/>
        <v>-</v>
      </c>
      <c r="G103" s="184">
        <v>3.1094527363184081</v>
      </c>
      <c r="H103" s="185" t="str">
        <f t="shared" si="28"/>
        <v>-</v>
      </c>
      <c r="I103" s="184">
        <v>4.0482051282051286</v>
      </c>
      <c r="J103" s="185">
        <f t="shared" si="28"/>
        <v>0.93875239188672044</v>
      </c>
      <c r="K103" s="184">
        <v>2.8474870017331022</v>
      </c>
      <c r="L103" s="185">
        <f t="shared" si="29"/>
        <v>-1.2007181264720264</v>
      </c>
      <c r="M103" s="184">
        <v>2.9659685863874348</v>
      </c>
      <c r="N103" s="185">
        <f t="shared" si="30"/>
        <v>0.11848158465433256</v>
      </c>
      <c r="O103" s="185">
        <f>IFERROR(M103-C103,"-")</f>
        <v>0.1268077472265956</v>
      </c>
    </row>
    <row r="104" spans="2:15" x14ac:dyDescent="0.25">
      <c r="B104" s="114" t="s">
        <v>85</v>
      </c>
      <c r="C104" s="184">
        <v>2.5034843205574915</v>
      </c>
      <c r="D104" s="185">
        <v>-0.54239503373307763</v>
      </c>
      <c r="E104" s="184">
        <v>2.9937694704049846</v>
      </c>
      <c r="F104" s="185">
        <f t="shared" si="28"/>
        <v>0.49028514984749316</v>
      </c>
      <c r="G104" s="184">
        <v>3.701880035810206</v>
      </c>
      <c r="H104" s="185">
        <f t="shared" si="28"/>
        <v>0.70811056540522133</v>
      </c>
      <c r="I104" s="184">
        <v>3.1591928251121075</v>
      </c>
      <c r="J104" s="185">
        <f t="shared" si="28"/>
        <v>-0.54268721069809844</v>
      </c>
      <c r="K104" s="184">
        <v>3.7085624509033779</v>
      </c>
      <c r="L104" s="185">
        <f t="shared" si="29"/>
        <v>0.54936962579127036</v>
      </c>
      <c r="M104" s="184">
        <v>3.8645215918712954</v>
      </c>
      <c r="N104" s="185">
        <f t="shared" si="30"/>
        <v>0.15595914096791752</v>
      </c>
      <c r="O104" s="185">
        <f>IFERROR(M104-C104,"-")</f>
        <v>1.3610372713138039</v>
      </c>
    </row>
    <row r="105" spans="2:15" x14ac:dyDescent="0.25">
      <c r="B105" s="114" t="s">
        <v>87</v>
      </c>
      <c r="C105" s="184">
        <v>2.722762645914397</v>
      </c>
      <c r="D105" s="185">
        <v>-1.6176628860004962</v>
      </c>
      <c r="E105" s="184">
        <v>2.1490683229813663</v>
      </c>
      <c r="F105" s="185">
        <f t="shared" si="28"/>
        <v>-0.57369432293303069</v>
      </c>
      <c r="G105" s="184">
        <v>3.7703703703703701</v>
      </c>
      <c r="H105" s="185">
        <f t="shared" si="28"/>
        <v>1.6213020473890039</v>
      </c>
      <c r="I105" s="184">
        <v>3.9607109448082318</v>
      </c>
      <c r="J105" s="185">
        <f t="shared" si="28"/>
        <v>0.19034057443786168</v>
      </c>
      <c r="K105" s="184">
        <v>3.6751536435469712</v>
      </c>
      <c r="L105" s="185">
        <f t="shared" si="29"/>
        <v>-0.28555730126126067</v>
      </c>
      <c r="M105" s="184">
        <v>3.9577889447236183</v>
      </c>
      <c r="N105" s="185">
        <f t="shared" si="30"/>
        <v>0.28263530117664715</v>
      </c>
      <c r="O105" s="185">
        <f t="shared" ref="O105:O108" si="31">IFERROR(M105-C105,"-")</f>
        <v>1.2350262988092213</v>
      </c>
    </row>
    <row r="106" spans="2:15" x14ac:dyDescent="0.25">
      <c r="B106" s="114" t="s">
        <v>89</v>
      </c>
      <c r="C106" s="184">
        <v>3.0566037735849059</v>
      </c>
      <c r="D106" s="185">
        <v>-9.4173434228128627E-4</v>
      </c>
      <c r="E106" s="184">
        <v>1.9975786924939467</v>
      </c>
      <c r="F106" s="185">
        <f t="shared" si="28"/>
        <v>-1.0590250810909592</v>
      </c>
      <c r="G106" s="184">
        <v>4.9449321628092582</v>
      </c>
      <c r="H106" s="185">
        <f t="shared" si="28"/>
        <v>2.9473534703153117</v>
      </c>
      <c r="I106" s="184">
        <v>4.0375741595253789</v>
      </c>
      <c r="J106" s="185">
        <f t="shared" si="28"/>
        <v>-0.90735800328387928</v>
      </c>
      <c r="K106" s="184">
        <v>3.5069008782936009</v>
      </c>
      <c r="L106" s="185">
        <f t="shared" si="29"/>
        <v>-0.53067328123177804</v>
      </c>
      <c r="M106" s="184">
        <v>3.6727376209447922</v>
      </c>
      <c r="N106" s="185">
        <f t="shared" si="30"/>
        <v>0.1658367426511913</v>
      </c>
      <c r="O106" s="185">
        <f t="shared" si="31"/>
        <v>0.6161338473598863</v>
      </c>
    </row>
    <row r="107" spans="2:15" x14ac:dyDescent="0.25">
      <c r="B107" s="114" t="s">
        <v>91</v>
      </c>
      <c r="C107" s="184">
        <v>3.3241106719367588</v>
      </c>
      <c r="D107" s="185">
        <v>-0.26323872565360285</v>
      </c>
      <c r="E107" s="184">
        <v>2.193293885601578</v>
      </c>
      <c r="F107" s="185">
        <f t="shared" si="28"/>
        <v>-1.1308167863351808</v>
      </c>
      <c r="G107" s="184">
        <v>4.0615735461801599</v>
      </c>
      <c r="H107" s="185">
        <f t="shared" si="28"/>
        <v>1.8682796605785819</v>
      </c>
      <c r="I107" s="184">
        <v>4.2419738406658736</v>
      </c>
      <c r="J107" s="185">
        <f t="shared" si="28"/>
        <v>0.18040029448571371</v>
      </c>
      <c r="K107" s="184">
        <v>3.4946193702670385</v>
      </c>
      <c r="L107" s="185">
        <f t="shared" si="29"/>
        <v>-0.74735447039883507</v>
      </c>
      <c r="M107" s="184">
        <v>3.501834862385321</v>
      </c>
      <c r="N107" s="185">
        <f t="shared" si="30"/>
        <v>7.2154921182825404E-3</v>
      </c>
      <c r="O107" s="185">
        <f t="shared" si="31"/>
        <v>0.17772419044856225</v>
      </c>
    </row>
    <row r="108" spans="2:15" x14ac:dyDescent="0.25">
      <c r="B108" s="114" t="s">
        <v>93</v>
      </c>
      <c r="C108" s="184">
        <v>3.4175517048630519</v>
      </c>
      <c r="D108" s="185">
        <v>0.27187862793997519</v>
      </c>
      <c r="E108" s="184">
        <v>2.4045801526717558</v>
      </c>
      <c r="F108" s="185">
        <f t="shared" si="28"/>
        <v>-1.0129715521912961</v>
      </c>
      <c r="G108" s="184">
        <v>3.4735849056603771</v>
      </c>
      <c r="H108" s="185">
        <f t="shared" si="28"/>
        <v>1.0690047529886213</v>
      </c>
      <c r="I108" s="184">
        <v>3.3171001660210293</v>
      </c>
      <c r="J108" s="185">
        <f t="shared" si="28"/>
        <v>-0.15648473963934784</v>
      </c>
      <c r="K108" s="184">
        <v>3.5267099350973541</v>
      </c>
      <c r="L108" s="185">
        <f t="shared" si="29"/>
        <v>0.20960976907632478</v>
      </c>
      <c r="M108" s="184">
        <v>3.5074775672981056</v>
      </c>
      <c r="N108" s="185">
        <f t="shared" si="30"/>
        <v>-1.9232367799248529E-2</v>
      </c>
      <c r="O108" s="185">
        <f t="shared" si="31"/>
        <v>8.9925862435053627E-2</v>
      </c>
    </row>
    <row r="109" spans="2:15" ht="15.75" x14ac:dyDescent="0.25">
      <c r="B109" s="117" t="s">
        <v>30</v>
      </c>
      <c r="C109" s="186">
        <v>3.3671142369991474</v>
      </c>
      <c r="D109" s="187">
        <v>-7.2745689919244683E-2</v>
      </c>
      <c r="E109" s="186">
        <v>3.3236155159795073</v>
      </c>
      <c r="F109" s="187">
        <f t="shared" si="28"/>
        <v>-4.349872101964003E-2</v>
      </c>
      <c r="G109" s="186">
        <v>3.5296277322404372</v>
      </c>
      <c r="H109" s="187">
        <f t="shared" si="28"/>
        <v>0.20601221626092991</v>
      </c>
      <c r="I109" s="186">
        <v>3.7794749943426114</v>
      </c>
      <c r="J109" s="187">
        <f t="shared" si="28"/>
        <v>0.24984726210217412</v>
      </c>
      <c r="K109" s="186">
        <v>3.714313677514069</v>
      </c>
      <c r="L109" s="187">
        <f t="shared" si="29"/>
        <v>-6.5161316828542315E-2</v>
      </c>
      <c r="M109" s="186">
        <v>3.7668196782120833</v>
      </c>
      <c r="N109" s="187">
        <v>5.2506000698014255E-2</v>
      </c>
      <c r="O109" s="187">
        <v>0.39970544121293594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4" spans="1:16" ht="48.75" customHeight="1" thickBot="1" x14ac:dyDescent="0.3">
      <c r="B114" s="269" t="s">
        <v>294</v>
      </c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269"/>
      <c r="O114" s="269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1" t="s">
        <v>110</v>
      </c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3"/>
    </row>
    <row r="117" spans="1:16" ht="22.5" thickTop="1" thickBot="1" x14ac:dyDescent="0.3">
      <c r="B117" s="109"/>
      <c r="C117" s="294">
        <f>2019</f>
        <v>2019</v>
      </c>
      <c r="D117" s="295"/>
      <c r="E117" s="296">
        <v>2020</v>
      </c>
      <c r="F117" s="295"/>
      <c r="G117" s="296">
        <v>2021</v>
      </c>
      <c r="H117" s="295"/>
      <c r="I117" s="296">
        <v>2022</v>
      </c>
      <c r="J117" s="295"/>
      <c r="K117" s="296">
        <v>2023</v>
      </c>
      <c r="L117" s="295"/>
      <c r="M117" s="296">
        <v>2024</v>
      </c>
      <c r="N117" s="297"/>
      <c r="O117" s="298"/>
    </row>
    <row r="118" spans="1:16" ht="16.5" thickTop="1" thickBot="1" x14ac:dyDescent="0.3">
      <c r="B118" s="85"/>
      <c r="C118" s="111" t="s">
        <v>69</v>
      </c>
      <c r="D118" s="112" t="str">
        <f>CONCATENATE("dif ",RIGHT(2019,2),"/",RIGHT(2018,2))</f>
        <v>dif 19/18</v>
      </c>
      <c r="E118" s="113" t="s">
        <v>69</v>
      </c>
      <c r="F118" s="112" t="str">
        <f>CONCATENATE("dif ",RIGHT(E117,2),"/",RIGHT(C117,2))</f>
        <v>dif 20/19</v>
      </c>
      <c r="G118" s="113" t="s">
        <v>69</v>
      </c>
      <c r="H118" s="112" t="str">
        <f>CONCATENATE("dif ",RIGHT(G117,2),"/",RIGHT(E117,2))</f>
        <v>dif 21/20</v>
      </c>
      <c r="I118" s="113" t="s">
        <v>69</v>
      </c>
      <c r="J118" s="112" t="str">
        <f>CONCATENATE("dif ",RIGHT(I117,2),"/",RIGHT(G117,2))</f>
        <v>dif 22/21</v>
      </c>
      <c r="K118" s="113" t="s">
        <v>69</v>
      </c>
      <c r="L118" s="112" t="str">
        <f>CONCATENATE("dif ",RIGHT(K117,2),"/",RIGHT(I117,2))</f>
        <v>dif 23/22</v>
      </c>
      <c r="M118" s="113" t="s">
        <v>69</v>
      </c>
      <c r="N118" s="112" t="str">
        <f>CONCATENATE("dif ",RIGHT(M117,2),"/",RIGHT(K117,2))</f>
        <v>dif 24/23</v>
      </c>
      <c r="O118" s="112" t="str">
        <f>CONCATENATE("dif ",RIGHT(M117,2),"/",RIGHT(C117,2))</f>
        <v>dif 24/19</v>
      </c>
    </row>
    <row r="119" spans="1:16" x14ac:dyDescent="0.25">
      <c r="B119" s="114" t="s">
        <v>71</v>
      </c>
      <c r="C119" s="184">
        <v>4.0446428571428568</v>
      </c>
      <c r="D119" s="185">
        <v>1.0508928571428569</v>
      </c>
      <c r="E119" s="184">
        <v>4.0140056022408963</v>
      </c>
      <c r="F119" s="185">
        <f t="shared" ref="F119:J121" si="32">IFERROR(E119-C119,"-")</f>
        <v>-3.0637254901960453E-2</v>
      </c>
      <c r="G119" s="184">
        <v>1.6666666666666667</v>
      </c>
      <c r="H119" s="185">
        <f t="shared" si="32"/>
        <v>-2.3473389355742293</v>
      </c>
      <c r="I119" s="184">
        <v>3.9061371841155235</v>
      </c>
      <c r="J119" s="185">
        <f t="shared" si="32"/>
        <v>2.2394705174488569</v>
      </c>
      <c r="K119" s="184">
        <v>4.534391534391534</v>
      </c>
      <c r="L119" s="185">
        <f t="shared" ref="L119:L121" si="33">IFERROR(K119-I119,"-")</f>
        <v>0.62825435027601051</v>
      </c>
      <c r="M119" s="184">
        <v>3.3109619686800893</v>
      </c>
      <c r="N119" s="185">
        <f t="shared" ref="N119:N121" si="34">IFERROR(M119-K119,"-")</f>
        <v>-1.2234295657114447</v>
      </c>
      <c r="O119" s="185">
        <f t="shared" ref="O119" si="35">IFERROR(M119-C119,"-")</f>
        <v>-0.73368088846276747</v>
      </c>
    </row>
    <row r="120" spans="1:16" x14ac:dyDescent="0.25">
      <c r="B120" s="114" t="s">
        <v>73</v>
      </c>
      <c r="C120" s="184">
        <v>4.2225130890052354</v>
      </c>
      <c r="D120" s="185">
        <v>1.1248699913621376</v>
      </c>
      <c r="E120" s="184">
        <v>4.5580952380952384</v>
      </c>
      <c r="F120" s="185">
        <f t="shared" si="32"/>
        <v>0.33558214909000306</v>
      </c>
      <c r="G120" s="184">
        <v>1.8</v>
      </c>
      <c r="H120" s="185">
        <f t="shared" si="32"/>
        <v>-2.7580952380952386</v>
      </c>
      <c r="I120" s="184">
        <v>3.7969696969696969</v>
      </c>
      <c r="J120" s="185">
        <f t="shared" si="32"/>
        <v>1.9969696969696968</v>
      </c>
      <c r="K120" s="184">
        <v>4.2433090024330902</v>
      </c>
      <c r="L120" s="185">
        <f t="shared" si="33"/>
        <v>0.44633930546339329</v>
      </c>
      <c r="M120" s="184">
        <v>4.3813559322033901</v>
      </c>
      <c r="N120" s="185">
        <f t="shared" si="34"/>
        <v>0.13804692977029998</v>
      </c>
      <c r="O120" s="185">
        <f>IFERROR(M120-C120,"-")</f>
        <v>0.15884284319815478</v>
      </c>
    </row>
    <row r="121" spans="1:16" x14ac:dyDescent="0.25">
      <c r="B121" s="114" t="s">
        <v>75</v>
      </c>
      <c r="C121" s="184">
        <v>3.7871621621621623</v>
      </c>
      <c r="D121" s="185">
        <v>5.5454845088991345E-2</v>
      </c>
      <c r="E121" s="184">
        <v>5.4910714285714288</v>
      </c>
      <c r="F121" s="185">
        <f t="shared" si="32"/>
        <v>1.7039092664092665</v>
      </c>
      <c r="G121" s="184">
        <v>1.2571428571428571</v>
      </c>
      <c r="H121" s="185">
        <f t="shared" si="32"/>
        <v>-4.2339285714285717</v>
      </c>
      <c r="I121" s="184">
        <v>3.5324675324675323</v>
      </c>
      <c r="J121" s="185">
        <f t="shared" si="32"/>
        <v>2.2753246753246752</v>
      </c>
      <c r="K121" s="184">
        <v>4.5290697674418601</v>
      </c>
      <c r="L121" s="185">
        <f t="shared" si="33"/>
        <v>0.99660223497432776</v>
      </c>
      <c r="M121" s="184">
        <v>4.2471910112359552</v>
      </c>
      <c r="N121" s="185">
        <f t="shared" si="34"/>
        <v>-0.28187875620590486</v>
      </c>
      <c r="O121" s="185">
        <f t="shared" ref="O121:O124" si="36">IFERROR(M121-C121,"-")</f>
        <v>0.46002884907379293</v>
      </c>
    </row>
    <row r="122" spans="1:16" x14ac:dyDescent="0.25">
      <c r="B122" s="114" t="s">
        <v>77</v>
      </c>
      <c r="C122" s="184">
        <v>4.2482758620689651</v>
      </c>
      <c r="D122" s="185">
        <v>1.2265367316341824</v>
      </c>
      <c r="E122" s="184" t="s">
        <v>227</v>
      </c>
      <c r="F122" s="185" t="str">
        <f>IFERROR(E122-C122,"-")</f>
        <v>-</v>
      </c>
      <c r="G122" s="184">
        <v>3.2352941176470589</v>
      </c>
      <c r="H122" s="185" t="str">
        <f>IFERROR(G122-E122,"-")</f>
        <v>-</v>
      </c>
      <c r="I122" s="184">
        <v>4.1937984496124034</v>
      </c>
      <c r="J122" s="185">
        <f>IFERROR(I122-G122,"-")</f>
        <v>0.95850433196534457</v>
      </c>
      <c r="K122" s="184">
        <v>4.4000000000000004</v>
      </c>
      <c r="L122" s="185">
        <f>IFERROR(K122-I122,"-")</f>
        <v>0.20620155038759691</v>
      </c>
      <c r="M122" s="184">
        <v>5.560483870967742</v>
      </c>
      <c r="N122" s="185">
        <f>IFERROR(M122-K122,"-")</f>
        <v>1.1604838709677416</v>
      </c>
      <c r="O122" s="185">
        <f t="shared" si="36"/>
        <v>1.3122080088987769</v>
      </c>
    </row>
    <row r="123" spans="1:16" x14ac:dyDescent="0.25">
      <c r="B123" s="114" t="s">
        <v>79</v>
      </c>
      <c r="C123" s="184">
        <v>2.5149700598802394</v>
      </c>
      <c r="D123" s="185">
        <v>-1.2595397440413292</v>
      </c>
      <c r="E123" s="184" t="s">
        <v>227</v>
      </c>
      <c r="F123" s="185" t="str">
        <f t="shared" ref="F123:J131" si="37">IFERROR(E123-C123,"-")</f>
        <v>-</v>
      </c>
      <c r="G123" s="184">
        <v>2.3157894736842106</v>
      </c>
      <c r="H123" s="185" t="str">
        <f t="shared" si="37"/>
        <v>-</v>
      </c>
      <c r="I123" s="184">
        <v>3.6643356643356642</v>
      </c>
      <c r="J123" s="185">
        <f t="shared" si="37"/>
        <v>1.3485461906514535</v>
      </c>
      <c r="K123" s="184">
        <v>3.6912751677852347</v>
      </c>
      <c r="L123" s="185">
        <f t="shared" ref="L123:L131" si="38">IFERROR(K123-I123,"-")</f>
        <v>2.6939503449570523E-2</v>
      </c>
      <c r="M123" s="184">
        <v>5.503759398496241</v>
      </c>
      <c r="N123" s="185">
        <f t="shared" ref="N123:N130" si="39">IFERROR(M123-K123,"-")</f>
        <v>1.8124842307110063</v>
      </c>
      <c r="O123" s="185">
        <f t="shared" si="36"/>
        <v>2.9887893386160016</v>
      </c>
    </row>
    <row r="124" spans="1:16" x14ac:dyDescent="0.25">
      <c r="B124" s="114" t="s">
        <v>81</v>
      </c>
      <c r="C124" s="184">
        <v>2.2758620689655173</v>
      </c>
      <c r="D124" s="185">
        <v>-0.50509031198686349</v>
      </c>
      <c r="E124" s="184" t="s">
        <v>227</v>
      </c>
      <c r="F124" s="185" t="str">
        <f t="shared" si="37"/>
        <v>-</v>
      </c>
      <c r="G124" s="184">
        <v>4.84</v>
      </c>
      <c r="H124" s="185" t="str">
        <f t="shared" si="37"/>
        <v>-</v>
      </c>
      <c r="I124" s="184">
        <v>4.416666666666667</v>
      </c>
      <c r="J124" s="185">
        <f t="shared" si="37"/>
        <v>-0.4233333333333329</v>
      </c>
      <c r="K124" s="184">
        <v>4.112903225806452</v>
      </c>
      <c r="L124" s="185">
        <f t="shared" si="38"/>
        <v>-0.30376344086021501</v>
      </c>
      <c r="M124" s="184">
        <v>4.71</v>
      </c>
      <c r="N124" s="185">
        <f t="shared" si="39"/>
        <v>0.59709677419354801</v>
      </c>
      <c r="O124" s="185">
        <f t="shared" si="36"/>
        <v>2.4341379310344826</v>
      </c>
    </row>
    <row r="125" spans="1:16" x14ac:dyDescent="0.25">
      <c r="B125" s="114" t="s">
        <v>83</v>
      </c>
      <c r="C125" s="184">
        <v>2.4921875</v>
      </c>
      <c r="D125" s="185">
        <v>-0.60458669354838701</v>
      </c>
      <c r="E125" s="184" t="s">
        <v>227</v>
      </c>
      <c r="F125" s="185" t="str">
        <f t="shared" si="37"/>
        <v>-</v>
      </c>
      <c r="G125" s="184">
        <v>3.7551020408163267</v>
      </c>
      <c r="H125" s="185" t="str">
        <f t="shared" si="37"/>
        <v>-</v>
      </c>
      <c r="I125" s="184">
        <v>5.5609756097560972</v>
      </c>
      <c r="J125" s="185">
        <f t="shared" si="37"/>
        <v>1.8058735689397705</v>
      </c>
      <c r="K125" s="184">
        <v>2.7749999999999999</v>
      </c>
      <c r="L125" s="185">
        <f t="shared" si="38"/>
        <v>-2.7859756097560973</v>
      </c>
      <c r="M125" s="184">
        <v>2.5705128205128207</v>
      </c>
      <c r="N125" s="185">
        <f t="shared" si="39"/>
        <v>-0.2044871794871792</v>
      </c>
      <c r="O125" s="185">
        <f>IFERROR(M125-C125,"-")</f>
        <v>7.8325320512820706E-2</v>
      </c>
    </row>
    <row r="126" spans="1:16" x14ac:dyDescent="0.25">
      <c r="B126" s="114" t="s">
        <v>85</v>
      </c>
      <c r="C126" s="184">
        <v>2.5930232558139537</v>
      </c>
      <c r="D126" s="185">
        <v>0.45302325581395353</v>
      </c>
      <c r="E126" s="184">
        <v>2.75</v>
      </c>
      <c r="F126" s="185">
        <f t="shared" si="37"/>
        <v>0.15697674418604635</v>
      </c>
      <c r="G126" s="184">
        <v>5.2531645569620249</v>
      </c>
      <c r="H126" s="185">
        <f t="shared" si="37"/>
        <v>2.5031645569620249</v>
      </c>
      <c r="I126" s="184">
        <v>4.4220183486238529</v>
      </c>
      <c r="J126" s="185">
        <f t="shared" si="37"/>
        <v>-0.83114620833817199</v>
      </c>
      <c r="K126" s="184">
        <v>3.7320261437908497</v>
      </c>
      <c r="L126" s="185">
        <f t="shared" si="38"/>
        <v>-0.68999220483300316</v>
      </c>
      <c r="M126" s="184">
        <v>4.6885245901639347</v>
      </c>
      <c r="N126" s="185">
        <f t="shared" si="39"/>
        <v>0.95649844637308501</v>
      </c>
      <c r="O126" s="185">
        <f>IFERROR(M126-C126,"-")</f>
        <v>2.0955013343499811</v>
      </c>
    </row>
    <row r="127" spans="1:16" x14ac:dyDescent="0.25">
      <c r="B127" s="114" t="s">
        <v>87</v>
      </c>
      <c r="C127" s="184">
        <v>2.6170212765957448</v>
      </c>
      <c r="D127" s="185">
        <v>-1.4050375469336673</v>
      </c>
      <c r="E127" s="184">
        <v>1.75</v>
      </c>
      <c r="F127" s="185">
        <f t="shared" si="37"/>
        <v>-0.86702127659574479</v>
      </c>
      <c r="G127" s="184">
        <v>3.7397260273972601</v>
      </c>
      <c r="H127" s="185">
        <f t="shared" si="37"/>
        <v>1.9897260273972601</v>
      </c>
      <c r="I127" s="184">
        <v>4.4294478527607364</v>
      </c>
      <c r="J127" s="185">
        <f t="shared" si="37"/>
        <v>0.68972182536347626</v>
      </c>
      <c r="K127" s="184">
        <v>4.6111111111111107</v>
      </c>
      <c r="L127" s="185">
        <f t="shared" si="38"/>
        <v>0.18166325835037433</v>
      </c>
      <c r="M127" s="184">
        <v>4.2195121951219514</v>
      </c>
      <c r="N127" s="185">
        <f t="shared" si="39"/>
        <v>-0.3915989159891593</v>
      </c>
      <c r="O127" s="185">
        <f t="shared" ref="O127:O130" si="40">IFERROR(M127-C127,"-")</f>
        <v>1.6024909185262066</v>
      </c>
    </row>
    <row r="128" spans="1:16" x14ac:dyDescent="0.25">
      <c r="A128" s="120"/>
      <c r="B128" s="114" t="s">
        <v>89</v>
      </c>
      <c r="C128" s="184">
        <v>2.1818181818181817</v>
      </c>
      <c r="D128" s="185">
        <v>-0.4655806621124543</v>
      </c>
      <c r="E128" s="184">
        <v>1.8</v>
      </c>
      <c r="F128" s="185">
        <f t="shared" si="37"/>
        <v>-0.38181818181818161</v>
      </c>
      <c r="G128" s="184">
        <v>4.6441717791411046</v>
      </c>
      <c r="H128" s="185">
        <f t="shared" si="37"/>
        <v>2.8441717791411048</v>
      </c>
      <c r="I128" s="184">
        <v>3.862857142857143</v>
      </c>
      <c r="J128" s="185">
        <f t="shared" si="37"/>
        <v>-0.78131463628396158</v>
      </c>
      <c r="K128" s="184">
        <v>3.6555555555555554</v>
      </c>
      <c r="L128" s="185">
        <f t="shared" si="38"/>
        <v>-0.20730158730158754</v>
      </c>
      <c r="M128" s="184">
        <v>4.166666666666667</v>
      </c>
      <c r="N128" s="185">
        <f t="shared" si="39"/>
        <v>0.51111111111111152</v>
      </c>
      <c r="O128" s="185">
        <f t="shared" si="40"/>
        <v>1.9848484848484853</v>
      </c>
    </row>
    <row r="129" spans="2:16" x14ac:dyDescent="0.25">
      <c r="B129" s="114" t="s">
        <v>91</v>
      </c>
      <c r="C129" s="184">
        <v>2.7127659574468086</v>
      </c>
      <c r="D129" s="185">
        <v>-0.36130811662726536</v>
      </c>
      <c r="E129" s="184">
        <v>2.1458333333333335</v>
      </c>
      <c r="F129" s="185">
        <f t="shared" si="37"/>
        <v>-0.56693262411347511</v>
      </c>
      <c r="G129" s="184">
        <v>3.4688796680497926</v>
      </c>
      <c r="H129" s="185">
        <f t="shared" si="37"/>
        <v>1.3230463347164592</v>
      </c>
      <c r="I129" s="184">
        <v>3.5871212121212119</v>
      </c>
      <c r="J129" s="185">
        <f t="shared" si="37"/>
        <v>0.11824154407141929</v>
      </c>
      <c r="K129" s="184">
        <v>3.0539568345323742</v>
      </c>
      <c r="L129" s="185">
        <f t="shared" si="38"/>
        <v>-0.53316437758883772</v>
      </c>
      <c r="M129" s="184">
        <v>3.359375</v>
      </c>
      <c r="N129" s="185">
        <f t="shared" si="39"/>
        <v>0.30541816546762579</v>
      </c>
      <c r="O129" s="185">
        <f t="shared" si="40"/>
        <v>0.6466090425531914</v>
      </c>
    </row>
    <row r="130" spans="2:16" x14ac:dyDescent="0.25">
      <c r="B130" s="114" t="s">
        <v>93</v>
      </c>
      <c r="C130" s="184">
        <v>3.3640350877192984</v>
      </c>
      <c r="D130" s="185">
        <v>0.26609694338940137</v>
      </c>
      <c r="E130" s="184">
        <v>1.8378378378378379</v>
      </c>
      <c r="F130" s="185">
        <f t="shared" si="37"/>
        <v>-1.5261972498814604</v>
      </c>
      <c r="G130" s="184">
        <v>3.9766081871345027</v>
      </c>
      <c r="H130" s="185">
        <f t="shared" si="37"/>
        <v>2.1387703492966645</v>
      </c>
      <c r="I130" s="184">
        <v>3.1287128712871288</v>
      </c>
      <c r="J130" s="185">
        <f t="shared" si="37"/>
        <v>-0.84789531584737388</v>
      </c>
      <c r="K130" s="184">
        <v>3.865203761755486</v>
      </c>
      <c r="L130" s="185">
        <f t="shared" si="38"/>
        <v>0.73649089046835714</v>
      </c>
      <c r="M130" s="184">
        <v>3.3038461538461537</v>
      </c>
      <c r="N130" s="185">
        <f t="shared" si="39"/>
        <v>-0.56135760790933231</v>
      </c>
      <c r="O130" s="185">
        <f t="shared" si="40"/>
        <v>-6.0188933873144723E-2</v>
      </c>
    </row>
    <row r="131" spans="2:16" ht="15.75" x14ac:dyDescent="0.25">
      <c r="B131" s="117" t="s">
        <v>30</v>
      </c>
      <c r="C131" s="186">
        <v>3.3382899628252787</v>
      </c>
      <c r="D131" s="187">
        <v>0.18906258975684587</v>
      </c>
      <c r="E131" s="186">
        <v>3.8967391304347827</v>
      </c>
      <c r="F131" s="187">
        <f t="shared" si="37"/>
        <v>0.55844916760950403</v>
      </c>
      <c r="G131" s="186">
        <v>3.7937024972855591</v>
      </c>
      <c r="H131" s="187">
        <f t="shared" si="37"/>
        <v>-0.10303663314922362</v>
      </c>
      <c r="I131" s="186">
        <v>3.8489388264669162</v>
      </c>
      <c r="J131" s="187">
        <f t="shared" si="37"/>
        <v>5.5236329181357124E-2</v>
      </c>
      <c r="K131" s="186">
        <v>3.9989266547406084</v>
      </c>
      <c r="L131" s="187">
        <f t="shared" si="38"/>
        <v>0.14998782827369217</v>
      </c>
      <c r="M131" s="186">
        <v>4.0580858085808584</v>
      </c>
      <c r="N131" s="187">
        <v>5.9159153840250056E-2</v>
      </c>
      <c r="O131" s="187">
        <v>0.71979584575557976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K134" s="120"/>
      <c r="M134" s="120"/>
      <c r="N134" s="122"/>
    </row>
    <row r="136" spans="2:16" ht="48.75" customHeight="1" thickBot="1" x14ac:dyDescent="0.3">
      <c r="B136" s="269" t="s">
        <v>295</v>
      </c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269"/>
      <c r="O136" s="269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1" t="s">
        <v>113</v>
      </c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3"/>
    </row>
    <row r="139" spans="2:16" ht="22.5" thickTop="1" thickBot="1" x14ac:dyDescent="0.3">
      <c r="B139" s="109"/>
      <c r="C139" s="294">
        <f>2019</f>
        <v>2019</v>
      </c>
      <c r="D139" s="295"/>
      <c r="E139" s="296">
        <v>2020</v>
      </c>
      <c r="F139" s="295"/>
      <c r="G139" s="296">
        <v>2021</v>
      </c>
      <c r="H139" s="295"/>
      <c r="I139" s="296">
        <v>2022</v>
      </c>
      <c r="J139" s="295"/>
      <c r="K139" s="296">
        <v>2023</v>
      </c>
      <c r="L139" s="295"/>
      <c r="M139" s="296">
        <v>2024</v>
      </c>
      <c r="N139" s="297"/>
      <c r="O139" s="298"/>
    </row>
    <row r="140" spans="2:16" ht="16.5" thickTop="1" thickBot="1" x14ac:dyDescent="0.3">
      <c r="B140" s="85"/>
      <c r="C140" s="111" t="s">
        <v>69</v>
      </c>
      <c r="D140" s="112" t="str">
        <f>CONCATENATE("dif ",RIGHT(2019,2),"/",RIGHT(2018,2))</f>
        <v>dif 19/18</v>
      </c>
      <c r="E140" s="113" t="s">
        <v>69</v>
      </c>
      <c r="F140" s="112" t="str">
        <f>CONCATENATE("dif ",RIGHT(E139,2),"/",RIGHT(C139,2))</f>
        <v>dif 20/19</v>
      </c>
      <c r="G140" s="113" t="s">
        <v>69</v>
      </c>
      <c r="H140" s="112" t="str">
        <f>CONCATENATE("dif ",RIGHT(G139,2),"/",RIGHT(E139,2))</f>
        <v>dif 21/20</v>
      </c>
      <c r="I140" s="113" t="s">
        <v>69</v>
      </c>
      <c r="J140" s="112" t="str">
        <f>CONCATENATE("dif ",RIGHT(I139,2),"/",RIGHT(G139,2))</f>
        <v>dif 22/21</v>
      </c>
      <c r="K140" s="113" t="s">
        <v>69</v>
      </c>
      <c r="L140" s="112" t="str">
        <f>CONCATENATE("dif ",RIGHT(K139,2),"/",RIGHT(I139,2))</f>
        <v>dif 23/22</v>
      </c>
      <c r="M140" s="113" t="s">
        <v>69</v>
      </c>
      <c r="N140" s="112" t="str">
        <f>CONCATENATE("dif ",RIGHT(M139,2),"/",RIGHT(K139,2))</f>
        <v>dif 24/23</v>
      </c>
      <c r="O140" s="112" t="str">
        <f>CONCATENATE("dif ",RIGHT(M139,2),"/",RIGHT(C139,2))</f>
        <v>dif 24/19</v>
      </c>
    </row>
    <row r="141" spans="2:16" x14ac:dyDescent="0.25">
      <c r="B141" s="114" t="s">
        <v>71</v>
      </c>
      <c r="C141" s="184">
        <v>6.5210526315789474</v>
      </c>
      <c r="D141" s="185">
        <v>9.9890805852806075E-2</v>
      </c>
      <c r="E141" s="184">
        <v>5.9742388758782203</v>
      </c>
      <c r="F141" s="185">
        <f t="shared" ref="F141:J143" si="41">IFERROR(E141-C141,"-")</f>
        <v>-0.5468137557007271</v>
      </c>
      <c r="G141" s="184">
        <v>5.7640449438202248</v>
      </c>
      <c r="H141" s="185">
        <f t="shared" si="41"/>
        <v>-0.21019393205799553</v>
      </c>
      <c r="I141" s="184">
        <v>5.7216828478964405</v>
      </c>
      <c r="J141" s="185">
        <f t="shared" si="41"/>
        <v>-4.236209592378426E-2</v>
      </c>
      <c r="K141" s="184">
        <v>5.8413043478260871</v>
      </c>
      <c r="L141" s="185">
        <f t="shared" ref="L141:L143" si="42">IFERROR(K141-I141,"-")</f>
        <v>0.11962149992964655</v>
      </c>
      <c r="M141" s="184">
        <v>5.5225505443234839</v>
      </c>
      <c r="N141" s="185">
        <f t="shared" ref="N141:N143" si="43">IFERROR(M141-K141,"-")</f>
        <v>-0.31875380350260318</v>
      </c>
      <c r="O141" s="185">
        <f t="shared" ref="O141" si="44">IFERROR(M141-C141,"-")</f>
        <v>-0.99850208725546352</v>
      </c>
    </row>
    <row r="142" spans="2:16" x14ac:dyDescent="0.25">
      <c r="B142" s="114" t="s">
        <v>73</v>
      </c>
      <c r="C142" s="184">
        <v>6.0083857442348005</v>
      </c>
      <c r="D142" s="185">
        <v>0.25278492957084975</v>
      </c>
      <c r="E142" s="184">
        <v>5.5458515283842793</v>
      </c>
      <c r="F142" s="185">
        <f t="shared" si="41"/>
        <v>-0.46253421585052124</v>
      </c>
      <c r="G142" s="184">
        <v>6.0217391304347823</v>
      </c>
      <c r="H142" s="185">
        <f t="shared" si="41"/>
        <v>0.47588760205050296</v>
      </c>
      <c r="I142" s="184">
        <v>6.0282051282051281</v>
      </c>
      <c r="J142" s="185">
        <f t="shared" si="41"/>
        <v>6.4659977703458438E-3</v>
      </c>
      <c r="K142" s="184">
        <v>6.4454545454545453</v>
      </c>
      <c r="L142" s="185">
        <f t="shared" si="42"/>
        <v>0.41724941724941722</v>
      </c>
      <c r="M142" s="184">
        <v>5.8026070763500934</v>
      </c>
      <c r="N142" s="185">
        <f t="shared" si="43"/>
        <v>-0.6428474691044519</v>
      </c>
      <c r="O142" s="185">
        <f>IFERROR(M142-C142,"-")</f>
        <v>-0.20577866788470711</v>
      </c>
    </row>
    <row r="143" spans="2:16" x14ac:dyDescent="0.25">
      <c r="B143" s="114" t="s">
        <v>75</v>
      </c>
      <c r="C143" s="184">
        <v>4.9601910828025479</v>
      </c>
      <c r="D143" s="185">
        <v>-0.6076055273669434</v>
      </c>
      <c r="E143" s="184">
        <v>7.397849462365591</v>
      </c>
      <c r="F143" s="185">
        <f t="shared" si="41"/>
        <v>2.4376583795630431</v>
      </c>
      <c r="G143" s="184">
        <v>4.9820359281437128</v>
      </c>
      <c r="H143" s="185">
        <f t="shared" si="41"/>
        <v>-2.4158135342218783</v>
      </c>
      <c r="I143" s="184">
        <v>5.8561484918793507</v>
      </c>
      <c r="J143" s="185">
        <f t="shared" si="41"/>
        <v>0.87411256373563795</v>
      </c>
      <c r="K143" s="184">
        <v>6.64</v>
      </c>
      <c r="L143" s="185">
        <f t="shared" si="42"/>
        <v>0.78385150812064897</v>
      </c>
      <c r="M143" s="184">
        <v>5.9575221238938054</v>
      </c>
      <c r="N143" s="185">
        <f t="shared" si="43"/>
        <v>-0.68247787610619426</v>
      </c>
      <c r="O143" s="185">
        <f t="shared" ref="O143:O146" si="45">IFERROR(M143-C143,"-")</f>
        <v>0.99733104109125748</v>
      </c>
    </row>
    <row r="144" spans="2:16" x14ac:dyDescent="0.25">
      <c r="B144" s="114" t="s">
        <v>77</v>
      </c>
      <c r="C144" s="184">
        <v>5.7439024390243905</v>
      </c>
      <c r="D144" s="185">
        <v>-0.43552339829618347</v>
      </c>
      <c r="E144" s="184" t="s">
        <v>227</v>
      </c>
      <c r="F144" s="185" t="str">
        <f>IFERROR(E144-C144,"-")</f>
        <v>-</v>
      </c>
      <c r="G144" s="184">
        <v>6.3734939759036147</v>
      </c>
      <c r="H144" s="185" t="str">
        <f>IFERROR(G144-E144,"-")</f>
        <v>-</v>
      </c>
      <c r="I144" s="184">
        <v>6.5965909090909092</v>
      </c>
      <c r="J144" s="185">
        <f>IFERROR(I144-G144,"-")</f>
        <v>0.22309693318729451</v>
      </c>
      <c r="K144" s="184">
        <v>6.6480446927374306</v>
      </c>
      <c r="L144" s="185">
        <f>IFERROR(K144-I144,"-")</f>
        <v>5.1453783646521423E-2</v>
      </c>
      <c r="M144" s="184">
        <v>6.6465517241379306</v>
      </c>
      <c r="N144" s="185">
        <f>IFERROR(M144-K144,"-")</f>
        <v>-1.4929685994999886E-3</v>
      </c>
      <c r="O144" s="185">
        <f t="shared" si="45"/>
        <v>0.90264928511354015</v>
      </c>
    </row>
    <row r="145" spans="1:16" x14ac:dyDescent="0.25">
      <c r="B145" s="114" t="s">
        <v>79</v>
      </c>
      <c r="C145" s="184">
        <v>8.5589743589743588</v>
      </c>
      <c r="D145" s="185">
        <v>2.3808921671935366</v>
      </c>
      <c r="E145" s="184" t="s">
        <v>227</v>
      </c>
      <c r="F145" s="185" t="str">
        <f t="shared" ref="F145:J153" si="46">IFERROR(E145-C145,"-")</f>
        <v>-</v>
      </c>
      <c r="G145" s="184">
        <v>4.7459016393442619</v>
      </c>
      <c r="H145" s="185" t="str">
        <f t="shared" si="46"/>
        <v>-</v>
      </c>
      <c r="I145" s="184">
        <v>7.4578947368421051</v>
      </c>
      <c r="J145" s="185">
        <f t="shared" si="46"/>
        <v>2.7119930974978432</v>
      </c>
      <c r="K145" s="184">
        <v>6.7712765957446805</v>
      </c>
      <c r="L145" s="185">
        <f t="shared" ref="L145:L153" si="47">IFERROR(K145-I145,"-")</f>
        <v>-0.68661814109742458</v>
      </c>
      <c r="M145" s="184">
        <v>6.5785123966942152</v>
      </c>
      <c r="N145" s="185">
        <f t="shared" ref="N145:N152" si="48">IFERROR(M145-K145,"-")</f>
        <v>-0.19276419905046538</v>
      </c>
      <c r="O145" s="185">
        <f t="shared" si="45"/>
        <v>-1.9804619622801436</v>
      </c>
    </row>
    <row r="146" spans="1:16" x14ac:dyDescent="0.25">
      <c r="B146" s="114" t="s">
        <v>81</v>
      </c>
      <c r="C146" s="184">
        <v>3.8020833333333335</v>
      </c>
      <c r="D146" s="185">
        <v>-3.1420791032148903</v>
      </c>
      <c r="E146" s="184" t="s">
        <v>227</v>
      </c>
      <c r="F146" s="185" t="str">
        <f t="shared" si="46"/>
        <v>-</v>
      </c>
      <c r="G146" s="184">
        <v>8.3490566037735849</v>
      </c>
      <c r="H146" s="185" t="str">
        <f t="shared" si="46"/>
        <v>-</v>
      </c>
      <c r="I146" s="184">
        <v>5.2280701754385968</v>
      </c>
      <c r="J146" s="185">
        <f t="shared" si="46"/>
        <v>-3.1209864283349882</v>
      </c>
      <c r="K146" s="184">
        <v>6.4921875</v>
      </c>
      <c r="L146" s="185">
        <f t="shared" si="47"/>
        <v>1.2641173245614032</v>
      </c>
      <c r="M146" s="184">
        <v>6.5649350649350646</v>
      </c>
      <c r="N146" s="185">
        <f t="shared" si="48"/>
        <v>7.2747564935064624E-2</v>
      </c>
      <c r="O146" s="185">
        <f t="shared" si="45"/>
        <v>2.7628517316017311</v>
      </c>
    </row>
    <row r="147" spans="1:16" x14ac:dyDescent="0.25">
      <c r="B147" s="114" t="s">
        <v>83</v>
      </c>
      <c r="C147" s="184">
        <v>2.6704545454545454</v>
      </c>
      <c r="D147" s="185">
        <v>-0.71664222873900307</v>
      </c>
      <c r="E147" s="184" t="s">
        <v>227</v>
      </c>
      <c r="F147" s="185" t="str">
        <f t="shared" si="46"/>
        <v>-</v>
      </c>
      <c r="G147" s="184">
        <v>7.1333333333333337</v>
      </c>
      <c r="H147" s="185" t="str">
        <f t="shared" si="46"/>
        <v>-</v>
      </c>
      <c r="I147" s="184">
        <v>6.9485294117647056</v>
      </c>
      <c r="J147" s="185">
        <f t="shared" si="46"/>
        <v>-0.18480392156862813</v>
      </c>
      <c r="K147" s="184">
        <v>3.9537037037037037</v>
      </c>
      <c r="L147" s="185">
        <f t="shared" si="47"/>
        <v>-2.9948257080610019</v>
      </c>
      <c r="M147" s="184">
        <v>3.661290322580645</v>
      </c>
      <c r="N147" s="185">
        <f t="shared" si="48"/>
        <v>-0.2924133811230587</v>
      </c>
      <c r="O147" s="185">
        <f>IFERROR(M147-C147,"-")</f>
        <v>0.9908357771260996</v>
      </c>
    </row>
    <row r="148" spans="1:16" x14ac:dyDescent="0.25">
      <c r="B148" s="114" t="s">
        <v>85</v>
      </c>
      <c r="C148" s="184">
        <v>3.9214285714285713</v>
      </c>
      <c r="D148" s="185">
        <v>-3.3557453416149072</v>
      </c>
      <c r="E148" s="184">
        <v>3.5697674418604652</v>
      </c>
      <c r="F148" s="185">
        <f t="shared" si="46"/>
        <v>-0.35166112956810602</v>
      </c>
      <c r="G148" s="184">
        <v>6.527093596059113</v>
      </c>
      <c r="H148" s="185">
        <f t="shared" si="46"/>
        <v>2.9573261541986477</v>
      </c>
      <c r="I148" s="184">
        <v>5.5595854922279795</v>
      </c>
      <c r="J148" s="185">
        <f t="shared" si="46"/>
        <v>-0.9675081038311335</v>
      </c>
      <c r="K148" s="184">
        <v>5.2212765957446807</v>
      </c>
      <c r="L148" s="185">
        <f t="shared" si="47"/>
        <v>-0.33830889648329876</v>
      </c>
      <c r="M148" s="184">
        <v>6.5260115606936413</v>
      </c>
      <c r="N148" s="185">
        <f t="shared" si="48"/>
        <v>1.3047349649489606</v>
      </c>
      <c r="O148" s="185">
        <f>IFERROR(M148-C148,"-")</f>
        <v>2.60458298926507</v>
      </c>
    </row>
    <row r="149" spans="1:16" x14ac:dyDescent="0.25">
      <c r="B149" s="114" t="s">
        <v>87</v>
      </c>
      <c r="C149" s="184">
        <v>3.3072625698324023</v>
      </c>
      <c r="D149" s="185">
        <v>-2.5552374301675975</v>
      </c>
      <c r="E149" s="184">
        <v>1.7142857142857142</v>
      </c>
      <c r="F149" s="185">
        <f t="shared" si="46"/>
        <v>-1.5929768555466881</v>
      </c>
      <c r="G149" s="184">
        <v>6.3711340206185563</v>
      </c>
      <c r="H149" s="185">
        <f t="shared" si="46"/>
        <v>4.6568483063328419</v>
      </c>
      <c r="I149" s="184">
        <v>6.1875</v>
      </c>
      <c r="J149" s="185">
        <f t="shared" si="46"/>
        <v>-0.18363402061855627</v>
      </c>
      <c r="K149" s="184">
        <v>5.801801801801802</v>
      </c>
      <c r="L149" s="185">
        <f t="shared" si="47"/>
        <v>-0.38569819819819795</v>
      </c>
      <c r="M149" s="184">
        <v>5.8526785714285712</v>
      </c>
      <c r="N149" s="185">
        <f t="shared" si="48"/>
        <v>5.0876769626769125E-2</v>
      </c>
      <c r="O149" s="185">
        <f t="shared" ref="O149:O152" si="49">IFERROR(M149-C149,"-")</f>
        <v>2.5454160015961689</v>
      </c>
    </row>
    <row r="150" spans="1:16" x14ac:dyDescent="0.25">
      <c r="A150" s="120"/>
      <c r="B150" s="114" t="s">
        <v>89</v>
      </c>
      <c r="C150" s="184">
        <v>4.2342569269521411</v>
      </c>
      <c r="D150" s="185">
        <v>-0.35177798576606367</v>
      </c>
      <c r="E150" s="184">
        <v>3.05</v>
      </c>
      <c r="F150" s="185">
        <f t="shared" si="46"/>
        <v>-1.1842569269521412</v>
      </c>
      <c r="G150" s="184">
        <v>8.5621890547263675</v>
      </c>
      <c r="H150" s="185">
        <f t="shared" si="46"/>
        <v>5.5121890547263677</v>
      </c>
      <c r="I150" s="184">
        <v>6.6477987421383649</v>
      </c>
      <c r="J150" s="185">
        <f t="shared" si="46"/>
        <v>-1.9143903125880026</v>
      </c>
      <c r="K150" s="184">
        <v>5.7828947368421053</v>
      </c>
      <c r="L150" s="185">
        <f t="shared" si="47"/>
        <v>-0.86490400529625955</v>
      </c>
      <c r="M150" s="184">
        <v>5.9803278688524593</v>
      </c>
      <c r="N150" s="185">
        <f t="shared" si="48"/>
        <v>0.19743313201035395</v>
      </c>
      <c r="O150" s="185">
        <f t="shared" si="49"/>
        <v>1.7460709419003182</v>
      </c>
    </row>
    <row r="151" spans="1:16" x14ac:dyDescent="0.25">
      <c r="B151" s="114" t="s">
        <v>91</v>
      </c>
      <c r="C151" s="184">
        <v>5.9776119402985071</v>
      </c>
      <c r="D151" s="185">
        <v>0.55185165407310421</v>
      </c>
      <c r="E151" s="184">
        <v>2.0388349514563107</v>
      </c>
      <c r="F151" s="185">
        <f t="shared" si="46"/>
        <v>-3.9387769888421964</v>
      </c>
      <c r="G151" s="184">
        <v>5.795309168443497</v>
      </c>
      <c r="H151" s="185">
        <f t="shared" si="46"/>
        <v>3.7564742169871863</v>
      </c>
      <c r="I151" s="184">
        <v>5.9533169533169534</v>
      </c>
      <c r="J151" s="185">
        <f t="shared" si="46"/>
        <v>0.15800778487345646</v>
      </c>
      <c r="K151" s="184">
        <v>5.8276553106212425</v>
      </c>
      <c r="L151" s="185">
        <f t="shared" si="47"/>
        <v>-0.1256616426957109</v>
      </c>
      <c r="M151" s="184">
        <v>6.3442265795206971</v>
      </c>
      <c r="N151" s="185">
        <f t="shared" si="48"/>
        <v>0.51657126889945459</v>
      </c>
      <c r="O151" s="185">
        <f t="shared" si="49"/>
        <v>0.36661463922219006</v>
      </c>
    </row>
    <row r="152" spans="1:16" x14ac:dyDescent="0.25">
      <c r="B152" s="114" t="s">
        <v>93</v>
      </c>
      <c r="C152" s="184">
        <v>5.9551451187335092</v>
      </c>
      <c r="D152" s="185">
        <v>1.0806277442161347</v>
      </c>
      <c r="E152" s="184">
        <v>2.2873563218390807</v>
      </c>
      <c r="F152" s="185">
        <f t="shared" si="46"/>
        <v>-3.6677887968944285</v>
      </c>
      <c r="G152" s="184">
        <v>5.5287356321839081</v>
      </c>
      <c r="H152" s="185">
        <f t="shared" si="46"/>
        <v>3.2413793103448274</v>
      </c>
      <c r="I152" s="184">
        <v>5.0775623268698062</v>
      </c>
      <c r="J152" s="185">
        <f t="shared" si="46"/>
        <v>-0.45117330531410182</v>
      </c>
      <c r="K152" s="184">
        <v>4.8246445497630335</v>
      </c>
      <c r="L152" s="185">
        <f t="shared" si="47"/>
        <v>-0.25291777710677277</v>
      </c>
      <c r="M152" s="184">
        <v>5.3826086956521735</v>
      </c>
      <c r="N152" s="185">
        <f t="shared" si="48"/>
        <v>0.55796414588914001</v>
      </c>
      <c r="O152" s="185">
        <f t="shared" si="49"/>
        <v>-0.57253642308133568</v>
      </c>
    </row>
    <row r="153" spans="1:16" ht="15.75" x14ac:dyDescent="0.25">
      <c r="B153" s="117" t="s">
        <v>30</v>
      </c>
      <c r="C153" s="186">
        <v>5.4714468629961583</v>
      </c>
      <c r="D153" s="187">
        <v>-0.18991827948230444</v>
      </c>
      <c r="E153" s="186">
        <v>5.0459149223497635</v>
      </c>
      <c r="F153" s="187">
        <f t="shared" si="46"/>
        <v>-0.42553194064639488</v>
      </c>
      <c r="G153" s="186">
        <v>6.4271398747390398</v>
      </c>
      <c r="H153" s="187">
        <f t="shared" si="46"/>
        <v>1.3812249523892763</v>
      </c>
      <c r="I153" s="186">
        <v>6.0453762205628951</v>
      </c>
      <c r="J153" s="187">
        <f t="shared" si="46"/>
        <v>-0.38176365417614466</v>
      </c>
      <c r="K153" s="186">
        <v>5.9357629785002626</v>
      </c>
      <c r="L153" s="187">
        <f t="shared" si="47"/>
        <v>-0.10961324206263257</v>
      </c>
      <c r="M153" s="186">
        <v>5.917572035899858</v>
      </c>
      <c r="N153" s="187">
        <v>-1.8190942600404547E-2</v>
      </c>
      <c r="O153" s="187">
        <v>0.44612517290369968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K156" s="120"/>
      <c r="N156" s="123"/>
    </row>
    <row r="157" spans="1:16" x14ac:dyDescent="0.25">
      <c r="O157" s="122"/>
    </row>
    <row r="158" spans="1:16" ht="48.75" customHeight="1" thickBot="1" x14ac:dyDescent="0.3">
      <c r="B158" s="269" t="s">
        <v>296</v>
      </c>
      <c r="C158" s="269"/>
      <c r="D158" s="269"/>
      <c r="E158" s="269"/>
      <c r="F158" s="269"/>
      <c r="G158" s="269"/>
      <c r="H158" s="269"/>
      <c r="I158" s="269"/>
      <c r="J158" s="269"/>
      <c r="K158" s="269"/>
      <c r="L158" s="269"/>
      <c r="M158" s="269"/>
      <c r="N158" s="269"/>
      <c r="O158" s="269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1" t="s">
        <v>116</v>
      </c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3"/>
    </row>
    <row r="161" spans="2:15" ht="22.5" thickTop="1" thickBot="1" x14ac:dyDescent="0.3">
      <c r="B161" s="109"/>
      <c r="C161" s="294">
        <f>2019</f>
        <v>2019</v>
      </c>
      <c r="D161" s="295"/>
      <c r="E161" s="296">
        <v>2020</v>
      </c>
      <c r="F161" s="295"/>
      <c r="G161" s="296">
        <v>2021</v>
      </c>
      <c r="H161" s="295"/>
      <c r="I161" s="296">
        <v>2022</v>
      </c>
      <c r="J161" s="295"/>
      <c r="K161" s="296">
        <v>2023</v>
      </c>
      <c r="L161" s="295"/>
      <c r="M161" s="296">
        <v>2024</v>
      </c>
      <c r="N161" s="297"/>
      <c r="O161" s="298"/>
    </row>
    <row r="162" spans="2:15" ht="16.5" thickTop="1" thickBot="1" x14ac:dyDescent="0.3">
      <c r="B162" s="85"/>
      <c r="C162" s="111" t="s">
        <v>69</v>
      </c>
      <c r="D162" s="112" t="str">
        <f>CONCATENATE("dif ",RIGHT(2019,2),"/",RIGHT(2018,2))</f>
        <v>dif 19/18</v>
      </c>
      <c r="E162" s="113" t="s">
        <v>69</v>
      </c>
      <c r="F162" s="112" t="str">
        <f>CONCATENATE("dif ",RIGHT(E161,2),"/",RIGHT(C161,2))</f>
        <v>dif 20/19</v>
      </c>
      <c r="G162" s="113" t="s">
        <v>69</v>
      </c>
      <c r="H162" s="112" t="str">
        <f>CONCATENATE("dif ",RIGHT(G161,2),"/",RIGHT(E161,2))</f>
        <v>dif 21/20</v>
      </c>
      <c r="I162" s="113" t="s">
        <v>69</v>
      </c>
      <c r="J162" s="112" t="str">
        <f>CONCATENATE("dif ",RIGHT(I161,2),"/",RIGHT(G161,2))</f>
        <v>dif 22/21</v>
      </c>
      <c r="K162" s="113" t="s">
        <v>69</v>
      </c>
      <c r="L162" s="112" t="str">
        <f>CONCATENATE("dif ",RIGHT(K161,2),"/",RIGHT(I161,2))</f>
        <v>dif 23/22</v>
      </c>
      <c r="M162" s="113" t="s">
        <v>69</v>
      </c>
      <c r="N162" s="112" t="str">
        <f>CONCATENATE("dif ",RIGHT(M161,2),"/",RIGHT(K161,2))</f>
        <v>dif 24/23</v>
      </c>
      <c r="O162" s="112" t="str">
        <f>CONCATENATE("dif ",RIGHT(M161,2),"/",RIGHT(C161,2))</f>
        <v>dif 24/19</v>
      </c>
    </row>
    <row r="163" spans="2:15" x14ac:dyDescent="0.25">
      <c r="B163" s="114" t="s">
        <v>71</v>
      </c>
      <c r="C163" s="184">
        <v>1.9512195121951219</v>
      </c>
      <c r="D163" s="185">
        <v>-0.61900520690600169</v>
      </c>
      <c r="E163" s="184">
        <v>2.3308641975308642</v>
      </c>
      <c r="F163" s="185">
        <f t="shared" ref="F163:J165" si="50">IFERROR(E163-C163,"-")</f>
        <v>0.37964468533574225</v>
      </c>
      <c r="G163" s="184">
        <v>1.7464788732394365</v>
      </c>
      <c r="H163" s="185">
        <f t="shared" si="50"/>
        <v>-0.58438532429142764</v>
      </c>
      <c r="I163" s="184">
        <v>2.3723076923076922</v>
      </c>
      <c r="J163" s="185">
        <f t="shared" si="50"/>
        <v>0.62582881906825572</v>
      </c>
      <c r="K163" s="184">
        <v>2.0614754098360657</v>
      </c>
      <c r="L163" s="185">
        <f t="shared" ref="L163:L165" si="51">IFERROR(K163-I163,"-")</f>
        <v>-0.31083228247162653</v>
      </c>
      <c r="M163" s="184">
        <v>2.5740259740259739</v>
      </c>
      <c r="N163" s="185">
        <f t="shared" ref="N163:N165" si="52">IFERROR(M163-K163,"-")</f>
        <v>0.51255056418990819</v>
      </c>
      <c r="O163" s="185">
        <f t="shared" ref="O163" si="53">IFERROR(M163-C163,"-")</f>
        <v>0.62280646183085198</v>
      </c>
    </row>
    <row r="164" spans="2:15" x14ac:dyDescent="0.25">
      <c r="B164" s="114" t="s">
        <v>73</v>
      </c>
      <c r="C164" s="184">
        <v>2.8468468468468466</v>
      </c>
      <c r="D164" s="185">
        <v>0.44684684684684672</v>
      </c>
      <c r="E164" s="184">
        <v>2.4140000000000001</v>
      </c>
      <c r="F164" s="185">
        <f t="shared" si="50"/>
        <v>-0.43284684684684649</v>
      </c>
      <c r="G164" s="184">
        <v>2.0147601476014758</v>
      </c>
      <c r="H164" s="185">
        <f t="shared" si="50"/>
        <v>-0.39923985239852433</v>
      </c>
      <c r="I164" s="184">
        <v>2.2242268041237114</v>
      </c>
      <c r="J164" s="185">
        <f t="shared" si="50"/>
        <v>0.20946665652223562</v>
      </c>
      <c r="K164" s="184">
        <v>2.5348258706467663</v>
      </c>
      <c r="L164" s="185">
        <f t="shared" si="51"/>
        <v>0.31059906652305491</v>
      </c>
      <c r="M164" s="184">
        <v>2.6754385964912282</v>
      </c>
      <c r="N164" s="185">
        <f t="shared" si="52"/>
        <v>0.14061272584446183</v>
      </c>
      <c r="O164" s="185">
        <f>IFERROR(M164-C164,"-")</f>
        <v>-0.17140825035561846</v>
      </c>
    </row>
    <row r="165" spans="2:15" x14ac:dyDescent="0.25">
      <c r="B165" s="114" t="s">
        <v>75</v>
      </c>
      <c r="C165" s="184">
        <v>2.3513513513513513</v>
      </c>
      <c r="D165" s="185">
        <v>-6.5522097780162269E-2</v>
      </c>
      <c r="E165" s="184">
        <v>1.97265625</v>
      </c>
      <c r="F165" s="185">
        <f t="shared" si="50"/>
        <v>-0.37869510135135132</v>
      </c>
      <c r="G165" s="184">
        <v>1.8691796008869179</v>
      </c>
      <c r="H165" s="185">
        <f t="shared" si="50"/>
        <v>-0.10347664911308208</v>
      </c>
      <c r="I165" s="184">
        <v>2.4673629242819843</v>
      </c>
      <c r="J165" s="185">
        <f t="shared" si="50"/>
        <v>0.59818332339506641</v>
      </c>
      <c r="K165" s="184">
        <v>2.4316239316239314</v>
      </c>
      <c r="L165" s="185">
        <f t="shared" si="51"/>
        <v>-3.5738992658052915E-2</v>
      </c>
      <c r="M165" s="184">
        <v>2.6632653061224492</v>
      </c>
      <c r="N165" s="185">
        <f t="shared" si="52"/>
        <v>0.23164137449851774</v>
      </c>
      <c r="O165" s="185">
        <f t="shared" ref="O165:O168" si="54">IFERROR(M165-C165,"-")</f>
        <v>0.31191395477109785</v>
      </c>
    </row>
    <row r="166" spans="2:15" x14ac:dyDescent="0.25">
      <c r="B166" s="114" t="s">
        <v>77</v>
      </c>
      <c r="C166" s="184">
        <v>2.2630136986301368</v>
      </c>
      <c r="D166" s="185">
        <v>0.15748606043918212</v>
      </c>
      <c r="E166" s="184" t="s">
        <v>227</v>
      </c>
      <c r="F166" s="185" t="str">
        <f>IFERROR(E166-C166,"-")</f>
        <v>-</v>
      </c>
      <c r="G166" s="184">
        <v>1.9146005509641872</v>
      </c>
      <c r="H166" s="185" t="str">
        <f>IFERROR(G166-E166,"-")</f>
        <v>-</v>
      </c>
      <c r="I166" s="184">
        <v>2.6418439716312059</v>
      </c>
      <c r="J166" s="185">
        <f>IFERROR(I166-G166,"-")</f>
        <v>0.72724342066701864</v>
      </c>
      <c r="K166" s="184">
        <v>2.1666666666666665</v>
      </c>
      <c r="L166" s="185">
        <f>IFERROR(K166-I166,"-")</f>
        <v>-0.47517730496453936</v>
      </c>
      <c r="M166" s="184">
        <v>2.4542772861356932</v>
      </c>
      <c r="N166" s="185">
        <f>IFERROR(M166-K166,"-")</f>
        <v>0.28761061946902666</v>
      </c>
      <c r="O166" s="185">
        <f t="shared" si="54"/>
        <v>0.19126358750555639</v>
      </c>
    </row>
    <row r="167" spans="2:15" x14ac:dyDescent="0.25">
      <c r="B167" s="114" t="s">
        <v>79</v>
      </c>
      <c r="C167" s="184">
        <v>2.2274143302180685</v>
      </c>
      <c r="D167" s="185">
        <v>0.55094374198277429</v>
      </c>
      <c r="E167" s="184" t="s">
        <v>227</v>
      </c>
      <c r="F167" s="185" t="str">
        <f t="shared" ref="F167:J175" si="55">IFERROR(E167-C167,"-")</f>
        <v>-</v>
      </c>
      <c r="G167" s="184">
        <v>1.8443877551020409</v>
      </c>
      <c r="H167" s="185" t="str">
        <f t="shared" si="55"/>
        <v>-</v>
      </c>
      <c r="I167" s="184">
        <v>2.0501792114695339</v>
      </c>
      <c r="J167" s="185">
        <f t="shared" si="55"/>
        <v>0.20579145636749296</v>
      </c>
      <c r="K167" s="184">
        <v>2.3689320388349513</v>
      </c>
      <c r="L167" s="185">
        <f t="shared" ref="L167:L175" si="56">IFERROR(K167-I167,"-")</f>
        <v>0.31875282736541743</v>
      </c>
      <c r="M167" s="184">
        <v>2.9319727891156462</v>
      </c>
      <c r="N167" s="185">
        <f t="shared" ref="N167:N174" si="57">IFERROR(M167-K167,"-")</f>
        <v>0.56304075028069489</v>
      </c>
      <c r="O167" s="185">
        <f t="shared" si="54"/>
        <v>0.70455845889757773</v>
      </c>
    </row>
    <row r="168" spans="2:15" x14ac:dyDescent="0.25">
      <c r="B168" s="114" t="s">
        <v>81</v>
      </c>
      <c r="C168" s="184">
        <v>2.3442622950819674</v>
      </c>
      <c r="D168" s="185">
        <v>0.65561760643727873</v>
      </c>
      <c r="E168" s="184" t="s">
        <v>227</v>
      </c>
      <c r="F168" s="185" t="str">
        <f t="shared" si="55"/>
        <v>-</v>
      </c>
      <c r="G168" s="184">
        <v>2.2037037037037037</v>
      </c>
      <c r="H168" s="185" t="str">
        <f t="shared" si="55"/>
        <v>-</v>
      </c>
      <c r="I168" s="184">
        <v>2.278688524590164</v>
      </c>
      <c r="J168" s="185">
        <f t="shared" si="55"/>
        <v>7.4984820886460302E-2</v>
      </c>
      <c r="K168" s="184">
        <v>2.4933333333333332</v>
      </c>
      <c r="L168" s="185">
        <f t="shared" si="56"/>
        <v>0.21464480874316916</v>
      </c>
      <c r="M168" s="184">
        <v>3.6101694915254239</v>
      </c>
      <c r="N168" s="185">
        <f t="shared" si="57"/>
        <v>1.1168361581920907</v>
      </c>
      <c r="O168" s="185">
        <f t="shared" si="54"/>
        <v>1.2659071964434565</v>
      </c>
    </row>
    <row r="169" spans="2:15" x14ac:dyDescent="0.25">
      <c r="B169" s="114" t="s">
        <v>83</v>
      </c>
      <c r="C169" s="184">
        <v>2.6995073891625614</v>
      </c>
      <c r="D169" s="185">
        <v>0.8967392230725959</v>
      </c>
      <c r="E169" s="184" t="s">
        <v>227</v>
      </c>
      <c r="F169" s="185" t="str">
        <f t="shared" si="55"/>
        <v>-</v>
      </c>
      <c r="G169" s="184">
        <v>1.9858490566037736</v>
      </c>
      <c r="H169" s="185" t="str">
        <f t="shared" si="55"/>
        <v>-</v>
      </c>
      <c r="I169" s="184">
        <v>2.9</v>
      </c>
      <c r="J169" s="185">
        <f t="shared" si="55"/>
        <v>0.91415094339622627</v>
      </c>
      <c r="K169" s="184">
        <v>2.0376344086021505</v>
      </c>
      <c r="L169" s="185">
        <f t="shared" si="56"/>
        <v>-0.86236559139784941</v>
      </c>
      <c r="M169" s="184">
        <v>3.2391304347826089</v>
      </c>
      <c r="N169" s="185">
        <f t="shared" si="57"/>
        <v>1.2014960261804584</v>
      </c>
      <c r="O169" s="185">
        <f>IFERROR(M169-C169,"-")</f>
        <v>0.53962304562004748</v>
      </c>
    </row>
    <row r="170" spans="2:15" x14ac:dyDescent="0.25">
      <c r="B170" s="114" t="s">
        <v>85</v>
      </c>
      <c r="C170" s="184">
        <v>1.9026315789473685</v>
      </c>
      <c r="D170" s="185">
        <v>0.22538290169869124</v>
      </c>
      <c r="E170" s="184">
        <v>3.2</v>
      </c>
      <c r="F170" s="185">
        <f t="shared" si="55"/>
        <v>1.2973684210526317</v>
      </c>
      <c r="G170" s="184">
        <v>2.2243436754176611</v>
      </c>
      <c r="H170" s="185">
        <f t="shared" si="55"/>
        <v>-0.97565632458233909</v>
      </c>
      <c r="I170" s="184">
        <v>2.0975609756097562</v>
      </c>
      <c r="J170" s="185">
        <f t="shared" si="55"/>
        <v>-0.12678269980790491</v>
      </c>
      <c r="K170" s="184">
        <v>2.2378048780487805</v>
      </c>
      <c r="L170" s="185">
        <f t="shared" si="56"/>
        <v>0.14024390243902429</v>
      </c>
      <c r="M170" s="184">
        <v>2.9610778443113772</v>
      </c>
      <c r="N170" s="185">
        <f t="shared" si="57"/>
        <v>0.72327296626259674</v>
      </c>
      <c r="O170" s="185">
        <f>IFERROR(M170-C170,"-")</f>
        <v>1.0584462653640088</v>
      </c>
    </row>
    <row r="171" spans="2:15" x14ac:dyDescent="0.25">
      <c r="B171" s="114" t="s">
        <v>87</v>
      </c>
      <c r="C171" s="184">
        <v>2.3886255924170614</v>
      </c>
      <c r="D171" s="185">
        <v>0.18210385328662682</v>
      </c>
      <c r="E171" s="184">
        <v>2.1666666666666665</v>
      </c>
      <c r="F171" s="185">
        <f t="shared" si="55"/>
        <v>-0.22195892575039489</v>
      </c>
      <c r="G171" s="184">
        <v>1.9833333333333334</v>
      </c>
      <c r="H171" s="185">
        <f t="shared" si="55"/>
        <v>-0.18333333333333313</v>
      </c>
      <c r="I171" s="184">
        <v>2.5324675324675323</v>
      </c>
      <c r="J171" s="185">
        <f t="shared" si="55"/>
        <v>0.54913419913419892</v>
      </c>
      <c r="K171" s="184">
        <v>2.3365384615384617</v>
      </c>
      <c r="L171" s="185">
        <f t="shared" si="56"/>
        <v>-0.19592907092907064</v>
      </c>
      <c r="M171" s="184">
        <v>2.7697368421052633</v>
      </c>
      <c r="N171" s="185">
        <f t="shared" si="57"/>
        <v>0.4331983805668016</v>
      </c>
      <c r="O171" s="185">
        <f t="shared" ref="O171:O174" si="58">IFERROR(M171-C171,"-")</f>
        <v>0.38111124968820187</v>
      </c>
    </row>
    <row r="172" spans="2:15" x14ac:dyDescent="0.25">
      <c r="B172" s="114" t="s">
        <v>89</v>
      </c>
      <c r="C172" s="184">
        <v>1.9392097264437691</v>
      </c>
      <c r="D172" s="185">
        <v>-1.0676378339830039E-2</v>
      </c>
      <c r="E172" s="184">
        <v>1.7272727272727273</v>
      </c>
      <c r="F172" s="185">
        <f t="shared" si="55"/>
        <v>-0.21193699917104181</v>
      </c>
      <c r="G172" s="184">
        <v>1.9558823529411764</v>
      </c>
      <c r="H172" s="185">
        <f t="shared" si="55"/>
        <v>0.22860962566844911</v>
      </c>
      <c r="I172" s="184">
        <v>2.1704035874439462</v>
      </c>
      <c r="J172" s="185">
        <f t="shared" si="55"/>
        <v>0.21452123450276983</v>
      </c>
      <c r="K172" s="184">
        <v>1.9482758620689655</v>
      </c>
      <c r="L172" s="185">
        <f t="shared" si="56"/>
        <v>-0.22212772537498071</v>
      </c>
      <c r="M172" s="184">
        <v>2.174825174825175</v>
      </c>
      <c r="N172" s="185">
        <f t="shared" si="57"/>
        <v>0.22654931275620949</v>
      </c>
      <c r="O172" s="185">
        <f t="shared" si="58"/>
        <v>0.23561544838140591</v>
      </c>
    </row>
    <row r="173" spans="2:15" x14ac:dyDescent="0.25">
      <c r="B173" s="114" t="s">
        <v>91</v>
      </c>
      <c r="C173" s="184">
        <v>1.9232804232804233</v>
      </c>
      <c r="D173" s="185">
        <v>-2.6178060474089326E-2</v>
      </c>
      <c r="E173" s="184">
        <v>2.9183673469387754</v>
      </c>
      <c r="F173" s="185">
        <f t="shared" si="55"/>
        <v>0.99508692365835216</v>
      </c>
      <c r="G173" s="184">
        <v>2.2709677419354839</v>
      </c>
      <c r="H173" s="185">
        <f t="shared" si="55"/>
        <v>-0.64739960500329152</v>
      </c>
      <c r="I173" s="184">
        <v>2.3391003460207611</v>
      </c>
      <c r="J173" s="185">
        <f t="shared" si="55"/>
        <v>6.8132604085277215E-2</v>
      </c>
      <c r="K173" s="184">
        <v>2.5221238938053099</v>
      </c>
      <c r="L173" s="185">
        <f t="shared" si="56"/>
        <v>0.18302354778454877</v>
      </c>
      <c r="M173" s="184">
        <v>2.103542234332425</v>
      </c>
      <c r="N173" s="185">
        <f t="shared" si="57"/>
        <v>-0.41858165947288484</v>
      </c>
      <c r="O173" s="185">
        <f t="shared" si="58"/>
        <v>0.18026181105200179</v>
      </c>
    </row>
    <row r="174" spans="2:15" x14ac:dyDescent="0.25">
      <c r="B174" s="114" t="s">
        <v>93</v>
      </c>
      <c r="C174" s="184">
        <v>2.470414201183432</v>
      </c>
      <c r="D174" s="185">
        <v>0.54220907297830379</v>
      </c>
      <c r="E174" s="184">
        <v>2.2029702970297032</v>
      </c>
      <c r="F174" s="185">
        <f t="shared" si="55"/>
        <v>-0.26744390415372887</v>
      </c>
      <c r="G174" s="184">
        <v>2.1950549450549453</v>
      </c>
      <c r="H174" s="185">
        <f t="shared" si="55"/>
        <v>-7.9153519747579004E-3</v>
      </c>
      <c r="I174" s="184">
        <v>2.0084033613445378</v>
      </c>
      <c r="J174" s="185">
        <f t="shared" si="55"/>
        <v>-0.18665158371040746</v>
      </c>
      <c r="K174" s="184">
        <v>2.2335526315789473</v>
      </c>
      <c r="L174" s="185">
        <f t="shared" si="56"/>
        <v>0.22514927023440956</v>
      </c>
      <c r="M174" s="184">
        <v>2.5499999999999998</v>
      </c>
      <c r="N174" s="185">
        <f t="shared" si="57"/>
        <v>0.31644736842105248</v>
      </c>
      <c r="O174" s="185">
        <f t="shared" si="58"/>
        <v>7.9585798816567799E-2</v>
      </c>
    </row>
    <row r="175" spans="2:15" ht="15.75" x14ac:dyDescent="0.25">
      <c r="B175" s="117" t="s">
        <v>30</v>
      </c>
      <c r="C175" s="186">
        <v>2.2462376751427087</v>
      </c>
      <c r="D175" s="187">
        <v>0.20173442760842919</v>
      </c>
      <c r="E175" s="186">
        <v>2.3596757852076999</v>
      </c>
      <c r="F175" s="187">
        <f t="shared" si="55"/>
        <v>0.11343811006499127</v>
      </c>
      <c r="G175" s="186">
        <v>2.0186388025981361</v>
      </c>
      <c r="H175" s="187">
        <f t="shared" si="55"/>
        <v>-0.34103698260956383</v>
      </c>
      <c r="I175" s="186">
        <v>2.3097889800703402</v>
      </c>
      <c r="J175" s="187">
        <f t="shared" si="55"/>
        <v>0.29115017747220406</v>
      </c>
      <c r="K175" s="186">
        <v>2.2913770913770914</v>
      </c>
      <c r="L175" s="187">
        <f t="shared" si="56"/>
        <v>-1.8411888693248724E-2</v>
      </c>
      <c r="M175" s="186">
        <v>2.6458616010854819</v>
      </c>
      <c r="N175" s="187">
        <v>0.35448450970839041</v>
      </c>
      <c r="O175" s="187">
        <v>0.39962392594277318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4"/>
      <c r="L177" s="105"/>
      <c r="M177" s="105"/>
      <c r="N177" s="105"/>
      <c r="O177" s="105"/>
    </row>
    <row r="180" spans="1:16" ht="48.75" customHeight="1" thickBot="1" x14ac:dyDescent="0.3">
      <c r="B180" s="269" t="s">
        <v>297</v>
      </c>
      <c r="C180" s="269"/>
      <c r="D180" s="269"/>
      <c r="E180" s="269"/>
      <c r="F180" s="269"/>
      <c r="G180" s="269"/>
      <c r="H180" s="269"/>
      <c r="I180" s="269"/>
      <c r="J180" s="269"/>
      <c r="K180" s="269"/>
      <c r="L180" s="269"/>
      <c r="M180" s="269"/>
      <c r="N180" s="269"/>
      <c r="O180" s="269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1" t="s">
        <v>119</v>
      </c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3"/>
    </row>
    <row r="183" spans="1:16" ht="22.5" thickTop="1" thickBot="1" x14ac:dyDescent="0.3">
      <c r="B183" s="109"/>
      <c r="C183" s="294">
        <f>2019</f>
        <v>2019</v>
      </c>
      <c r="D183" s="295"/>
      <c r="E183" s="296">
        <v>2020</v>
      </c>
      <c r="F183" s="295"/>
      <c r="G183" s="296">
        <v>2021</v>
      </c>
      <c r="H183" s="295"/>
      <c r="I183" s="296">
        <v>2022</v>
      </c>
      <c r="J183" s="295"/>
      <c r="K183" s="296">
        <v>2023</v>
      </c>
      <c r="L183" s="295"/>
      <c r="M183" s="296">
        <v>2024</v>
      </c>
      <c r="N183" s="297"/>
      <c r="O183" s="298"/>
    </row>
    <row r="184" spans="1:16" ht="16.5" thickTop="1" thickBot="1" x14ac:dyDescent="0.3">
      <c r="B184" s="85"/>
      <c r="C184" s="111" t="s">
        <v>69</v>
      </c>
      <c r="D184" s="112" t="str">
        <f>CONCATENATE("dif ",RIGHT(2019,2),"/",RIGHT(2018,2))</f>
        <v>dif 19/18</v>
      </c>
      <c r="E184" s="113" t="s">
        <v>69</v>
      </c>
      <c r="F184" s="112" t="str">
        <f>CONCATENATE("dif ",RIGHT(E183,2),"/",RIGHT(C183,2))</f>
        <v>dif 20/19</v>
      </c>
      <c r="G184" s="113" t="s">
        <v>69</v>
      </c>
      <c r="H184" s="112" t="str">
        <f>CONCATENATE("dif ",RIGHT(G183,2),"/",RIGHT(E183,2))</f>
        <v>dif 21/20</v>
      </c>
      <c r="I184" s="113" t="s">
        <v>69</v>
      </c>
      <c r="J184" s="112" t="str">
        <f>CONCATENATE("dif ",RIGHT(I183,2),"/",RIGHT(G183,2))</f>
        <v>dif 22/21</v>
      </c>
      <c r="K184" s="113" t="s">
        <v>69</v>
      </c>
      <c r="L184" s="112" t="str">
        <f>CONCATENATE("dif ",RIGHT(K183,2),"/",RIGHT(I183,2))</f>
        <v>dif 23/22</v>
      </c>
      <c r="M184" s="113" t="s">
        <v>69</v>
      </c>
      <c r="N184" s="112" t="str">
        <f>CONCATENATE("dif ",RIGHT(M183,2),"/",RIGHT(K183,2))</f>
        <v>dif 24/23</v>
      </c>
      <c r="O184" s="112" t="str">
        <f>CONCATENATE("dif ",RIGHT(M183,2),"/",RIGHT(C183,2))</f>
        <v>dif 24/19</v>
      </c>
    </row>
    <row r="185" spans="1:16" x14ac:dyDescent="0.25">
      <c r="A185" s="120"/>
      <c r="B185" s="114" t="s">
        <v>71</v>
      </c>
      <c r="C185" s="184">
        <v>2.5810810810810811</v>
      </c>
      <c r="D185" s="185">
        <v>3.1081081081081319E-2</v>
      </c>
      <c r="E185" s="184">
        <v>2.408450704225352</v>
      </c>
      <c r="F185" s="185">
        <f t="shared" ref="F185:J187" si="59">IFERROR(E185-C185,"-")</f>
        <v>-0.17263037685572913</v>
      </c>
      <c r="G185" s="184">
        <v>3.375</v>
      </c>
      <c r="H185" s="185">
        <f t="shared" si="59"/>
        <v>0.96654929577464799</v>
      </c>
      <c r="I185" s="184">
        <v>2.6404494382022472</v>
      </c>
      <c r="J185" s="185">
        <f t="shared" si="59"/>
        <v>-0.7345505617977528</v>
      </c>
      <c r="K185" s="184">
        <v>2.5185185185185186</v>
      </c>
      <c r="L185" s="185">
        <f t="shared" ref="L185:L187" si="60">IFERROR(K185-I185,"-")</f>
        <v>-0.1219309196837286</v>
      </c>
      <c r="M185" s="184">
        <v>2.2865497076023393</v>
      </c>
      <c r="N185" s="185">
        <f t="shared" ref="N185:N187" si="61">IFERROR(M185-K185,"-")</f>
        <v>-0.23196881091617927</v>
      </c>
      <c r="O185" s="185">
        <f t="shared" ref="O185" si="62">IFERROR(M185-C185,"-")</f>
        <v>-0.29453137347874181</v>
      </c>
    </row>
    <row r="186" spans="1:16" x14ac:dyDescent="0.25">
      <c r="B186" s="114" t="s">
        <v>73</v>
      </c>
      <c r="C186" s="184">
        <v>3</v>
      </c>
      <c r="D186" s="185">
        <v>-0.64583333333333348</v>
      </c>
      <c r="E186" s="184">
        <v>2.7586206896551726</v>
      </c>
      <c r="F186" s="185">
        <f t="shared" si="59"/>
        <v>-0.2413793103448274</v>
      </c>
      <c r="G186" s="184">
        <v>4</v>
      </c>
      <c r="H186" s="185">
        <f t="shared" si="59"/>
        <v>1.2413793103448274</v>
      </c>
      <c r="I186" s="184">
        <v>2.925925925925926</v>
      </c>
      <c r="J186" s="185">
        <f t="shared" si="59"/>
        <v>-1.074074074074074</v>
      </c>
      <c r="K186" s="184">
        <v>3</v>
      </c>
      <c r="L186" s="185">
        <f t="shared" si="60"/>
        <v>7.4074074074073959E-2</v>
      </c>
      <c r="M186" s="184">
        <v>3.2736842105263158</v>
      </c>
      <c r="N186" s="185">
        <f t="shared" si="61"/>
        <v>0.27368421052631575</v>
      </c>
      <c r="O186" s="185">
        <f>IFERROR(M186-C186,"-")</f>
        <v>0.27368421052631575</v>
      </c>
    </row>
    <row r="187" spans="1:16" x14ac:dyDescent="0.25">
      <c r="B187" s="114" t="s">
        <v>75</v>
      </c>
      <c r="C187" s="184">
        <v>3.8360655737704916</v>
      </c>
      <c r="D187" s="185">
        <v>0.86309260079751882</v>
      </c>
      <c r="E187" s="184">
        <v>1.34375</v>
      </c>
      <c r="F187" s="185">
        <f t="shared" si="59"/>
        <v>-2.4923155737704916</v>
      </c>
      <c r="G187" s="184">
        <v>4.083333333333333</v>
      </c>
      <c r="H187" s="185">
        <f t="shared" si="59"/>
        <v>2.739583333333333</v>
      </c>
      <c r="I187" s="184">
        <v>3.3624999999999998</v>
      </c>
      <c r="J187" s="185">
        <f t="shared" si="59"/>
        <v>-0.72083333333333321</v>
      </c>
      <c r="K187" s="184">
        <v>4.253521126760563</v>
      </c>
      <c r="L187" s="185">
        <f t="shared" si="60"/>
        <v>0.89102112676056322</v>
      </c>
      <c r="M187" s="184">
        <v>3.043010752688172</v>
      </c>
      <c r="N187" s="185">
        <f t="shared" si="61"/>
        <v>-1.210510374072391</v>
      </c>
      <c r="O187" s="185">
        <f t="shared" ref="O187:O190" si="63">IFERROR(M187-C187,"-")</f>
        <v>-0.79305482108231962</v>
      </c>
    </row>
    <row r="188" spans="1:16" x14ac:dyDescent="0.25">
      <c r="B188" s="114" t="s">
        <v>77</v>
      </c>
      <c r="C188" s="184">
        <v>2.5319148936170213</v>
      </c>
      <c r="D188" s="185">
        <v>-1.222802087515054</v>
      </c>
      <c r="E188" s="184" t="s">
        <v>227</v>
      </c>
      <c r="F188" s="185" t="str">
        <f>IFERROR(E188-C188,"-")</f>
        <v>-</v>
      </c>
      <c r="G188" s="184">
        <v>2.0857142857142859</v>
      </c>
      <c r="H188" s="185" t="str">
        <f>IFERROR(G188-E188,"-")</f>
        <v>-</v>
      </c>
      <c r="I188" s="184">
        <v>2.6166666666666667</v>
      </c>
      <c r="J188" s="185">
        <f>IFERROR(I188-G188,"-")</f>
        <v>0.53095238095238084</v>
      </c>
      <c r="K188" s="184">
        <v>2.5909090909090908</v>
      </c>
      <c r="L188" s="185">
        <f>IFERROR(K188-I188,"-")</f>
        <v>-2.5757575757575868E-2</v>
      </c>
      <c r="M188" s="184">
        <v>2.6896551724137931</v>
      </c>
      <c r="N188" s="185">
        <f>IFERROR(M188-K188,"-")</f>
        <v>9.8746081504702321E-2</v>
      </c>
      <c r="O188" s="185">
        <f t="shared" si="63"/>
        <v>0.15774027879677188</v>
      </c>
    </row>
    <row r="189" spans="1:16" x14ac:dyDescent="0.25">
      <c r="B189" s="114" t="s">
        <v>79</v>
      </c>
      <c r="C189" s="184">
        <v>4.2105263157894735</v>
      </c>
      <c r="D189" s="185">
        <v>-1.5894736842105264</v>
      </c>
      <c r="E189" s="184" t="s">
        <v>227</v>
      </c>
      <c r="F189" s="185" t="str">
        <f t="shared" ref="F189:J197" si="64">IFERROR(E189-C189,"-")</f>
        <v>-</v>
      </c>
      <c r="G189" s="184">
        <v>1.5454545454545454</v>
      </c>
      <c r="H189" s="185" t="str">
        <f t="shared" si="64"/>
        <v>-</v>
      </c>
      <c r="I189" s="184">
        <v>3.25</v>
      </c>
      <c r="J189" s="185">
        <f t="shared" si="64"/>
        <v>1.7045454545454546</v>
      </c>
      <c r="K189" s="184">
        <v>2.59375</v>
      </c>
      <c r="L189" s="185">
        <f t="shared" ref="L189:L197" si="65">IFERROR(K189-I189,"-")</f>
        <v>-0.65625</v>
      </c>
      <c r="M189" s="184">
        <v>1.346938775510204</v>
      </c>
      <c r="N189" s="185">
        <f t="shared" ref="N189:N196" si="66">IFERROR(M189-K189,"-")</f>
        <v>-1.246811224489796</v>
      </c>
      <c r="O189" s="185">
        <f t="shared" si="63"/>
        <v>-2.8635875402792692</v>
      </c>
    </row>
    <row r="190" spans="1:16" x14ac:dyDescent="0.25">
      <c r="B190" s="114" t="s">
        <v>120</v>
      </c>
      <c r="C190" s="184">
        <v>1.9090909090909092</v>
      </c>
      <c r="D190" s="185">
        <v>-1.8803827751196169</v>
      </c>
      <c r="E190" s="184" t="s">
        <v>227</v>
      </c>
      <c r="F190" s="185" t="str">
        <f t="shared" si="64"/>
        <v>-</v>
      </c>
      <c r="G190" s="184">
        <v>3.36</v>
      </c>
      <c r="H190" s="185" t="str">
        <f t="shared" si="64"/>
        <v>-</v>
      </c>
      <c r="I190" s="184">
        <v>2.2580645161290325</v>
      </c>
      <c r="J190" s="185">
        <f t="shared" si="64"/>
        <v>-1.1019354838709674</v>
      </c>
      <c r="K190" s="184">
        <v>2.28125</v>
      </c>
      <c r="L190" s="185">
        <f t="shared" si="65"/>
        <v>2.3185483870967527E-2</v>
      </c>
      <c r="M190" s="184">
        <v>2.8947368421052633</v>
      </c>
      <c r="N190" s="185">
        <f t="shared" si="66"/>
        <v>0.61348684210526327</v>
      </c>
      <c r="O190" s="185">
        <f t="shared" si="63"/>
        <v>0.9856459330143541</v>
      </c>
    </row>
    <row r="191" spans="1:16" x14ac:dyDescent="0.25">
      <c r="B191" s="114" t="s">
        <v>83</v>
      </c>
      <c r="C191" s="184">
        <v>1.6538461538461537</v>
      </c>
      <c r="D191" s="185">
        <v>-1.3461538461538463</v>
      </c>
      <c r="E191" s="184" t="s">
        <v>227</v>
      </c>
      <c r="F191" s="185" t="str">
        <f t="shared" si="64"/>
        <v>-</v>
      </c>
      <c r="G191" s="184">
        <v>2.5116279069767442</v>
      </c>
      <c r="H191" s="185" t="str">
        <f t="shared" si="64"/>
        <v>-</v>
      </c>
      <c r="I191" s="184">
        <v>3.4262295081967213</v>
      </c>
      <c r="J191" s="185">
        <f t="shared" si="64"/>
        <v>0.91460160121997713</v>
      </c>
      <c r="K191" s="184">
        <v>2.5813953488372094</v>
      </c>
      <c r="L191" s="185">
        <f t="shared" si="65"/>
        <v>-0.84483415935951189</v>
      </c>
      <c r="M191" s="184">
        <v>2.36</v>
      </c>
      <c r="N191" s="185">
        <f t="shared" si="66"/>
        <v>-0.22139534883720957</v>
      </c>
      <c r="O191" s="185">
        <f>IFERROR(M191-C191,"-")</f>
        <v>0.70615384615384613</v>
      </c>
    </row>
    <row r="192" spans="1:16" x14ac:dyDescent="0.25">
      <c r="B192" s="114" t="s">
        <v>85</v>
      </c>
      <c r="C192" s="184">
        <v>1.8181818181818181</v>
      </c>
      <c r="D192" s="185">
        <v>-0.946524064171123</v>
      </c>
      <c r="E192" s="184">
        <v>2.6666666666666665</v>
      </c>
      <c r="F192" s="185">
        <f t="shared" si="64"/>
        <v>0.8484848484848484</v>
      </c>
      <c r="G192" s="184">
        <v>1.7179487179487178</v>
      </c>
      <c r="H192" s="185">
        <f t="shared" si="64"/>
        <v>-0.94871794871794868</v>
      </c>
      <c r="I192" s="184">
        <v>2.406779661016949</v>
      </c>
      <c r="J192" s="185">
        <f t="shared" si="64"/>
        <v>0.68883094306823112</v>
      </c>
      <c r="K192" s="184">
        <v>2.3877551020408165</v>
      </c>
      <c r="L192" s="185">
        <f t="shared" si="65"/>
        <v>-1.9024558976132422E-2</v>
      </c>
      <c r="M192" s="184">
        <v>2.3050847457627119</v>
      </c>
      <c r="N192" s="185">
        <f t="shared" si="66"/>
        <v>-8.2670356278104595E-2</v>
      </c>
      <c r="O192" s="185">
        <f>IFERROR(M192-C192,"-")</f>
        <v>0.48690292758089382</v>
      </c>
    </row>
    <row r="193" spans="2:16" x14ac:dyDescent="0.25">
      <c r="B193" s="114" t="s">
        <v>87</v>
      </c>
      <c r="C193" s="184">
        <v>1.5</v>
      </c>
      <c r="D193" s="185">
        <v>-1.6538461538461537</v>
      </c>
      <c r="E193" s="184">
        <v>2.15</v>
      </c>
      <c r="F193" s="185">
        <f t="shared" si="64"/>
        <v>0.64999999999999991</v>
      </c>
      <c r="G193" s="184">
        <v>2</v>
      </c>
      <c r="H193" s="185">
        <f t="shared" si="64"/>
        <v>-0.14999999999999991</v>
      </c>
      <c r="I193" s="184">
        <v>3.9</v>
      </c>
      <c r="J193" s="185">
        <f t="shared" si="64"/>
        <v>1.9</v>
      </c>
      <c r="K193" s="184">
        <v>2.9268292682926829</v>
      </c>
      <c r="L193" s="185">
        <f t="shared" si="65"/>
        <v>-0.97317073170731705</v>
      </c>
      <c r="M193" s="184">
        <v>3.8536585365853657</v>
      </c>
      <c r="N193" s="185">
        <f t="shared" si="66"/>
        <v>0.92682926829268286</v>
      </c>
      <c r="O193" s="185">
        <f t="shared" ref="O193:O196" si="67">IFERROR(M193-C193,"-")</f>
        <v>2.3536585365853657</v>
      </c>
    </row>
    <row r="194" spans="2:16" x14ac:dyDescent="0.25">
      <c r="B194" s="114" t="s">
        <v>89</v>
      </c>
      <c r="C194" s="184">
        <v>2.074074074074074</v>
      </c>
      <c r="D194" s="185">
        <v>-0.21759259259259256</v>
      </c>
      <c r="E194" s="184">
        <v>1.8974358974358974</v>
      </c>
      <c r="F194" s="185">
        <f t="shared" si="64"/>
        <v>-0.1766381766381766</v>
      </c>
      <c r="G194" s="184">
        <v>2.7580645161290325</v>
      </c>
      <c r="H194" s="185">
        <f t="shared" si="64"/>
        <v>0.86062861869313512</v>
      </c>
      <c r="I194" s="184">
        <v>2.2432432432432434</v>
      </c>
      <c r="J194" s="185">
        <f t="shared" si="64"/>
        <v>-0.51482127288578905</v>
      </c>
      <c r="K194" s="184">
        <v>2.9</v>
      </c>
      <c r="L194" s="185">
        <f t="shared" si="65"/>
        <v>0.65675675675675649</v>
      </c>
      <c r="M194" s="184">
        <v>2.736842105263158</v>
      </c>
      <c r="N194" s="185">
        <f t="shared" si="66"/>
        <v>-0.16315789473684195</v>
      </c>
      <c r="O194" s="185">
        <f t="shared" si="67"/>
        <v>0.66276803118908401</v>
      </c>
    </row>
    <row r="195" spans="2:16" x14ac:dyDescent="0.25">
      <c r="B195" s="114" t="s">
        <v>91</v>
      </c>
      <c r="C195" s="184">
        <v>1.5316455696202531</v>
      </c>
      <c r="D195" s="185">
        <v>-1.7004972875226041</v>
      </c>
      <c r="E195" s="184">
        <v>2.4509803921568629</v>
      </c>
      <c r="F195" s="185">
        <f t="shared" si="64"/>
        <v>0.91933482253660981</v>
      </c>
      <c r="G195" s="184">
        <v>3.0673076923076925</v>
      </c>
      <c r="H195" s="185">
        <f t="shared" si="64"/>
        <v>0.61632730015082959</v>
      </c>
      <c r="I195" s="184">
        <v>2.2428571428571429</v>
      </c>
      <c r="J195" s="185">
        <f t="shared" si="64"/>
        <v>-0.82445054945054963</v>
      </c>
      <c r="K195" s="184">
        <v>2.961904761904762</v>
      </c>
      <c r="L195" s="185">
        <f t="shared" si="65"/>
        <v>0.71904761904761916</v>
      </c>
      <c r="M195" s="184">
        <v>2.515625</v>
      </c>
      <c r="N195" s="185">
        <f t="shared" si="66"/>
        <v>-0.44627976190476204</v>
      </c>
      <c r="O195" s="185">
        <f t="shared" si="67"/>
        <v>0.98397943037974689</v>
      </c>
    </row>
    <row r="196" spans="2:16" x14ac:dyDescent="0.25">
      <c r="B196" s="114" t="s">
        <v>93</v>
      </c>
      <c r="C196" s="184">
        <v>2.85</v>
      </c>
      <c r="D196" s="185">
        <v>0.99141414141414153</v>
      </c>
      <c r="E196" s="184">
        <v>1.8</v>
      </c>
      <c r="F196" s="185">
        <f t="shared" si="64"/>
        <v>-1.05</v>
      </c>
      <c r="G196" s="184">
        <v>2.4202898550724639</v>
      </c>
      <c r="H196" s="185">
        <f t="shared" si="64"/>
        <v>0.62028985507246381</v>
      </c>
      <c r="I196" s="184">
        <v>2.1538461538461537</v>
      </c>
      <c r="J196" s="185">
        <f t="shared" si="64"/>
        <v>-0.26644370122631011</v>
      </c>
      <c r="K196" s="184">
        <v>2.0506329113924049</v>
      </c>
      <c r="L196" s="185">
        <f t="shared" si="65"/>
        <v>-0.10321324245374885</v>
      </c>
      <c r="M196" s="184">
        <v>2.4335664335664338</v>
      </c>
      <c r="N196" s="185">
        <f t="shared" si="66"/>
        <v>0.38293352217402887</v>
      </c>
      <c r="O196" s="185">
        <f t="shared" si="67"/>
        <v>-0.41643356643356633</v>
      </c>
    </row>
    <row r="197" spans="2:16" ht="15.75" x14ac:dyDescent="0.25">
      <c r="B197" s="117" t="s">
        <v>30</v>
      </c>
      <c r="C197" s="186">
        <v>2.5009633911368017</v>
      </c>
      <c r="D197" s="187">
        <v>-0.43349353770214982</v>
      </c>
      <c r="E197" s="186">
        <v>2.2450142450142452</v>
      </c>
      <c r="F197" s="187">
        <f t="shared" si="64"/>
        <v>-0.25594914612255648</v>
      </c>
      <c r="G197" s="186">
        <v>2.5936883629191323</v>
      </c>
      <c r="H197" s="187">
        <f t="shared" si="64"/>
        <v>0.34867411790488712</v>
      </c>
      <c r="I197" s="186">
        <v>2.774193548387097</v>
      </c>
      <c r="J197" s="187">
        <f t="shared" si="64"/>
        <v>0.18050518546796468</v>
      </c>
      <c r="K197" s="186">
        <v>2.7876923076923079</v>
      </c>
      <c r="L197" s="187">
        <f t="shared" si="65"/>
        <v>1.3498759305210939E-2</v>
      </c>
      <c r="M197" s="186">
        <v>2.6112956810631229</v>
      </c>
      <c r="N197" s="187">
        <v>-0.17639662662918498</v>
      </c>
      <c r="O197" s="187">
        <v>0.11033228992632127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K200" s="120"/>
    </row>
    <row r="201" spans="2:16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</row>
    <row r="202" spans="2:16" ht="48.75" customHeight="1" thickBot="1" x14ac:dyDescent="0.3">
      <c r="B202" s="269" t="s">
        <v>298</v>
      </c>
      <c r="C202" s="269"/>
      <c r="D202" s="269"/>
      <c r="E202" s="269"/>
      <c r="F202" s="269"/>
      <c r="G202" s="269"/>
      <c r="H202" s="269"/>
      <c r="I202" s="269"/>
      <c r="J202" s="269"/>
      <c r="K202" s="269"/>
      <c r="L202" s="269"/>
      <c r="M202" s="269"/>
      <c r="N202" s="269"/>
      <c r="O202" s="269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1" t="s">
        <v>123</v>
      </c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3"/>
    </row>
    <row r="205" spans="2:16" ht="22.5" thickTop="1" thickBot="1" x14ac:dyDescent="0.3">
      <c r="B205" s="109"/>
      <c r="C205" s="294">
        <f>2019</f>
        <v>2019</v>
      </c>
      <c r="D205" s="295"/>
      <c r="E205" s="296">
        <v>2020</v>
      </c>
      <c r="F205" s="295"/>
      <c r="G205" s="296">
        <v>2021</v>
      </c>
      <c r="H205" s="295"/>
      <c r="I205" s="296">
        <v>2022</v>
      </c>
      <c r="J205" s="295"/>
      <c r="K205" s="296">
        <v>2023</v>
      </c>
      <c r="L205" s="295"/>
      <c r="M205" s="296">
        <v>2024</v>
      </c>
      <c r="N205" s="297"/>
      <c r="O205" s="298"/>
    </row>
    <row r="206" spans="2:16" ht="16.5" thickTop="1" thickBot="1" x14ac:dyDescent="0.3">
      <c r="B206" s="85"/>
      <c r="C206" s="111" t="s">
        <v>69</v>
      </c>
      <c r="D206" s="112" t="str">
        <f>CONCATENATE("dif ",RIGHT(2019,2),"/",RIGHT(2018,2))</f>
        <v>dif 19/18</v>
      </c>
      <c r="E206" s="113" t="s">
        <v>69</v>
      </c>
      <c r="F206" s="112" t="str">
        <f>CONCATENATE("dif ",RIGHT(E205,2),"/",RIGHT(C205,2))</f>
        <v>dif 20/19</v>
      </c>
      <c r="G206" s="113" t="s">
        <v>69</v>
      </c>
      <c r="H206" s="112" t="str">
        <f>CONCATENATE("dif ",RIGHT(G205,2),"/",RIGHT(E205,2))</f>
        <v>dif 21/20</v>
      </c>
      <c r="I206" s="113" t="s">
        <v>69</v>
      </c>
      <c r="J206" s="112" t="str">
        <f>CONCATENATE("dif ",RIGHT(I205,2),"/",RIGHT(G205,2))</f>
        <v>dif 22/21</v>
      </c>
      <c r="K206" s="113" t="s">
        <v>69</v>
      </c>
      <c r="L206" s="112" t="str">
        <f>CONCATENATE("dif ",RIGHT(K205,2),"/",RIGHT(I205,2))</f>
        <v>dif 23/22</v>
      </c>
      <c r="M206" s="113" t="s">
        <v>69</v>
      </c>
      <c r="N206" s="112" t="str">
        <f>CONCATENATE("dif ",RIGHT(M205,2),"/",RIGHT(K205,2))</f>
        <v>dif 24/23</v>
      </c>
      <c r="O206" s="112" t="str">
        <f>CONCATENATE("dif ",RIGHT(M205,2),"/",RIGHT(C205,2))</f>
        <v>dif 24/19</v>
      </c>
    </row>
    <row r="207" spans="2:16" x14ac:dyDescent="0.25">
      <c r="B207" s="114" t="s">
        <v>71</v>
      </c>
      <c r="C207" s="184">
        <v>3.4125000000000001</v>
      </c>
      <c r="D207" s="185">
        <v>-4.0988372093023084E-2</v>
      </c>
      <c r="E207" s="184">
        <v>2.3258426966292136</v>
      </c>
      <c r="F207" s="185">
        <f t="shared" ref="F207:J209" si="68">IFERROR(E207-C207,"-")</f>
        <v>-1.0866573033707865</v>
      </c>
      <c r="G207" s="184">
        <v>1.6</v>
      </c>
      <c r="H207" s="185">
        <f t="shared" si="68"/>
        <v>-0.72584269662921352</v>
      </c>
      <c r="I207" s="184">
        <v>3.8759689922480618</v>
      </c>
      <c r="J207" s="185">
        <f t="shared" si="68"/>
        <v>2.2759689922480617</v>
      </c>
      <c r="K207" s="184">
        <v>4.2846715328467155</v>
      </c>
      <c r="L207" s="185">
        <f t="shared" ref="L207:L209" si="69">IFERROR(K207-I207,"-")</f>
        <v>0.40870254059865374</v>
      </c>
      <c r="M207" s="184">
        <v>4.0129870129870131</v>
      </c>
      <c r="N207" s="185">
        <f t="shared" ref="N207:N209" si="70">IFERROR(M207-K207,"-")</f>
        <v>-0.27168451985970243</v>
      </c>
      <c r="O207" s="185">
        <f t="shared" ref="O207" si="71">IFERROR(M207-C207,"-")</f>
        <v>0.60048701298701301</v>
      </c>
    </row>
    <row r="208" spans="2:16" x14ac:dyDescent="0.25">
      <c r="B208" s="114" t="s">
        <v>73</v>
      </c>
      <c r="C208" s="184">
        <v>4.395833333333333</v>
      </c>
      <c r="D208" s="185">
        <v>-1.2094298245614041</v>
      </c>
      <c r="E208" s="184">
        <v>3.5098039215686274</v>
      </c>
      <c r="F208" s="185">
        <f t="shared" si="68"/>
        <v>-0.88602941176470562</v>
      </c>
      <c r="G208" s="184">
        <v>1.7</v>
      </c>
      <c r="H208" s="185">
        <f t="shared" si="68"/>
        <v>-1.8098039215686275</v>
      </c>
      <c r="I208" s="184">
        <v>3.2136752136752138</v>
      </c>
      <c r="J208" s="185">
        <f t="shared" si="68"/>
        <v>1.5136752136752138</v>
      </c>
      <c r="K208" s="184">
        <v>4.5227272727272725</v>
      </c>
      <c r="L208" s="185">
        <f t="shared" si="69"/>
        <v>1.3090520590520587</v>
      </c>
      <c r="M208" s="184">
        <v>3.5890410958904111</v>
      </c>
      <c r="N208" s="185">
        <f t="shared" si="70"/>
        <v>-0.93368617683686139</v>
      </c>
      <c r="O208" s="185">
        <f>IFERROR(M208-C208,"-")</f>
        <v>-0.80679223744292194</v>
      </c>
    </row>
    <row r="209" spans="2:16" x14ac:dyDescent="0.25">
      <c r="B209" s="114" t="s">
        <v>75</v>
      </c>
      <c r="C209" s="184">
        <v>2.6666666666666665</v>
      </c>
      <c r="D209" s="185">
        <v>-3.6666666666666665</v>
      </c>
      <c r="E209" s="184">
        <v>4.1304347826086953</v>
      </c>
      <c r="F209" s="185">
        <f t="shared" si="68"/>
        <v>1.4637681159420288</v>
      </c>
      <c r="G209" s="184">
        <v>2.2272727272727271</v>
      </c>
      <c r="H209" s="185">
        <f t="shared" si="68"/>
        <v>-1.9031620553359683</v>
      </c>
      <c r="I209" s="184">
        <v>2.9935897435897436</v>
      </c>
      <c r="J209" s="185">
        <f t="shared" si="68"/>
        <v>0.76631701631701654</v>
      </c>
      <c r="K209" s="184">
        <v>3.8451612903225807</v>
      </c>
      <c r="L209" s="185">
        <f t="shared" si="69"/>
        <v>0.85157154673283708</v>
      </c>
      <c r="M209" s="184">
        <v>3.3227848101265822</v>
      </c>
      <c r="N209" s="185">
        <f t="shared" si="70"/>
        <v>-0.52237648019599847</v>
      </c>
      <c r="O209" s="185">
        <f t="shared" ref="O209:O212" si="72">IFERROR(M209-C209,"-")</f>
        <v>0.6561181434599157</v>
      </c>
    </row>
    <row r="210" spans="2:16" x14ac:dyDescent="0.25">
      <c r="B210" s="114" t="s">
        <v>77</v>
      </c>
      <c r="C210" s="184">
        <v>4</v>
      </c>
      <c r="D210" s="185">
        <v>-1.4594594594594597</v>
      </c>
      <c r="E210" s="184" t="s">
        <v>227</v>
      </c>
      <c r="F210" s="185" t="str">
        <f>IFERROR(E210-C210,"-")</f>
        <v>-</v>
      </c>
      <c r="G210" s="184">
        <v>3.75</v>
      </c>
      <c r="H210" s="185" t="str">
        <f>IFERROR(G210-E210,"-")</f>
        <v>-</v>
      </c>
      <c r="I210" s="184">
        <v>3.8653846153846154</v>
      </c>
      <c r="J210" s="185">
        <f>IFERROR(I210-G210,"-")</f>
        <v>0.11538461538461542</v>
      </c>
      <c r="K210" s="184">
        <v>2.9874999999999998</v>
      </c>
      <c r="L210" s="185">
        <f>IFERROR(K210-I210,"-")</f>
        <v>-0.8778846153846156</v>
      </c>
      <c r="M210" s="184">
        <v>7.709677419354839</v>
      </c>
      <c r="N210" s="185">
        <f>IFERROR(M210-K210,"-")</f>
        <v>4.7221774193548391</v>
      </c>
      <c r="O210" s="185">
        <f t="shared" si="72"/>
        <v>3.709677419354839</v>
      </c>
    </row>
    <row r="211" spans="2:16" x14ac:dyDescent="0.25">
      <c r="B211" s="114" t="s">
        <v>79</v>
      </c>
      <c r="C211" s="184">
        <v>3.161290322580645</v>
      </c>
      <c r="D211" s="185">
        <v>-0.46370967741935498</v>
      </c>
      <c r="E211" s="184" t="s">
        <v>227</v>
      </c>
      <c r="F211" s="185" t="str">
        <f t="shared" ref="F211:J219" si="73">IFERROR(E211-C211,"-")</f>
        <v>-</v>
      </c>
      <c r="G211" s="184">
        <v>3.1666666666666665</v>
      </c>
      <c r="H211" s="185" t="str">
        <f t="shared" si="73"/>
        <v>-</v>
      </c>
      <c r="I211" s="184">
        <v>4.5925925925925926</v>
      </c>
      <c r="J211" s="185">
        <f t="shared" si="73"/>
        <v>1.425925925925926</v>
      </c>
      <c r="K211" s="184">
        <v>4.8780487804878048</v>
      </c>
      <c r="L211" s="185">
        <f t="shared" ref="L211:L219" si="74">IFERROR(K211-I211,"-")</f>
        <v>0.28545618789521221</v>
      </c>
      <c r="M211" s="184">
        <v>5.4523809523809526</v>
      </c>
      <c r="N211" s="185">
        <f t="shared" ref="N211:N218" si="75">IFERROR(M211-K211,"-")</f>
        <v>0.57433217189314778</v>
      </c>
      <c r="O211" s="185">
        <f t="shared" si="72"/>
        <v>2.2910906298003075</v>
      </c>
    </row>
    <row r="212" spans="2:16" x14ac:dyDescent="0.25">
      <c r="B212" s="114" t="s">
        <v>81</v>
      </c>
      <c r="C212" s="184">
        <v>5.03125</v>
      </c>
      <c r="D212" s="185">
        <v>2.9479166666666665</v>
      </c>
      <c r="E212" s="184" t="s">
        <v>227</v>
      </c>
      <c r="F212" s="185" t="str">
        <f t="shared" si="73"/>
        <v>-</v>
      </c>
      <c r="G212" s="184">
        <v>3.0588235294117645</v>
      </c>
      <c r="H212" s="185" t="str">
        <f t="shared" si="73"/>
        <v>-</v>
      </c>
      <c r="I212" s="184">
        <v>5.2705882352941176</v>
      </c>
      <c r="J212" s="185">
        <f t="shared" si="73"/>
        <v>2.2117647058823531</v>
      </c>
      <c r="K212" s="184">
        <v>4.2333333333333334</v>
      </c>
      <c r="L212" s="185">
        <f t="shared" si="74"/>
        <v>-1.0372549019607842</v>
      </c>
      <c r="M212" s="184">
        <v>8.7222222222222214</v>
      </c>
      <c r="N212" s="185">
        <f t="shared" si="75"/>
        <v>4.488888888888888</v>
      </c>
      <c r="O212" s="185">
        <f t="shared" si="72"/>
        <v>3.6909722222222214</v>
      </c>
    </row>
    <row r="213" spans="2:16" x14ac:dyDescent="0.25">
      <c r="B213" s="114" t="s">
        <v>83</v>
      </c>
      <c r="C213" s="184">
        <v>3.6</v>
      </c>
      <c r="D213" s="185">
        <v>-0.39999999999999991</v>
      </c>
      <c r="E213" s="184" t="s">
        <v>227</v>
      </c>
      <c r="F213" s="185" t="str">
        <f t="shared" si="73"/>
        <v>-</v>
      </c>
      <c r="G213" s="184">
        <v>2.4666666666666668</v>
      </c>
      <c r="H213" s="185" t="str">
        <f t="shared" si="73"/>
        <v>-</v>
      </c>
      <c r="I213" s="184">
        <v>3.6904761904761907</v>
      </c>
      <c r="J213" s="185">
        <f t="shared" si="73"/>
        <v>1.2238095238095239</v>
      </c>
      <c r="K213" s="184">
        <v>4.6315789473684212</v>
      </c>
      <c r="L213" s="185">
        <f t="shared" si="74"/>
        <v>0.94110275689223055</v>
      </c>
      <c r="M213" s="184">
        <v>4.6206896551724137</v>
      </c>
      <c r="N213" s="185">
        <f t="shared" si="75"/>
        <v>-1.0889292196007538E-2</v>
      </c>
      <c r="O213" s="185">
        <f>IFERROR(M213-C213,"-")</f>
        <v>1.0206896551724136</v>
      </c>
    </row>
    <row r="214" spans="2:16" x14ac:dyDescent="0.25">
      <c r="B214" s="114" t="s">
        <v>85</v>
      </c>
      <c r="C214" s="184">
        <v>7.6578947368421053</v>
      </c>
      <c r="D214" s="185">
        <v>3.7546689303904923</v>
      </c>
      <c r="E214" s="184">
        <v>2.1111111111111112</v>
      </c>
      <c r="F214" s="185">
        <f t="shared" si="73"/>
        <v>-5.5467836257309937</v>
      </c>
      <c r="G214" s="184">
        <v>3.1666666666666665</v>
      </c>
      <c r="H214" s="185">
        <f t="shared" si="73"/>
        <v>1.0555555555555554</v>
      </c>
      <c r="I214" s="184">
        <v>3.6132075471698113</v>
      </c>
      <c r="J214" s="185">
        <f t="shared" si="73"/>
        <v>0.44654088050314478</v>
      </c>
      <c r="K214" s="184">
        <v>3.3260869565217392</v>
      </c>
      <c r="L214" s="185">
        <f t="shared" si="74"/>
        <v>-0.28712059064807205</v>
      </c>
      <c r="M214" s="184">
        <v>5.0930232558139537</v>
      </c>
      <c r="N214" s="185">
        <f t="shared" si="75"/>
        <v>1.7669362992922144</v>
      </c>
      <c r="O214" s="185">
        <f>IFERROR(M214-C214,"-")</f>
        <v>-2.5648714810281517</v>
      </c>
    </row>
    <row r="215" spans="2:16" x14ac:dyDescent="0.25">
      <c r="B215" s="114" t="s">
        <v>87</v>
      </c>
      <c r="C215" s="184">
        <v>4</v>
      </c>
      <c r="D215" s="185">
        <v>-4.6923076923076916</v>
      </c>
      <c r="E215" s="184">
        <v>1</v>
      </c>
      <c r="F215" s="185">
        <f t="shared" si="73"/>
        <v>-3</v>
      </c>
      <c r="G215" s="184">
        <v>6.2307692307692308</v>
      </c>
      <c r="H215" s="185">
        <f t="shared" si="73"/>
        <v>5.2307692307692308</v>
      </c>
      <c r="I215" s="184">
        <v>5.0454545454545459</v>
      </c>
      <c r="J215" s="185">
        <f t="shared" si="73"/>
        <v>-1.185314685314685</v>
      </c>
      <c r="K215" s="184">
        <v>6.258064516129032</v>
      </c>
      <c r="L215" s="185">
        <f t="shared" si="74"/>
        <v>1.2126099706744862</v>
      </c>
      <c r="M215" s="184">
        <v>3.903225806451613</v>
      </c>
      <c r="N215" s="185">
        <f t="shared" si="75"/>
        <v>-2.354838709677419</v>
      </c>
      <c r="O215" s="185">
        <f t="shared" ref="O215:O218" si="76">IFERROR(M215-C215,"-")</f>
        <v>-9.6774193548387011E-2</v>
      </c>
    </row>
    <row r="216" spans="2:16" x14ac:dyDescent="0.25">
      <c r="B216" s="114" t="s">
        <v>89</v>
      </c>
      <c r="C216" s="184">
        <v>3.4225352112676055</v>
      </c>
      <c r="D216" s="185">
        <v>0.81539235412474831</v>
      </c>
      <c r="E216" s="184">
        <v>1.25</v>
      </c>
      <c r="F216" s="185">
        <f t="shared" si="73"/>
        <v>-2.1725352112676055</v>
      </c>
      <c r="G216" s="184">
        <v>2.9565217391304346</v>
      </c>
      <c r="H216" s="185">
        <f t="shared" si="73"/>
        <v>1.7065217391304346</v>
      </c>
      <c r="I216" s="184">
        <v>6.3611111111111107</v>
      </c>
      <c r="J216" s="185">
        <f t="shared" si="73"/>
        <v>3.4045893719806761</v>
      </c>
      <c r="K216" s="184">
        <v>4.092307692307692</v>
      </c>
      <c r="L216" s="185">
        <f t="shared" si="74"/>
        <v>-2.2688034188034187</v>
      </c>
      <c r="M216" s="184">
        <v>1.9620253164556962</v>
      </c>
      <c r="N216" s="185">
        <f t="shared" si="75"/>
        <v>-2.130282375851996</v>
      </c>
      <c r="O216" s="185">
        <f t="shared" si="76"/>
        <v>-1.4605098948119093</v>
      </c>
    </row>
    <row r="217" spans="2:16" x14ac:dyDescent="0.25">
      <c r="B217" s="114" t="s">
        <v>91</v>
      </c>
      <c r="C217" s="184">
        <v>2.0754716981132075</v>
      </c>
      <c r="D217" s="185">
        <v>-0.39622641509433976</v>
      </c>
      <c r="E217" s="184">
        <v>1.3333333333333333</v>
      </c>
      <c r="F217" s="185">
        <f t="shared" si="73"/>
        <v>-0.74213836477987427</v>
      </c>
      <c r="G217" s="184">
        <v>2.7094017094017095</v>
      </c>
      <c r="H217" s="185">
        <f t="shared" si="73"/>
        <v>1.3760683760683763</v>
      </c>
      <c r="I217" s="184">
        <v>7.666666666666667</v>
      </c>
      <c r="J217" s="185">
        <f t="shared" si="73"/>
        <v>4.9572649572649574</v>
      </c>
      <c r="K217" s="184">
        <v>2.8245614035087718</v>
      </c>
      <c r="L217" s="185">
        <f t="shared" si="74"/>
        <v>-4.8421052631578956</v>
      </c>
      <c r="M217" s="184">
        <v>3.4358974358974357</v>
      </c>
      <c r="N217" s="185">
        <f t="shared" si="75"/>
        <v>0.61133603238866385</v>
      </c>
      <c r="O217" s="185">
        <f t="shared" si="76"/>
        <v>1.3604257377842282</v>
      </c>
    </row>
    <row r="218" spans="2:16" x14ac:dyDescent="0.25">
      <c r="B218" s="114" t="s">
        <v>93</v>
      </c>
      <c r="C218" s="184">
        <v>2.4624999999999999</v>
      </c>
      <c r="D218" s="185">
        <v>-5.3629032258064591E-2</v>
      </c>
      <c r="E218" s="184">
        <v>1</v>
      </c>
      <c r="F218" s="185">
        <f t="shared" si="73"/>
        <v>-1.4624999999999999</v>
      </c>
      <c r="G218" s="184">
        <v>3.2523364485981308</v>
      </c>
      <c r="H218" s="185">
        <f t="shared" si="73"/>
        <v>2.2523364485981308</v>
      </c>
      <c r="I218" s="184">
        <v>3.0909090909090908</v>
      </c>
      <c r="J218" s="185">
        <f t="shared" si="73"/>
        <v>-0.16142735768903993</v>
      </c>
      <c r="K218" s="184">
        <v>3.2300884955752212</v>
      </c>
      <c r="L218" s="185">
        <f t="shared" si="74"/>
        <v>0.13917940466613032</v>
      </c>
      <c r="M218" s="184">
        <v>2.8666666666666667</v>
      </c>
      <c r="N218" s="185">
        <f t="shared" si="75"/>
        <v>-0.36342182890855446</v>
      </c>
      <c r="O218" s="185">
        <f t="shared" si="76"/>
        <v>0.40416666666666679</v>
      </c>
    </row>
    <row r="219" spans="2:16" ht="15.75" x14ac:dyDescent="0.25">
      <c r="B219" s="117" t="s">
        <v>30</v>
      </c>
      <c r="C219" s="186">
        <v>3.4191702432045781</v>
      </c>
      <c r="D219" s="187">
        <v>-0.63316620539355251</v>
      </c>
      <c r="E219" s="186">
        <v>2.9102167182662537</v>
      </c>
      <c r="F219" s="187">
        <f t="shared" si="73"/>
        <v>-0.50895352493832435</v>
      </c>
      <c r="G219" s="186">
        <v>3.2060185185185186</v>
      </c>
      <c r="H219" s="187">
        <f t="shared" si="73"/>
        <v>0.29580180025226488</v>
      </c>
      <c r="I219" s="186">
        <v>4.25</v>
      </c>
      <c r="J219" s="187">
        <f t="shared" si="73"/>
        <v>1.0439814814814814</v>
      </c>
      <c r="K219" s="186">
        <v>3.8624733475479744</v>
      </c>
      <c r="L219" s="187">
        <f t="shared" si="74"/>
        <v>-0.38752665245202556</v>
      </c>
      <c r="M219" s="186">
        <v>4.072883172561629</v>
      </c>
      <c r="N219" s="187">
        <v>0.21040982501365457</v>
      </c>
      <c r="O219" s="187">
        <v>0.65371292935705094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K222" s="120"/>
      <c r="M222" s="122"/>
      <c r="O222" s="122"/>
    </row>
    <row r="224" spans="2:16" ht="48.75" customHeight="1" thickBot="1" x14ac:dyDescent="0.3">
      <c r="B224" s="269" t="s">
        <v>297</v>
      </c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1" t="s">
        <v>124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125</v>
      </c>
    </row>
    <row r="226" spans="2:16" ht="22.5" thickTop="1" thickBot="1" x14ac:dyDescent="0.3">
      <c r="B226" s="121" t="str">
        <f>C226</f>
        <v>Bélgica</v>
      </c>
      <c r="C226" s="291" t="s">
        <v>119</v>
      </c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3"/>
    </row>
    <row r="227" spans="2:16" ht="22.5" thickTop="1" thickBot="1" x14ac:dyDescent="0.3">
      <c r="B227" s="109"/>
      <c r="C227" s="294">
        <f>2019</f>
        <v>2019</v>
      </c>
      <c r="D227" s="295"/>
      <c r="E227" s="296">
        <v>2020</v>
      </c>
      <c r="F227" s="295"/>
      <c r="G227" s="296">
        <v>2021</v>
      </c>
      <c r="H227" s="295"/>
      <c r="I227" s="296">
        <v>2022</v>
      </c>
      <c r="J227" s="295"/>
      <c r="K227" s="296">
        <v>2023</v>
      </c>
      <c r="L227" s="295"/>
      <c r="M227" s="296">
        <v>2024</v>
      </c>
      <c r="N227" s="297"/>
      <c r="O227" s="298"/>
    </row>
    <row r="228" spans="2:16" ht="16.5" thickTop="1" thickBot="1" x14ac:dyDescent="0.3">
      <c r="B228" s="85"/>
      <c r="C228" s="111" t="s">
        <v>69</v>
      </c>
      <c r="D228" s="112" t="str">
        <f>CONCATENATE("dif ",RIGHT(2019,2),"/",RIGHT(2018,2))</f>
        <v>dif 19/18</v>
      </c>
      <c r="E228" s="113" t="s">
        <v>69</v>
      </c>
      <c r="F228" s="112" t="str">
        <f>CONCATENATE("dif ",RIGHT(E227,2),"/",RIGHT(C227,2))</f>
        <v>dif 20/19</v>
      </c>
      <c r="G228" s="113" t="s">
        <v>69</v>
      </c>
      <c r="H228" s="112" t="str">
        <f>CONCATENATE("dif ",RIGHT(G227,2),"/",RIGHT(E227,2))</f>
        <v>dif 21/20</v>
      </c>
      <c r="I228" s="113" t="s">
        <v>69</v>
      </c>
      <c r="J228" s="112" t="str">
        <f>CONCATENATE("dif ",RIGHT(I227,2),"/",RIGHT(G227,2))</f>
        <v>dif 22/21</v>
      </c>
      <c r="K228" s="113" t="s">
        <v>69</v>
      </c>
      <c r="L228" s="112" t="str">
        <f>CONCATENATE("dif ",RIGHT(K227,2),"/",RIGHT(I227,2))</f>
        <v>dif 23/22</v>
      </c>
      <c r="M228" s="113" t="s">
        <v>69</v>
      </c>
      <c r="N228" s="112" t="str">
        <f>CONCATENATE("dif ",RIGHT(M227,2),"/",RIGHT(K227,2))</f>
        <v>dif 24/23</v>
      </c>
      <c r="O228" s="112" t="str">
        <f>CONCATENATE("dif ",RIGHT(M227,2),"/",RIGHT(C227,2))</f>
        <v>dif 24/19</v>
      </c>
    </row>
    <row r="229" spans="2:16" x14ac:dyDescent="0.25">
      <c r="B229" s="114" t="s">
        <v>71</v>
      </c>
      <c r="C229" s="184">
        <v>2.5810810810810811</v>
      </c>
      <c r="D229" s="185">
        <v>3.1081081081081319E-2</v>
      </c>
      <c r="E229" s="184">
        <v>2.408450704225352</v>
      </c>
      <c r="F229" s="185">
        <f t="shared" ref="F229:J231" si="77">IFERROR(E229-C229,"-")</f>
        <v>-0.17263037685572913</v>
      </c>
      <c r="G229" s="184">
        <v>3.375</v>
      </c>
      <c r="H229" s="185">
        <f t="shared" si="77"/>
        <v>0.96654929577464799</v>
      </c>
      <c r="I229" s="184">
        <v>2.6404494382022472</v>
      </c>
      <c r="J229" s="185">
        <f t="shared" si="77"/>
        <v>-0.7345505617977528</v>
      </c>
      <c r="K229" s="184">
        <v>2.5185185185185186</v>
      </c>
      <c r="L229" s="185">
        <f t="shared" ref="L229:L231" si="78">IFERROR(K229-I229,"-")</f>
        <v>-0.1219309196837286</v>
      </c>
      <c r="M229" s="184">
        <v>2.2865497076023393</v>
      </c>
      <c r="N229" s="185">
        <f t="shared" ref="N229:N231" si="79">IFERROR(M229-K229,"-")</f>
        <v>-0.23196881091617927</v>
      </c>
      <c r="O229" s="185">
        <f t="shared" ref="O229" si="80">IFERROR(M229-C229,"-")</f>
        <v>-0.29453137347874181</v>
      </c>
    </row>
    <row r="230" spans="2:16" x14ac:dyDescent="0.25">
      <c r="B230" s="114" t="s">
        <v>73</v>
      </c>
      <c r="C230" s="184">
        <v>3</v>
      </c>
      <c r="D230" s="185">
        <v>-0.64583333333333348</v>
      </c>
      <c r="E230" s="184">
        <v>2.7586206896551726</v>
      </c>
      <c r="F230" s="185">
        <f t="shared" si="77"/>
        <v>-0.2413793103448274</v>
      </c>
      <c r="G230" s="184">
        <v>4</v>
      </c>
      <c r="H230" s="185">
        <f t="shared" si="77"/>
        <v>1.2413793103448274</v>
      </c>
      <c r="I230" s="184">
        <v>2.925925925925926</v>
      </c>
      <c r="J230" s="185">
        <f t="shared" si="77"/>
        <v>-1.074074074074074</v>
      </c>
      <c r="K230" s="184">
        <v>3</v>
      </c>
      <c r="L230" s="185">
        <f t="shared" si="78"/>
        <v>7.4074074074073959E-2</v>
      </c>
      <c r="M230" s="184">
        <v>3.2736842105263158</v>
      </c>
      <c r="N230" s="185">
        <f t="shared" si="79"/>
        <v>0.27368421052631575</v>
      </c>
      <c r="O230" s="185">
        <f>IFERROR(M230-C230,"-")</f>
        <v>0.27368421052631575</v>
      </c>
    </row>
    <row r="231" spans="2:16" x14ac:dyDescent="0.25">
      <c r="B231" s="114" t="s">
        <v>75</v>
      </c>
      <c r="C231" s="184">
        <v>3.8360655737704916</v>
      </c>
      <c r="D231" s="185">
        <v>0.86309260079751882</v>
      </c>
      <c r="E231" s="184">
        <v>1.34375</v>
      </c>
      <c r="F231" s="185">
        <f t="shared" si="77"/>
        <v>-2.4923155737704916</v>
      </c>
      <c r="G231" s="184">
        <v>4.083333333333333</v>
      </c>
      <c r="H231" s="185">
        <f t="shared" si="77"/>
        <v>2.739583333333333</v>
      </c>
      <c r="I231" s="184">
        <v>3.3624999999999998</v>
      </c>
      <c r="J231" s="185">
        <f t="shared" si="77"/>
        <v>-0.72083333333333321</v>
      </c>
      <c r="K231" s="184">
        <v>4.253521126760563</v>
      </c>
      <c r="L231" s="185">
        <f t="shared" si="78"/>
        <v>0.89102112676056322</v>
      </c>
      <c r="M231" s="184">
        <v>3.043010752688172</v>
      </c>
      <c r="N231" s="185">
        <f t="shared" si="79"/>
        <v>-1.210510374072391</v>
      </c>
      <c r="O231" s="185">
        <f t="shared" ref="O231:O234" si="81">IFERROR(M231-C231,"-")</f>
        <v>-0.79305482108231962</v>
      </c>
    </row>
    <row r="232" spans="2:16" x14ac:dyDescent="0.25">
      <c r="B232" s="114" t="s">
        <v>77</v>
      </c>
      <c r="C232" s="184">
        <v>2.5319148936170213</v>
      </c>
      <c r="D232" s="185">
        <v>-1.222802087515054</v>
      </c>
      <c r="E232" s="184" t="s">
        <v>227</v>
      </c>
      <c r="F232" s="185" t="str">
        <f>IFERROR(E232-C232,"-")</f>
        <v>-</v>
      </c>
      <c r="G232" s="184">
        <v>2.0857142857142859</v>
      </c>
      <c r="H232" s="185" t="str">
        <f>IFERROR(G232-E232,"-")</f>
        <v>-</v>
      </c>
      <c r="I232" s="184">
        <v>2.6166666666666667</v>
      </c>
      <c r="J232" s="185">
        <f>IFERROR(I232-G232,"-")</f>
        <v>0.53095238095238084</v>
      </c>
      <c r="K232" s="184">
        <v>2.5909090909090908</v>
      </c>
      <c r="L232" s="185">
        <f>IFERROR(K232-I232,"-")</f>
        <v>-2.5757575757575868E-2</v>
      </c>
      <c r="M232" s="184">
        <v>2.6896551724137931</v>
      </c>
      <c r="N232" s="185">
        <f>IFERROR(M232-K232,"-")</f>
        <v>9.8746081504702321E-2</v>
      </c>
      <c r="O232" s="185">
        <f t="shared" si="81"/>
        <v>0.15774027879677188</v>
      </c>
    </row>
    <row r="233" spans="2:16" x14ac:dyDescent="0.25">
      <c r="B233" s="114" t="s">
        <v>79</v>
      </c>
      <c r="C233" s="184">
        <v>4.2105263157894735</v>
      </c>
      <c r="D233" s="185">
        <v>-1.5894736842105264</v>
      </c>
      <c r="E233" s="184" t="s">
        <v>227</v>
      </c>
      <c r="F233" s="185" t="str">
        <f t="shared" ref="F233:J241" si="82">IFERROR(E233-C233,"-")</f>
        <v>-</v>
      </c>
      <c r="G233" s="184">
        <v>1.5454545454545454</v>
      </c>
      <c r="H233" s="185" t="str">
        <f t="shared" si="82"/>
        <v>-</v>
      </c>
      <c r="I233" s="184">
        <v>3.25</v>
      </c>
      <c r="J233" s="185">
        <f t="shared" si="82"/>
        <v>1.7045454545454546</v>
      </c>
      <c r="K233" s="184">
        <v>2.59375</v>
      </c>
      <c r="L233" s="185">
        <f t="shared" ref="L233:L241" si="83">IFERROR(K233-I233,"-")</f>
        <v>-0.65625</v>
      </c>
      <c r="M233" s="184">
        <v>1.346938775510204</v>
      </c>
      <c r="N233" s="185">
        <f t="shared" ref="N233:N240" si="84">IFERROR(M233-K233,"-")</f>
        <v>-1.246811224489796</v>
      </c>
      <c r="O233" s="185">
        <f t="shared" si="81"/>
        <v>-2.8635875402792692</v>
      </c>
    </row>
    <row r="234" spans="2:16" x14ac:dyDescent="0.25">
      <c r="B234" s="114" t="s">
        <v>81</v>
      </c>
      <c r="C234" s="184">
        <v>1.9090909090909092</v>
      </c>
      <c r="D234" s="185">
        <v>-1.8803827751196169</v>
      </c>
      <c r="E234" s="184" t="s">
        <v>227</v>
      </c>
      <c r="F234" s="185" t="str">
        <f t="shared" si="82"/>
        <v>-</v>
      </c>
      <c r="G234" s="184">
        <v>3.36</v>
      </c>
      <c r="H234" s="185" t="str">
        <f t="shared" si="82"/>
        <v>-</v>
      </c>
      <c r="I234" s="184">
        <v>2.2580645161290325</v>
      </c>
      <c r="J234" s="185">
        <f t="shared" si="82"/>
        <v>-1.1019354838709674</v>
      </c>
      <c r="K234" s="184">
        <v>2.28125</v>
      </c>
      <c r="L234" s="185">
        <f t="shared" si="83"/>
        <v>2.3185483870967527E-2</v>
      </c>
      <c r="M234" s="184">
        <v>2.8947368421052633</v>
      </c>
      <c r="N234" s="185">
        <f t="shared" si="84"/>
        <v>0.61348684210526327</v>
      </c>
      <c r="O234" s="185">
        <f t="shared" si="81"/>
        <v>0.9856459330143541</v>
      </c>
    </row>
    <row r="235" spans="2:16" x14ac:dyDescent="0.25">
      <c r="B235" s="114" t="s">
        <v>83</v>
      </c>
      <c r="C235" s="184">
        <v>1.6538461538461537</v>
      </c>
      <c r="D235" s="185">
        <v>-1.3461538461538463</v>
      </c>
      <c r="E235" s="184" t="s">
        <v>227</v>
      </c>
      <c r="F235" s="185" t="str">
        <f t="shared" si="82"/>
        <v>-</v>
      </c>
      <c r="G235" s="184">
        <v>2.5116279069767442</v>
      </c>
      <c r="H235" s="185" t="str">
        <f t="shared" si="82"/>
        <v>-</v>
      </c>
      <c r="I235" s="184">
        <v>3.4262295081967213</v>
      </c>
      <c r="J235" s="185">
        <f t="shared" si="82"/>
        <v>0.91460160121997713</v>
      </c>
      <c r="K235" s="184">
        <v>2.5813953488372094</v>
      </c>
      <c r="L235" s="185">
        <f t="shared" si="83"/>
        <v>-0.84483415935951189</v>
      </c>
      <c r="M235" s="184">
        <v>2.36</v>
      </c>
      <c r="N235" s="185">
        <f t="shared" si="84"/>
        <v>-0.22139534883720957</v>
      </c>
      <c r="O235" s="185">
        <f>IFERROR(M235-C235,"-")</f>
        <v>0.70615384615384613</v>
      </c>
    </row>
    <row r="236" spans="2:16" x14ac:dyDescent="0.25">
      <c r="B236" s="114" t="s">
        <v>85</v>
      </c>
      <c r="C236" s="184">
        <v>1.8181818181818181</v>
      </c>
      <c r="D236" s="185">
        <v>-0.946524064171123</v>
      </c>
      <c r="E236" s="184">
        <v>2.6666666666666665</v>
      </c>
      <c r="F236" s="185">
        <f t="shared" si="82"/>
        <v>0.8484848484848484</v>
      </c>
      <c r="G236" s="184">
        <v>1.7179487179487178</v>
      </c>
      <c r="H236" s="185">
        <f t="shared" si="82"/>
        <v>-0.94871794871794868</v>
      </c>
      <c r="I236" s="184">
        <v>2.406779661016949</v>
      </c>
      <c r="J236" s="185">
        <f t="shared" si="82"/>
        <v>0.68883094306823112</v>
      </c>
      <c r="K236" s="184">
        <v>2.3877551020408165</v>
      </c>
      <c r="L236" s="185">
        <f t="shared" si="83"/>
        <v>-1.9024558976132422E-2</v>
      </c>
      <c r="M236" s="184">
        <v>2.3050847457627119</v>
      </c>
      <c r="N236" s="185">
        <f t="shared" si="84"/>
        <v>-8.2670356278104595E-2</v>
      </c>
      <c r="O236" s="185">
        <f>IFERROR(M236-C236,"-")</f>
        <v>0.48690292758089382</v>
      </c>
    </row>
    <row r="237" spans="2:16" x14ac:dyDescent="0.25">
      <c r="B237" s="114" t="s">
        <v>87</v>
      </c>
      <c r="C237" s="184">
        <v>1.5</v>
      </c>
      <c r="D237" s="185">
        <v>-1.6538461538461537</v>
      </c>
      <c r="E237" s="184">
        <v>2.15</v>
      </c>
      <c r="F237" s="185">
        <f t="shared" si="82"/>
        <v>0.64999999999999991</v>
      </c>
      <c r="G237" s="184">
        <v>2</v>
      </c>
      <c r="H237" s="185">
        <f t="shared" si="82"/>
        <v>-0.14999999999999991</v>
      </c>
      <c r="I237" s="184">
        <v>3.9</v>
      </c>
      <c r="J237" s="185">
        <f t="shared" si="82"/>
        <v>1.9</v>
      </c>
      <c r="K237" s="184">
        <v>2.9268292682926829</v>
      </c>
      <c r="L237" s="185">
        <f t="shared" si="83"/>
        <v>-0.97317073170731705</v>
      </c>
      <c r="M237" s="184">
        <v>3.8536585365853657</v>
      </c>
      <c r="N237" s="185">
        <f t="shared" si="84"/>
        <v>0.92682926829268286</v>
      </c>
      <c r="O237" s="185">
        <f t="shared" ref="O237:O240" si="85">IFERROR(M237-C237,"-")</f>
        <v>2.3536585365853657</v>
      </c>
    </row>
    <row r="238" spans="2:16" x14ac:dyDescent="0.25">
      <c r="B238" s="114" t="s">
        <v>89</v>
      </c>
      <c r="C238" s="184">
        <v>2.074074074074074</v>
      </c>
      <c r="D238" s="185">
        <v>-0.21759259259259256</v>
      </c>
      <c r="E238" s="184">
        <v>1.8974358974358974</v>
      </c>
      <c r="F238" s="185">
        <f t="shared" si="82"/>
        <v>-0.1766381766381766</v>
      </c>
      <c r="G238" s="184">
        <v>2.7580645161290325</v>
      </c>
      <c r="H238" s="185">
        <f t="shared" si="82"/>
        <v>0.86062861869313512</v>
      </c>
      <c r="I238" s="184">
        <v>2.2432432432432434</v>
      </c>
      <c r="J238" s="185">
        <f t="shared" si="82"/>
        <v>-0.51482127288578905</v>
      </c>
      <c r="K238" s="184">
        <v>2.9</v>
      </c>
      <c r="L238" s="185">
        <f t="shared" si="83"/>
        <v>0.65675675675675649</v>
      </c>
      <c r="M238" s="184">
        <v>2.736842105263158</v>
      </c>
      <c r="N238" s="185">
        <f t="shared" si="84"/>
        <v>-0.16315789473684195</v>
      </c>
      <c r="O238" s="185">
        <f t="shared" si="85"/>
        <v>0.66276803118908401</v>
      </c>
    </row>
    <row r="239" spans="2:16" x14ac:dyDescent="0.25">
      <c r="B239" s="114" t="s">
        <v>91</v>
      </c>
      <c r="C239" s="184">
        <v>1.5316455696202531</v>
      </c>
      <c r="D239" s="185">
        <v>-1.7004972875226041</v>
      </c>
      <c r="E239" s="184">
        <v>2.4509803921568629</v>
      </c>
      <c r="F239" s="185">
        <f t="shared" si="82"/>
        <v>0.91933482253660981</v>
      </c>
      <c r="G239" s="184">
        <v>3.0673076923076925</v>
      </c>
      <c r="H239" s="185">
        <f t="shared" si="82"/>
        <v>0.61632730015082959</v>
      </c>
      <c r="I239" s="184">
        <v>2.2428571428571429</v>
      </c>
      <c r="J239" s="185">
        <f t="shared" si="82"/>
        <v>-0.82445054945054963</v>
      </c>
      <c r="K239" s="184">
        <v>2.961904761904762</v>
      </c>
      <c r="L239" s="185">
        <f t="shared" si="83"/>
        <v>0.71904761904761916</v>
      </c>
      <c r="M239" s="184">
        <v>2.515625</v>
      </c>
      <c r="N239" s="185">
        <f t="shared" si="84"/>
        <v>-0.44627976190476204</v>
      </c>
      <c r="O239" s="185">
        <f t="shared" si="85"/>
        <v>0.98397943037974689</v>
      </c>
    </row>
    <row r="240" spans="2:16" x14ac:dyDescent="0.25">
      <c r="B240" s="114" t="s">
        <v>93</v>
      </c>
      <c r="C240" s="184">
        <v>2.85</v>
      </c>
      <c r="D240" s="185">
        <v>0.99141414141414153</v>
      </c>
      <c r="E240" s="184">
        <v>1.8</v>
      </c>
      <c r="F240" s="185">
        <f t="shared" si="82"/>
        <v>-1.05</v>
      </c>
      <c r="G240" s="184">
        <v>2.4202898550724639</v>
      </c>
      <c r="H240" s="185">
        <f t="shared" si="82"/>
        <v>0.62028985507246381</v>
      </c>
      <c r="I240" s="184">
        <v>2.1538461538461537</v>
      </c>
      <c r="J240" s="185">
        <f t="shared" si="82"/>
        <v>-0.26644370122631011</v>
      </c>
      <c r="K240" s="184">
        <v>2.0506329113924049</v>
      </c>
      <c r="L240" s="185">
        <f t="shared" si="83"/>
        <v>-0.10321324245374885</v>
      </c>
      <c r="M240" s="184">
        <v>2.4335664335664338</v>
      </c>
      <c r="N240" s="185">
        <f t="shared" si="84"/>
        <v>0.38293352217402887</v>
      </c>
      <c r="O240" s="185">
        <f t="shared" si="85"/>
        <v>-0.41643356643356633</v>
      </c>
    </row>
    <row r="241" spans="2:16" ht="15.75" x14ac:dyDescent="0.25">
      <c r="B241" s="117" t="s">
        <v>30</v>
      </c>
      <c r="C241" s="186">
        <v>2.5009633911368017</v>
      </c>
      <c r="D241" s="187">
        <v>-0.43349353770214982</v>
      </c>
      <c r="E241" s="186">
        <v>2.2450142450142452</v>
      </c>
      <c r="F241" s="187">
        <f t="shared" si="82"/>
        <v>-0.25594914612255648</v>
      </c>
      <c r="G241" s="186">
        <v>2.5936883629191323</v>
      </c>
      <c r="H241" s="187">
        <f t="shared" si="82"/>
        <v>0.34867411790488712</v>
      </c>
      <c r="I241" s="186">
        <v>2.774193548387097</v>
      </c>
      <c r="J241" s="187">
        <f t="shared" si="82"/>
        <v>0.18050518546796468</v>
      </c>
      <c r="K241" s="186">
        <v>2.7876923076923079</v>
      </c>
      <c r="L241" s="187">
        <f t="shared" si="83"/>
        <v>1.3498759305210939E-2</v>
      </c>
      <c r="M241" s="186">
        <v>2.6112956810631229</v>
      </c>
      <c r="N241" s="187">
        <v>-0.17639662662918498</v>
      </c>
      <c r="O241" s="187">
        <v>0.11033228992632127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M244" s="105"/>
      <c r="O244" s="122"/>
    </row>
    <row r="246" spans="2:16" ht="48.75" customHeight="1" thickBot="1" x14ac:dyDescent="0.3">
      <c r="B246" s="269" t="s">
        <v>299</v>
      </c>
      <c r="C246" s="269"/>
      <c r="D246" s="269"/>
      <c r="E246" s="269"/>
      <c r="F246" s="269"/>
      <c r="G246" s="269"/>
      <c r="H246" s="269"/>
      <c r="I246" s="269"/>
      <c r="J246" s="269"/>
      <c r="K246" s="269"/>
      <c r="L246" s="269"/>
      <c r="M246" s="269"/>
      <c r="N246" s="269"/>
      <c r="O246" s="269"/>
      <c r="P246" s="1" t="s">
        <v>126</v>
      </c>
    </row>
    <row r="247" spans="2:16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P247" s="1" t="s">
        <v>127</v>
      </c>
    </row>
    <row r="248" spans="2:16" ht="22.5" thickTop="1" thickBot="1" x14ac:dyDescent="0.3">
      <c r="B248" s="121" t="str">
        <f>C248</f>
        <v>Dinamarca</v>
      </c>
      <c r="C248" s="291" t="s">
        <v>128</v>
      </c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3"/>
    </row>
    <row r="249" spans="2:16" ht="22.5" thickTop="1" thickBot="1" x14ac:dyDescent="0.3">
      <c r="B249" s="109"/>
      <c r="C249" s="294">
        <f>2019</f>
        <v>2019</v>
      </c>
      <c r="D249" s="295"/>
      <c r="E249" s="296">
        <v>2020</v>
      </c>
      <c r="F249" s="295"/>
      <c r="G249" s="296">
        <v>2021</v>
      </c>
      <c r="H249" s="295"/>
      <c r="I249" s="296">
        <v>2022</v>
      </c>
      <c r="J249" s="295"/>
      <c r="K249" s="296">
        <v>2023</v>
      </c>
      <c r="L249" s="295"/>
      <c r="M249" s="296">
        <v>2024</v>
      </c>
      <c r="N249" s="297"/>
      <c r="O249" s="298"/>
    </row>
    <row r="250" spans="2:16" ht="16.5" thickTop="1" thickBot="1" x14ac:dyDescent="0.3">
      <c r="B250" s="85"/>
      <c r="C250" s="111" t="s">
        <v>69</v>
      </c>
      <c r="D250" s="112" t="str">
        <f>CONCATENATE("dif ",RIGHT(2019,2),"/",RIGHT(2018,2))</f>
        <v>dif 19/18</v>
      </c>
      <c r="E250" s="113" t="s">
        <v>69</v>
      </c>
      <c r="F250" s="112" t="str">
        <f>CONCATENATE("dif ",RIGHT(E249,2),"/",RIGHT(C249,2))</f>
        <v>dif 20/19</v>
      </c>
      <c r="G250" s="113" t="s">
        <v>69</v>
      </c>
      <c r="H250" s="112" t="str">
        <f>CONCATENATE("dif ",RIGHT(G249,2),"/",RIGHT(E249,2))</f>
        <v>dif 21/20</v>
      </c>
      <c r="I250" s="113" t="s">
        <v>69</v>
      </c>
      <c r="J250" s="112" t="str">
        <f>CONCATENATE("dif ",RIGHT(I249,2),"/",RIGHT(G249,2))</f>
        <v>dif 22/21</v>
      </c>
      <c r="K250" s="113" t="s">
        <v>69</v>
      </c>
      <c r="L250" s="112" t="str">
        <f>CONCATENATE("dif ",RIGHT(K249,2),"/",RIGHT(I249,2))</f>
        <v>dif 23/22</v>
      </c>
      <c r="M250" s="113" t="s">
        <v>69</v>
      </c>
      <c r="N250" s="112" t="str">
        <f>CONCATENATE("dif ",RIGHT(M249,2),"/",RIGHT(K249,2))</f>
        <v>dif 24/23</v>
      </c>
      <c r="O250" s="112" t="str">
        <f>CONCATENATE("dif ",RIGHT(M249,2),"/",RIGHT(C249,2))</f>
        <v>dif 24/19</v>
      </c>
    </row>
    <row r="251" spans="2:16" x14ac:dyDescent="0.25">
      <c r="B251" s="114" t="s">
        <v>71</v>
      </c>
      <c r="C251" s="184">
        <v>3.2777777777777777</v>
      </c>
      <c r="D251" s="185">
        <v>0.9444444444444442</v>
      </c>
      <c r="E251" s="184">
        <v>3.7241379310344827</v>
      </c>
      <c r="F251" s="185">
        <f t="shared" ref="F251:J253" si="86">IFERROR(E251-C251,"-")</f>
        <v>0.44636015325670497</v>
      </c>
      <c r="G251" s="184">
        <v>1.25</v>
      </c>
      <c r="H251" s="185">
        <f t="shared" si="86"/>
        <v>-2.4741379310344827</v>
      </c>
      <c r="I251" s="184">
        <v>4.04</v>
      </c>
      <c r="J251" s="185">
        <f t="shared" si="86"/>
        <v>2.79</v>
      </c>
      <c r="K251" s="184">
        <v>3.6111111111111112</v>
      </c>
      <c r="L251" s="185">
        <f t="shared" ref="L251:L253" si="87">IFERROR(K251-I251,"-")</f>
        <v>-0.42888888888888888</v>
      </c>
      <c r="M251" s="184">
        <v>2.8793103448275863</v>
      </c>
      <c r="N251" s="185">
        <f t="shared" ref="N251:N253" si="88">IFERROR(M251-K251,"-")</f>
        <v>-0.73180076628352486</v>
      </c>
      <c r="O251" s="185">
        <f t="shared" ref="O251" si="89">IFERROR(M251-C251,"-")</f>
        <v>-0.39846743295019138</v>
      </c>
    </row>
    <row r="252" spans="2:16" x14ac:dyDescent="0.25">
      <c r="B252" s="114" t="s">
        <v>73</v>
      </c>
      <c r="C252" s="184">
        <v>2.3235294117647061</v>
      </c>
      <c r="D252" s="185">
        <v>6.6386554621848948E-2</v>
      </c>
      <c r="E252" s="184">
        <v>4.2941176470588234</v>
      </c>
      <c r="F252" s="185">
        <f t="shared" si="86"/>
        <v>1.9705882352941173</v>
      </c>
      <c r="G252" s="184">
        <v>1</v>
      </c>
      <c r="H252" s="185">
        <f t="shared" si="86"/>
        <v>-3.2941176470588234</v>
      </c>
      <c r="I252" s="184">
        <v>2.9384615384615387</v>
      </c>
      <c r="J252" s="185">
        <f t="shared" si="86"/>
        <v>1.9384615384615387</v>
      </c>
      <c r="K252" s="184">
        <v>1.8235294117647058</v>
      </c>
      <c r="L252" s="185">
        <f t="shared" si="87"/>
        <v>-1.1149321266968328</v>
      </c>
      <c r="M252" s="184">
        <v>4.2424242424242422</v>
      </c>
      <c r="N252" s="185">
        <f t="shared" si="88"/>
        <v>2.4188948306595366</v>
      </c>
      <c r="O252" s="185">
        <f>IFERROR(M252-C252,"-")</f>
        <v>1.9188948306595361</v>
      </c>
    </row>
    <row r="253" spans="2:16" x14ac:dyDescent="0.25">
      <c r="B253" s="114" t="s">
        <v>75</v>
      </c>
      <c r="C253" s="184">
        <v>3.8</v>
      </c>
      <c r="D253" s="185">
        <v>0.68888888888888866</v>
      </c>
      <c r="E253" s="184">
        <v>21</v>
      </c>
      <c r="F253" s="185">
        <f t="shared" si="86"/>
        <v>17.2</v>
      </c>
      <c r="G253" s="184">
        <v>7</v>
      </c>
      <c r="H253" s="185">
        <f t="shared" si="86"/>
        <v>-14</v>
      </c>
      <c r="I253" s="184">
        <v>1.9318181818181819</v>
      </c>
      <c r="J253" s="185">
        <f t="shared" si="86"/>
        <v>-5.0681818181818183</v>
      </c>
      <c r="K253" s="184">
        <v>2</v>
      </c>
      <c r="L253" s="185">
        <f t="shared" si="87"/>
        <v>6.8181818181818121E-2</v>
      </c>
      <c r="M253" s="184">
        <v>4.7692307692307692</v>
      </c>
      <c r="N253" s="185">
        <f t="shared" si="88"/>
        <v>2.7692307692307692</v>
      </c>
      <c r="O253" s="185">
        <f t="shared" ref="O253:O256" si="90">IFERROR(M253-C253,"-")</f>
        <v>0.96923076923076934</v>
      </c>
    </row>
    <row r="254" spans="2:16" x14ac:dyDescent="0.25">
      <c r="B254" s="114" t="s">
        <v>77</v>
      </c>
      <c r="C254" s="184">
        <v>2.6666666666666665</v>
      </c>
      <c r="D254" s="185">
        <v>1.0555555555555554</v>
      </c>
      <c r="E254" s="184" t="s">
        <v>227</v>
      </c>
      <c r="F254" s="185" t="str">
        <f>IFERROR(E254-C254,"-")</f>
        <v>-</v>
      </c>
      <c r="G254" s="184">
        <v>1.8</v>
      </c>
      <c r="H254" s="185" t="str">
        <f>IFERROR(G254-E254,"-")</f>
        <v>-</v>
      </c>
      <c r="I254" s="184">
        <v>1.7</v>
      </c>
      <c r="J254" s="185">
        <f>IFERROR(I254-G254,"-")</f>
        <v>-0.10000000000000009</v>
      </c>
      <c r="K254" s="184">
        <v>2.625</v>
      </c>
      <c r="L254" s="185">
        <f>IFERROR(K254-I254,"-")</f>
        <v>0.92500000000000004</v>
      </c>
      <c r="M254" s="184" t="s">
        <v>227</v>
      </c>
      <c r="N254" s="185" t="str">
        <f>IFERROR(M254-K254,"-")</f>
        <v>-</v>
      </c>
      <c r="O254" s="185" t="str">
        <f t="shared" si="90"/>
        <v>-</v>
      </c>
    </row>
    <row r="255" spans="2:16" x14ac:dyDescent="0.25">
      <c r="B255" s="114" t="s">
        <v>79</v>
      </c>
      <c r="C255" s="184">
        <v>2.5</v>
      </c>
      <c r="D255" s="185">
        <v>1.5</v>
      </c>
      <c r="E255" s="184" t="s">
        <v>227</v>
      </c>
      <c r="F255" s="185" t="str">
        <f t="shared" ref="F255:J263" si="91">IFERROR(E255-C255,"-")</f>
        <v>-</v>
      </c>
      <c r="G255" s="184">
        <v>6</v>
      </c>
      <c r="H255" s="185" t="str">
        <f t="shared" si="91"/>
        <v>-</v>
      </c>
      <c r="I255" s="184">
        <v>3.5</v>
      </c>
      <c r="J255" s="185">
        <f t="shared" si="91"/>
        <v>-2.5</v>
      </c>
      <c r="K255" s="184">
        <v>5</v>
      </c>
      <c r="L255" s="185">
        <f t="shared" ref="L255:L263" si="92">IFERROR(K255-I255,"-")</f>
        <v>1.5</v>
      </c>
      <c r="M255" s="184" t="s">
        <v>227</v>
      </c>
      <c r="N255" s="185" t="str">
        <f t="shared" ref="N255:N262" si="93">IFERROR(M255-K255,"-")</f>
        <v>-</v>
      </c>
      <c r="O255" s="185" t="str">
        <f t="shared" si="90"/>
        <v>-</v>
      </c>
    </row>
    <row r="256" spans="2:16" x14ac:dyDescent="0.25">
      <c r="B256" s="114" t="s">
        <v>81</v>
      </c>
      <c r="C256" s="184">
        <v>3.8333333333333335</v>
      </c>
      <c r="D256" s="185" t="s">
        <v>227</v>
      </c>
      <c r="E256" s="184" t="s">
        <v>227</v>
      </c>
      <c r="F256" s="185" t="str">
        <f t="shared" si="91"/>
        <v>-</v>
      </c>
      <c r="G256" s="184" t="s">
        <v>227</v>
      </c>
      <c r="H256" s="185" t="str">
        <f t="shared" si="91"/>
        <v>-</v>
      </c>
      <c r="I256" s="184">
        <v>1</v>
      </c>
      <c r="J256" s="185" t="str">
        <f t="shared" si="91"/>
        <v>-</v>
      </c>
      <c r="K256" s="184">
        <v>1</v>
      </c>
      <c r="L256" s="185">
        <f t="shared" si="92"/>
        <v>0</v>
      </c>
      <c r="M256" s="184">
        <v>3.7446808510638299</v>
      </c>
      <c r="N256" s="185">
        <f t="shared" si="93"/>
        <v>2.7446808510638299</v>
      </c>
      <c r="O256" s="185">
        <f t="shared" si="90"/>
        <v>-8.8652482269503619E-2</v>
      </c>
    </row>
    <row r="257" spans="2:16" x14ac:dyDescent="0.25">
      <c r="B257" s="114" t="s">
        <v>83</v>
      </c>
      <c r="C257" s="184">
        <v>3</v>
      </c>
      <c r="D257" s="185">
        <v>1</v>
      </c>
      <c r="E257" s="184" t="s">
        <v>227</v>
      </c>
      <c r="F257" s="185" t="str">
        <f t="shared" si="91"/>
        <v>-</v>
      </c>
      <c r="G257" s="184">
        <v>1</v>
      </c>
      <c r="H257" s="185" t="str">
        <f t="shared" si="91"/>
        <v>-</v>
      </c>
      <c r="I257" s="184">
        <v>2.125</v>
      </c>
      <c r="J257" s="185">
        <f t="shared" si="91"/>
        <v>1.125</v>
      </c>
      <c r="K257" s="184">
        <v>3.8888888888888888</v>
      </c>
      <c r="L257" s="185">
        <f t="shared" si="92"/>
        <v>1.7638888888888888</v>
      </c>
      <c r="M257" s="184">
        <v>4.5</v>
      </c>
      <c r="N257" s="185">
        <f t="shared" si="93"/>
        <v>0.61111111111111116</v>
      </c>
      <c r="O257" s="185">
        <f>IFERROR(M257-C257,"-")</f>
        <v>1.5</v>
      </c>
    </row>
    <row r="258" spans="2:16" x14ac:dyDescent="0.25">
      <c r="B258" s="114" t="s">
        <v>85</v>
      </c>
      <c r="C258" s="184">
        <v>1</v>
      </c>
      <c r="D258" s="185" t="s">
        <v>227</v>
      </c>
      <c r="E258" s="184">
        <v>1</v>
      </c>
      <c r="F258" s="185">
        <f t="shared" si="91"/>
        <v>0</v>
      </c>
      <c r="G258" s="184" t="s">
        <v>227</v>
      </c>
      <c r="H258" s="185" t="str">
        <f t="shared" si="91"/>
        <v>-</v>
      </c>
      <c r="I258" s="184">
        <v>2.3333333333333335</v>
      </c>
      <c r="J258" s="185" t="str">
        <f t="shared" si="91"/>
        <v>-</v>
      </c>
      <c r="K258" s="184">
        <v>1</v>
      </c>
      <c r="L258" s="185">
        <f t="shared" si="92"/>
        <v>-1.3333333333333335</v>
      </c>
      <c r="M258" s="184">
        <v>1</v>
      </c>
      <c r="N258" s="185">
        <f t="shared" si="93"/>
        <v>0</v>
      </c>
      <c r="O258" s="185">
        <f>IFERROR(M258-C258,"-")</f>
        <v>0</v>
      </c>
    </row>
    <row r="259" spans="2:16" x14ac:dyDescent="0.25">
      <c r="B259" s="114" t="s">
        <v>87</v>
      </c>
      <c r="C259" s="184">
        <v>1</v>
      </c>
      <c r="D259" s="185" t="s">
        <v>227</v>
      </c>
      <c r="E259" s="184">
        <v>2</v>
      </c>
      <c r="F259" s="185">
        <f t="shared" si="91"/>
        <v>1</v>
      </c>
      <c r="G259" s="184">
        <v>1</v>
      </c>
      <c r="H259" s="185">
        <f t="shared" si="91"/>
        <v>-1</v>
      </c>
      <c r="I259" s="184">
        <v>5.4</v>
      </c>
      <c r="J259" s="185">
        <f t="shared" si="91"/>
        <v>4.4000000000000004</v>
      </c>
      <c r="K259" s="184">
        <v>3.5</v>
      </c>
      <c r="L259" s="185">
        <f t="shared" si="92"/>
        <v>-1.9000000000000004</v>
      </c>
      <c r="M259" s="184">
        <v>2.7692307692307692</v>
      </c>
      <c r="N259" s="185">
        <f t="shared" si="93"/>
        <v>-0.73076923076923084</v>
      </c>
      <c r="O259" s="185">
        <f t="shared" ref="O259:O262" si="94">IFERROR(M259-C259,"-")</f>
        <v>1.7692307692307692</v>
      </c>
    </row>
    <row r="260" spans="2:16" x14ac:dyDescent="0.25">
      <c r="B260" s="114" t="s">
        <v>89</v>
      </c>
      <c r="C260" s="184">
        <v>1.3333333333333333</v>
      </c>
      <c r="D260" s="185">
        <v>-1.2916666666666667</v>
      </c>
      <c r="E260" s="184" t="s">
        <v>227</v>
      </c>
      <c r="F260" s="185" t="str">
        <f t="shared" si="91"/>
        <v>-</v>
      </c>
      <c r="G260" s="184">
        <v>3.225806451612903</v>
      </c>
      <c r="H260" s="185" t="str">
        <f t="shared" si="91"/>
        <v>-</v>
      </c>
      <c r="I260" s="184">
        <v>3.2857142857142856</v>
      </c>
      <c r="J260" s="185">
        <f t="shared" si="91"/>
        <v>5.9907834101382562E-2</v>
      </c>
      <c r="K260" s="184">
        <v>1</v>
      </c>
      <c r="L260" s="185">
        <f t="shared" si="92"/>
        <v>-2.2857142857142856</v>
      </c>
      <c r="M260" s="184">
        <v>2.4</v>
      </c>
      <c r="N260" s="185">
        <f t="shared" si="93"/>
        <v>1.4</v>
      </c>
      <c r="O260" s="185">
        <f t="shared" si="94"/>
        <v>1.0666666666666667</v>
      </c>
    </row>
    <row r="261" spans="2:16" x14ac:dyDescent="0.25">
      <c r="B261" s="114" t="s">
        <v>91</v>
      </c>
      <c r="C261" s="184">
        <v>2.4375</v>
      </c>
      <c r="D261" s="185">
        <v>-0.3900862068965516</v>
      </c>
      <c r="E261" s="184">
        <v>4.5</v>
      </c>
      <c r="F261" s="185">
        <f t="shared" si="91"/>
        <v>2.0625</v>
      </c>
      <c r="G261" s="184">
        <v>2.5909090909090908</v>
      </c>
      <c r="H261" s="185">
        <f t="shared" si="91"/>
        <v>-1.9090909090909092</v>
      </c>
      <c r="I261" s="184">
        <v>3.3333333333333335</v>
      </c>
      <c r="J261" s="185">
        <f t="shared" si="91"/>
        <v>0.74242424242424265</v>
      </c>
      <c r="K261" s="184">
        <v>3.4166666666666665</v>
      </c>
      <c r="L261" s="185">
        <f t="shared" si="92"/>
        <v>8.3333333333333037E-2</v>
      </c>
      <c r="M261" s="184">
        <v>3.0526315789473686</v>
      </c>
      <c r="N261" s="185">
        <f t="shared" si="93"/>
        <v>-0.36403508771929793</v>
      </c>
      <c r="O261" s="185">
        <f t="shared" si="94"/>
        <v>0.61513157894736858</v>
      </c>
    </row>
    <row r="262" spans="2:16" x14ac:dyDescent="0.25">
      <c r="B262" s="114" t="s">
        <v>93</v>
      </c>
      <c r="C262" s="184">
        <v>3.7</v>
      </c>
      <c r="D262" s="185">
        <v>0.89512195121951255</v>
      </c>
      <c r="E262" s="184">
        <v>1</v>
      </c>
      <c r="F262" s="185">
        <f t="shared" si="91"/>
        <v>-2.7</v>
      </c>
      <c r="G262" s="184">
        <v>2.40625</v>
      </c>
      <c r="H262" s="185">
        <f t="shared" si="91"/>
        <v>1.40625</v>
      </c>
      <c r="I262" s="184">
        <v>4.5909090909090908</v>
      </c>
      <c r="J262" s="185">
        <f t="shared" si="91"/>
        <v>2.1846590909090908</v>
      </c>
      <c r="K262" s="184">
        <v>2</v>
      </c>
      <c r="L262" s="185">
        <f t="shared" si="92"/>
        <v>-2.5909090909090908</v>
      </c>
      <c r="M262" s="184">
        <v>2.5</v>
      </c>
      <c r="N262" s="185">
        <f t="shared" si="93"/>
        <v>0.5</v>
      </c>
      <c r="O262" s="185">
        <f t="shared" si="94"/>
        <v>-1.2000000000000002</v>
      </c>
    </row>
    <row r="263" spans="2:16" ht="15.75" x14ac:dyDescent="0.25">
      <c r="B263" s="117" t="s">
        <v>30</v>
      </c>
      <c r="C263" s="186">
        <v>2.8645161290322583</v>
      </c>
      <c r="D263" s="187">
        <v>0.37019794721407662</v>
      </c>
      <c r="E263" s="186">
        <v>4.830645161290323</v>
      </c>
      <c r="F263" s="187">
        <f t="shared" si="91"/>
        <v>1.9661290322580647</v>
      </c>
      <c r="G263" s="186">
        <v>2.6190476190476191</v>
      </c>
      <c r="H263" s="187">
        <f t="shared" si="91"/>
        <v>-2.2115975422427039</v>
      </c>
      <c r="I263" s="186">
        <v>3.0259259259259261</v>
      </c>
      <c r="J263" s="187">
        <f t="shared" si="91"/>
        <v>0.40687830687830706</v>
      </c>
      <c r="K263" s="186">
        <v>2.7450980392156863</v>
      </c>
      <c r="L263" s="187">
        <f t="shared" si="92"/>
        <v>-0.28082788671023984</v>
      </c>
      <c r="M263" s="186">
        <v>3.4</v>
      </c>
      <c r="N263" s="187">
        <v>0.65490196078431362</v>
      </c>
      <c r="O263" s="187">
        <v>0.53548387096774164</v>
      </c>
    </row>
    <row r="264" spans="2:16" ht="6" customHeight="1" x14ac:dyDescent="0.25"/>
    <row r="265" spans="2:16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6" x14ac:dyDescent="0.25">
      <c r="K266" s="120"/>
    </row>
    <row r="268" spans="2:16" ht="48.75" customHeight="1" thickBot="1" x14ac:dyDescent="0.3">
      <c r="B268" s="269" t="s">
        <v>300</v>
      </c>
      <c r="C268" s="269"/>
      <c r="D268" s="269"/>
      <c r="E268" s="269"/>
      <c r="F268" s="269"/>
      <c r="G268" s="269"/>
      <c r="H268" s="269"/>
      <c r="I268" s="269"/>
      <c r="J268" s="269"/>
      <c r="K268" s="269"/>
      <c r="L268" s="269"/>
      <c r="M268" s="269"/>
      <c r="N268" s="269"/>
      <c r="O268" s="269"/>
      <c r="P268" s="1" t="s">
        <v>129</v>
      </c>
    </row>
    <row r="269" spans="2:16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P269" s="1" t="s">
        <v>130</v>
      </c>
    </row>
    <row r="270" spans="2:16" ht="22.5" thickTop="1" thickBot="1" x14ac:dyDescent="0.3">
      <c r="B270" s="121" t="str">
        <f>C270</f>
        <v>Suecia</v>
      </c>
      <c r="C270" s="291" t="s">
        <v>131</v>
      </c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3"/>
    </row>
    <row r="271" spans="2:16" ht="22.5" thickTop="1" thickBot="1" x14ac:dyDescent="0.3">
      <c r="B271" s="109"/>
      <c r="C271" s="294">
        <f>2019</f>
        <v>2019</v>
      </c>
      <c r="D271" s="295"/>
      <c r="E271" s="296">
        <v>2020</v>
      </c>
      <c r="F271" s="295"/>
      <c r="G271" s="296">
        <v>2021</v>
      </c>
      <c r="H271" s="295"/>
      <c r="I271" s="296">
        <v>2022</v>
      </c>
      <c r="J271" s="295"/>
      <c r="K271" s="296">
        <v>2023</v>
      </c>
      <c r="L271" s="295"/>
      <c r="M271" s="296">
        <v>2024</v>
      </c>
      <c r="N271" s="297"/>
      <c r="O271" s="298"/>
    </row>
    <row r="272" spans="2:16" ht="16.5" thickTop="1" thickBot="1" x14ac:dyDescent="0.3">
      <c r="B272" s="85"/>
      <c r="C272" s="111" t="s">
        <v>69</v>
      </c>
      <c r="D272" s="112" t="str">
        <f>CONCATENATE("dif ",RIGHT(2019,2),"/",RIGHT(2018,2))</f>
        <v>dif 19/18</v>
      </c>
      <c r="E272" s="113" t="s">
        <v>69</v>
      </c>
      <c r="F272" s="112" t="str">
        <f>CONCATENATE("dif ",RIGHT(E271,2),"/",RIGHT(C271,2))</f>
        <v>dif 20/19</v>
      </c>
      <c r="G272" s="113" t="s">
        <v>69</v>
      </c>
      <c r="H272" s="112" t="str">
        <f>CONCATENATE("dif ",RIGHT(G271,2),"/",RIGHT(E271,2))</f>
        <v>dif 21/20</v>
      </c>
      <c r="I272" s="113" t="s">
        <v>69</v>
      </c>
      <c r="J272" s="112" t="str">
        <f>CONCATENATE("dif ",RIGHT(I271,2),"/",RIGHT(G271,2))</f>
        <v>dif 22/21</v>
      </c>
      <c r="K272" s="113" t="s">
        <v>69</v>
      </c>
      <c r="L272" s="112" t="str">
        <f>CONCATENATE("dif ",RIGHT(K271,2),"/",RIGHT(I271,2))</f>
        <v>dif 23/22</v>
      </c>
      <c r="M272" s="113" t="s">
        <v>69</v>
      </c>
      <c r="N272" s="112" t="str">
        <f>CONCATENATE("dif ",RIGHT(M271,2),"/",RIGHT(K271,2))</f>
        <v>dif 24/23</v>
      </c>
      <c r="O272" s="112" t="str">
        <f>CONCATENATE("dif ",RIGHT(M271,2),"/",RIGHT(C271,2))</f>
        <v>dif 24/19</v>
      </c>
    </row>
    <row r="273" spans="2:15" x14ac:dyDescent="0.25">
      <c r="B273" s="114" t="s">
        <v>71</v>
      </c>
      <c r="C273" s="184">
        <v>3.5</v>
      </c>
      <c r="D273" s="185">
        <v>0.82075471698113223</v>
      </c>
      <c r="E273" s="184">
        <v>3.1</v>
      </c>
      <c r="F273" s="185">
        <f t="shared" ref="F273:J275" si="95">IFERROR(E273-C273,"-")</f>
        <v>-0.39999999999999991</v>
      </c>
      <c r="G273" s="184">
        <v>3.2857142857142856</v>
      </c>
      <c r="H273" s="185">
        <f t="shared" si="95"/>
        <v>0.1857142857142855</v>
      </c>
      <c r="I273" s="184">
        <v>2.8918918918918921</v>
      </c>
      <c r="J273" s="185">
        <f t="shared" si="95"/>
        <v>-0.39382239382239348</v>
      </c>
      <c r="K273" s="184">
        <v>3.6875</v>
      </c>
      <c r="L273" s="185">
        <f t="shared" ref="L273:L275" si="96">IFERROR(K273-I273,"-")</f>
        <v>0.79560810810810789</v>
      </c>
      <c r="M273" s="184">
        <v>2.7826086956521738</v>
      </c>
      <c r="N273" s="185">
        <f t="shared" ref="N273:N275" si="97">IFERROR(M273-K273,"-")</f>
        <v>-0.90489130434782616</v>
      </c>
      <c r="O273" s="185">
        <f t="shared" ref="O273" si="98">IFERROR(M273-C273,"-")</f>
        <v>-0.71739130434782616</v>
      </c>
    </row>
    <row r="274" spans="2:15" x14ac:dyDescent="0.25">
      <c r="B274" s="114" t="s">
        <v>73</v>
      </c>
      <c r="C274" s="184">
        <v>3.9393939393939394</v>
      </c>
      <c r="D274" s="185">
        <v>1.0560606060606061</v>
      </c>
      <c r="E274" s="184">
        <v>3.7692307692307692</v>
      </c>
      <c r="F274" s="185">
        <f t="shared" si="95"/>
        <v>-0.17016317016317029</v>
      </c>
      <c r="G274" s="184">
        <v>7</v>
      </c>
      <c r="H274" s="185">
        <f t="shared" si="95"/>
        <v>3.2307692307692308</v>
      </c>
      <c r="I274" s="184">
        <v>4.4000000000000004</v>
      </c>
      <c r="J274" s="185">
        <f t="shared" si="95"/>
        <v>-2.5999999999999996</v>
      </c>
      <c r="K274" s="184">
        <v>3.6875</v>
      </c>
      <c r="L274" s="185">
        <f t="shared" si="96"/>
        <v>-0.71250000000000036</v>
      </c>
      <c r="M274" s="184">
        <v>4.2</v>
      </c>
      <c r="N274" s="185">
        <f t="shared" si="97"/>
        <v>0.51250000000000018</v>
      </c>
      <c r="O274" s="185">
        <f>IFERROR(M274-C274,"-")</f>
        <v>0.26060606060606073</v>
      </c>
    </row>
    <row r="275" spans="2:15" x14ac:dyDescent="0.25">
      <c r="B275" s="114" t="s">
        <v>75</v>
      </c>
      <c r="C275" s="184">
        <v>2.6052631578947367</v>
      </c>
      <c r="D275" s="185">
        <v>-0.88727415553809896</v>
      </c>
      <c r="E275" s="184">
        <v>3.8</v>
      </c>
      <c r="F275" s="185">
        <f t="shared" si="95"/>
        <v>1.1947368421052631</v>
      </c>
      <c r="G275" s="184">
        <v>4.125</v>
      </c>
      <c r="H275" s="185">
        <f t="shared" si="95"/>
        <v>0.32500000000000018</v>
      </c>
      <c r="I275" s="184">
        <v>1.0454545454545454</v>
      </c>
      <c r="J275" s="185">
        <f t="shared" si="95"/>
        <v>-3.0795454545454546</v>
      </c>
      <c r="K275" s="184">
        <v>2.763157894736842</v>
      </c>
      <c r="L275" s="185">
        <f t="shared" si="96"/>
        <v>1.7177033492822966</v>
      </c>
      <c r="M275" s="184">
        <v>3.2857142857142856</v>
      </c>
      <c r="N275" s="185">
        <f t="shared" si="97"/>
        <v>0.52255639097744355</v>
      </c>
      <c r="O275" s="185">
        <f t="shared" ref="O275:O278" si="99">IFERROR(M275-C275,"-")</f>
        <v>0.68045112781954886</v>
      </c>
    </row>
    <row r="276" spans="2:15" x14ac:dyDescent="0.25">
      <c r="B276" s="114" t="s">
        <v>77</v>
      </c>
      <c r="C276" s="184">
        <v>1.0666666666666667</v>
      </c>
      <c r="D276" s="185">
        <v>-1.4596491228070174</v>
      </c>
      <c r="E276" s="184" t="s">
        <v>227</v>
      </c>
      <c r="F276" s="185" t="str">
        <f>IFERROR(E276-C276,"-")</f>
        <v>-</v>
      </c>
      <c r="G276" s="184">
        <v>2</v>
      </c>
      <c r="H276" s="185" t="str">
        <f>IFERROR(G276-E276,"-")</f>
        <v>-</v>
      </c>
      <c r="I276" s="184">
        <v>2</v>
      </c>
      <c r="J276" s="185">
        <f>IFERROR(I276-G276,"-")</f>
        <v>0</v>
      </c>
      <c r="K276" s="184">
        <v>3</v>
      </c>
      <c r="L276" s="185">
        <f>IFERROR(K276-I276,"-")</f>
        <v>1</v>
      </c>
      <c r="M276" s="184">
        <v>3.2</v>
      </c>
      <c r="N276" s="185">
        <f>IFERROR(M276-K276,"-")</f>
        <v>0.20000000000000018</v>
      </c>
      <c r="O276" s="185">
        <f t="shared" si="99"/>
        <v>2.1333333333333337</v>
      </c>
    </row>
    <row r="277" spans="2:15" x14ac:dyDescent="0.25">
      <c r="B277" s="114" t="s">
        <v>79</v>
      </c>
      <c r="C277" s="184">
        <v>1</v>
      </c>
      <c r="D277" s="185">
        <v>-1.3076923076923075</v>
      </c>
      <c r="E277" s="184" t="s">
        <v>227</v>
      </c>
      <c r="F277" s="185" t="str">
        <f t="shared" ref="F277:J285" si="100">IFERROR(E277-C277,"-")</f>
        <v>-</v>
      </c>
      <c r="G277" s="184">
        <v>1.25</v>
      </c>
      <c r="H277" s="185" t="str">
        <f t="shared" si="100"/>
        <v>-</v>
      </c>
      <c r="I277" s="184">
        <v>1.6666666666666667</v>
      </c>
      <c r="J277" s="185">
        <f t="shared" si="100"/>
        <v>0.41666666666666674</v>
      </c>
      <c r="K277" s="184">
        <v>10.5</v>
      </c>
      <c r="L277" s="185">
        <f t="shared" ref="L277:L285" si="101">IFERROR(K277-I277,"-")</f>
        <v>8.8333333333333339</v>
      </c>
      <c r="M277" s="184">
        <v>1.5</v>
      </c>
      <c r="N277" s="185">
        <f t="shared" ref="N277:N284" si="102">IFERROR(M277-K277,"-")</f>
        <v>-9</v>
      </c>
      <c r="O277" s="185">
        <f t="shared" si="99"/>
        <v>0.5</v>
      </c>
    </row>
    <row r="278" spans="2:15" x14ac:dyDescent="0.25">
      <c r="B278" s="114" t="s">
        <v>81</v>
      </c>
      <c r="C278" s="184">
        <v>1.7619047619047619</v>
      </c>
      <c r="D278" s="185">
        <v>9.5238095238095122E-2</v>
      </c>
      <c r="E278" s="184" t="s">
        <v>227</v>
      </c>
      <c r="F278" s="185" t="str">
        <f t="shared" si="100"/>
        <v>-</v>
      </c>
      <c r="G278" s="184">
        <v>2</v>
      </c>
      <c r="H278" s="185" t="str">
        <f t="shared" si="100"/>
        <v>-</v>
      </c>
      <c r="I278" s="184">
        <v>1.3181818181818181</v>
      </c>
      <c r="J278" s="185">
        <f t="shared" si="100"/>
        <v>-0.68181818181818188</v>
      </c>
      <c r="K278" s="184">
        <v>5.333333333333333</v>
      </c>
      <c r="L278" s="185">
        <f t="shared" si="101"/>
        <v>4.0151515151515147</v>
      </c>
      <c r="M278" s="184" t="s">
        <v>227</v>
      </c>
      <c r="N278" s="185" t="str">
        <f t="shared" si="102"/>
        <v>-</v>
      </c>
      <c r="O278" s="185" t="str">
        <f t="shared" si="99"/>
        <v>-</v>
      </c>
    </row>
    <row r="279" spans="2:15" x14ac:dyDescent="0.25">
      <c r="B279" s="114" t="s">
        <v>83</v>
      </c>
      <c r="C279" s="184">
        <v>1.1538461538461537</v>
      </c>
      <c r="D279" s="185">
        <v>-0.262820512820513</v>
      </c>
      <c r="E279" s="184" t="s">
        <v>227</v>
      </c>
      <c r="F279" s="185" t="str">
        <f t="shared" si="100"/>
        <v>-</v>
      </c>
      <c r="G279" s="184">
        <v>3.5</v>
      </c>
      <c r="H279" s="185" t="str">
        <f t="shared" si="100"/>
        <v>-</v>
      </c>
      <c r="I279" s="184">
        <v>2.5</v>
      </c>
      <c r="J279" s="185">
        <f t="shared" si="100"/>
        <v>-1</v>
      </c>
      <c r="K279" s="184">
        <v>3.2222222222222223</v>
      </c>
      <c r="L279" s="185">
        <f t="shared" si="101"/>
        <v>0.72222222222222232</v>
      </c>
      <c r="M279" s="184">
        <v>1</v>
      </c>
      <c r="N279" s="185">
        <f t="shared" si="102"/>
        <v>-2.2222222222222223</v>
      </c>
      <c r="O279" s="185">
        <f>IFERROR(M279-C279,"-")</f>
        <v>-0.15384615384615374</v>
      </c>
    </row>
    <row r="280" spans="2:15" x14ac:dyDescent="0.25">
      <c r="B280" s="114" t="s">
        <v>85</v>
      </c>
      <c r="C280" s="184">
        <v>3.8571428571428572</v>
      </c>
      <c r="D280" s="185">
        <v>2.4571428571428573</v>
      </c>
      <c r="E280" s="184">
        <v>1</v>
      </c>
      <c r="F280" s="185">
        <f t="shared" si="100"/>
        <v>-2.8571428571428572</v>
      </c>
      <c r="G280" s="184">
        <v>3.3333333333333335</v>
      </c>
      <c r="H280" s="185">
        <f t="shared" si="100"/>
        <v>2.3333333333333335</v>
      </c>
      <c r="I280" s="184">
        <v>2.4</v>
      </c>
      <c r="J280" s="185">
        <f t="shared" si="100"/>
        <v>-0.93333333333333357</v>
      </c>
      <c r="K280" s="184">
        <v>2.4285714285714284</v>
      </c>
      <c r="L280" s="185">
        <f t="shared" si="101"/>
        <v>2.857142857142847E-2</v>
      </c>
      <c r="M280" s="184">
        <v>4.5999999999999996</v>
      </c>
      <c r="N280" s="185">
        <f t="shared" si="102"/>
        <v>2.1714285714285713</v>
      </c>
      <c r="O280" s="185">
        <f>IFERROR(M280-C280,"-")</f>
        <v>0.74285714285714244</v>
      </c>
    </row>
    <row r="281" spans="2:15" x14ac:dyDescent="0.25">
      <c r="B281" s="114" t="s">
        <v>87</v>
      </c>
      <c r="C281" s="184" t="s">
        <v>227</v>
      </c>
      <c r="D281" s="185" t="s">
        <v>227</v>
      </c>
      <c r="E281" s="184">
        <v>3</v>
      </c>
      <c r="F281" s="185" t="str">
        <f t="shared" si="100"/>
        <v>-</v>
      </c>
      <c r="G281" s="184">
        <v>1.7</v>
      </c>
      <c r="H281" s="185">
        <f t="shared" si="100"/>
        <v>-1.3</v>
      </c>
      <c r="I281" s="184">
        <v>1.3333333333333333</v>
      </c>
      <c r="J281" s="185">
        <f t="shared" si="100"/>
        <v>-0.3666666666666667</v>
      </c>
      <c r="K281" s="184">
        <v>3.3333333333333335</v>
      </c>
      <c r="L281" s="185">
        <f t="shared" si="101"/>
        <v>2</v>
      </c>
      <c r="M281" s="184">
        <v>2.4</v>
      </c>
      <c r="N281" s="185">
        <f t="shared" si="102"/>
        <v>-0.93333333333333357</v>
      </c>
      <c r="O281" s="185" t="str">
        <f t="shared" ref="O281:O284" si="103">IFERROR(M281-C281,"-")</f>
        <v>-</v>
      </c>
    </row>
    <row r="282" spans="2:15" x14ac:dyDescent="0.25">
      <c r="B282" s="114" t="s">
        <v>89</v>
      </c>
      <c r="C282" s="184">
        <v>2.1818181818181817</v>
      </c>
      <c r="D282" s="185">
        <v>-3.1931818181818183</v>
      </c>
      <c r="E282" s="184">
        <v>1.5</v>
      </c>
      <c r="F282" s="185">
        <f t="shared" si="100"/>
        <v>-0.68181818181818166</v>
      </c>
      <c r="G282" s="184">
        <v>1.75</v>
      </c>
      <c r="H282" s="185">
        <f t="shared" si="100"/>
        <v>0.25</v>
      </c>
      <c r="I282" s="184">
        <v>1.8181818181818181</v>
      </c>
      <c r="J282" s="185">
        <f t="shared" si="100"/>
        <v>6.8181818181818121E-2</v>
      </c>
      <c r="K282" s="184">
        <v>1.625</v>
      </c>
      <c r="L282" s="185">
        <f t="shared" si="101"/>
        <v>-0.19318181818181812</v>
      </c>
      <c r="M282" s="184">
        <v>4.6923076923076925</v>
      </c>
      <c r="N282" s="185">
        <f t="shared" si="102"/>
        <v>3.0673076923076925</v>
      </c>
      <c r="O282" s="185">
        <f t="shared" si="103"/>
        <v>2.5104895104895109</v>
      </c>
    </row>
    <row r="283" spans="2:15" x14ac:dyDescent="0.25">
      <c r="B283" s="114" t="s">
        <v>91</v>
      </c>
      <c r="C283" s="184">
        <v>2.5483870967741935</v>
      </c>
      <c r="D283" s="185">
        <v>-1.6649462365591394</v>
      </c>
      <c r="E283" s="184">
        <v>1.6666666666666667</v>
      </c>
      <c r="F283" s="185">
        <f t="shared" si="100"/>
        <v>-0.88172043010752676</v>
      </c>
      <c r="G283" s="184">
        <v>3.4615384615384617</v>
      </c>
      <c r="H283" s="185">
        <f t="shared" si="100"/>
        <v>1.7948717948717949</v>
      </c>
      <c r="I283" s="184">
        <v>3</v>
      </c>
      <c r="J283" s="185">
        <f t="shared" si="100"/>
        <v>-0.46153846153846168</v>
      </c>
      <c r="K283" s="184">
        <v>3.03125</v>
      </c>
      <c r="L283" s="185">
        <f t="shared" si="101"/>
        <v>3.125E-2</v>
      </c>
      <c r="M283" s="184">
        <v>2.6764705882352939</v>
      </c>
      <c r="N283" s="185">
        <f t="shared" si="102"/>
        <v>-0.35477941176470607</v>
      </c>
      <c r="O283" s="185">
        <f t="shared" si="103"/>
        <v>0.12808349146110043</v>
      </c>
    </row>
    <row r="284" spans="2:15" x14ac:dyDescent="0.25">
      <c r="B284" s="114" t="s">
        <v>93</v>
      </c>
      <c r="C284" s="184">
        <v>2.6829268292682928</v>
      </c>
      <c r="D284" s="185">
        <v>1.0927628948420633</v>
      </c>
      <c r="E284" s="184">
        <v>2</v>
      </c>
      <c r="F284" s="185">
        <f t="shared" si="100"/>
        <v>-0.68292682926829285</v>
      </c>
      <c r="G284" s="184">
        <v>2.625</v>
      </c>
      <c r="H284" s="185">
        <f t="shared" si="100"/>
        <v>0.625</v>
      </c>
      <c r="I284" s="184">
        <v>2.6857142857142855</v>
      </c>
      <c r="J284" s="185">
        <f t="shared" si="100"/>
        <v>6.0714285714285499E-2</v>
      </c>
      <c r="K284" s="184">
        <v>4.59375</v>
      </c>
      <c r="L284" s="185">
        <f t="shared" si="101"/>
        <v>1.9080357142857145</v>
      </c>
      <c r="M284" s="184">
        <v>3.8095238095238093</v>
      </c>
      <c r="N284" s="185">
        <f t="shared" si="102"/>
        <v>-0.78422619047619069</v>
      </c>
      <c r="O284" s="185">
        <f t="shared" si="103"/>
        <v>1.1265969802555165</v>
      </c>
    </row>
    <row r="285" spans="2:15" ht="15.75" x14ac:dyDescent="0.25">
      <c r="B285" s="117" t="s">
        <v>30</v>
      </c>
      <c r="C285" s="186">
        <v>2.5793357933579335</v>
      </c>
      <c r="D285" s="187">
        <v>-0.44416290115903756</v>
      </c>
      <c r="E285" s="186">
        <v>2.9101123595505616</v>
      </c>
      <c r="F285" s="187">
        <f t="shared" si="100"/>
        <v>0.33077656619262807</v>
      </c>
      <c r="G285" s="186">
        <v>2.6979166666666665</v>
      </c>
      <c r="H285" s="187">
        <f t="shared" si="100"/>
        <v>-0.21219569288389506</v>
      </c>
      <c r="I285" s="186">
        <v>2.2916666666666665</v>
      </c>
      <c r="J285" s="187">
        <f t="shared" si="100"/>
        <v>-0.40625</v>
      </c>
      <c r="K285" s="186">
        <v>3.5185185185185186</v>
      </c>
      <c r="L285" s="187">
        <f t="shared" si="101"/>
        <v>1.2268518518518521</v>
      </c>
      <c r="M285" s="186">
        <v>3.2395833333333335</v>
      </c>
      <c r="N285" s="187">
        <v>-0.27893518518518512</v>
      </c>
      <c r="O285" s="187">
        <v>0.66024753997539998</v>
      </c>
    </row>
    <row r="286" spans="2:15" ht="6" customHeight="1" x14ac:dyDescent="0.25"/>
    <row r="287" spans="2:15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 x14ac:dyDescent="0.25">
      <c r="C288" s="120"/>
      <c r="K288" s="120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4:O4"/>
    <mergeCell ref="C6:O6"/>
    <mergeCell ref="C7:D7"/>
    <mergeCell ref="E7:F7"/>
    <mergeCell ref="G7:H7"/>
    <mergeCell ref="I7:J7"/>
    <mergeCell ref="K7:L7"/>
    <mergeCell ref="M7:O7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68:O268"/>
    <mergeCell ref="C270:O270"/>
    <mergeCell ref="C271:D271"/>
    <mergeCell ref="E271:F271"/>
    <mergeCell ref="G271:H271"/>
    <mergeCell ref="I271:J271"/>
    <mergeCell ref="K271:L271"/>
    <mergeCell ref="M271:O271"/>
    <mergeCell ref="B246:O246"/>
    <mergeCell ref="C248:O248"/>
    <mergeCell ref="C249:D249"/>
    <mergeCell ref="E249:F249"/>
    <mergeCell ref="G249:H249"/>
    <mergeCell ref="I249:J249"/>
    <mergeCell ref="K249:L249"/>
    <mergeCell ref="M249:O24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E16FF-E71F-4A3B-BC2F-F876DC7CB1DD}">
  <sheetPr>
    <tabColor theme="4" tint="0.79998168889431442"/>
  </sheetPr>
  <dimension ref="A4:P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89"/>
    <col min="14" max="14" width="13.5703125" style="189" bestFit="1" customWidth="1"/>
    <col min="15" max="15" width="11.140625" style="189" customWidth="1"/>
  </cols>
  <sheetData>
    <row r="4" spans="1:16" ht="48.75" customHeight="1" thickBot="1" x14ac:dyDescent="0.3">
      <c r="B4" s="269" t="s">
        <v>289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1" t="s">
        <v>66</v>
      </c>
    </row>
    <row r="5" spans="1:16" ht="10.5" customHeight="1" thickBot="1" x14ac:dyDescent="0.3">
      <c r="B5" s="106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39"/>
      <c r="N5" s="39"/>
      <c r="P5" s="1" t="s">
        <v>67</v>
      </c>
    </row>
    <row r="6" spans="1:16" ht="22.5" thickTop="1" thickBot="1" x14ac:dyDescent="0.3">
      <c r="B6" s="108" t="s">
        <v>30</v>
      </c>
      <c r="C6" s="303" t="s">
        <v>132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5"/>
    </row>
    <row r="7" spans="1:16" ht="22.5" thickTop="1" thickBot="1" x14ac:dyDescent="0.3">
      <c r="B7" s="109"/>
      <c r="C7" s="294">
        <v>2019</v>
      </c>
      <c r="D7" s="295"/>
      <c r="E7" s="296" t="s">
        <v>282</v>
      </c>
      <c r="F7" s="295"/>
      <c r="G7" s="296" t="s">
        <v>283</v>
      </c>
      <c r="H7" s="295"/>
      <c r="I7" s="296" t="s">
        <v>284</v>
      </c>
      <c r="J7" s="295"/>
      <c r="K7" s="296">
        <v>2023</v>
      </c>
      <c r="L7" s="295"/>
      <c r="M7" s="296">
        <v>2024</v>
      </c>
      <c r="N7" s="297"/>
      <c r="O7" s="298"/>
    </row>
    <row r="8" spans="1:16" ht="16.5" thickTop="1" thickBot="1" x14ac:dyDescent="0.3">
      <c r="B8" s="85"/>
      <c r="C8" s="111" t="s">
        <v>69</v>
      </c>
      <c r="D8" s="112" t="str">
        <f>CONCATENATE("def ",RIGHT(C7,2),"/",RIGHT(C7-1,2))</f>
        <v>def 19/18</v>
      </c>
      <c r="E8" s="113" t="s">
        <v>69</v>
      </c>
      <c r="F8" s="112" t="str">
        <f>CONCATENATE("def ",RIGHT(E7,2),"/",RIGHT(C7,2))</f>
        <v>def 20/19</v>
      </c>
      <c r="G8" s="113" t="s">
        <v>69</v>
      </c>
      <c r="H8" s="112" t="str">
        <f>CONCATENATE("def ",RIGHT(G7,2),"/",RIGHT(E7,2))</f>
        <v>def 21/20</v>
      </c>
      <c r="I8" s="113" t="s">
        <v>69</v>
      </c>
      <c r="J8" s="112" t="str">
        <f>CONCATENATE("def ",RIGHT(I7,2),"/",RIGHT(G7,2))</f>
        <v>def 22/21</v>
      </c>
      <c r="K8" s="113" t="s">
        <v>69</v>
      </c>
      <c r="L8" s="112" t="str">
        <f>CONCATENATE("def ",RIGHT(K7,2),"/",RIGHT(I7,2))</f>
        <v>def 23/22</v>
      </c>
      <c r="M8" s="113" t="s">
        <v>69</v>
      </c>
      <c r="N8" s="112" t="str">
        <f>CONCATENATE("def ",RIGHT(M7,2),"/",RIGHT(K7,2))</f>
        <v>def 24/23</v>
      </c>
      <c r="O8" s="112" t="str">
        <f>CONCATENATE("def ",RIGHT(M7,2),"/",RIGHT(C7,2))</f>
        <v>def 24/19</v>
      </c>
    </row>
    <row r="9" spans="1:16" x14ac:dyDescent="0.25">
      <c r="A9" s="1" t="s">
        <v>70</v>
      </c>
      <c r="B9" s="114" t="s">
        <v>71</v>
      </c>
      <c r="C9" s="184">
        <v>2.635496183206107</v>
      </c>
      <c r="D9" s="185">
        <v>-0.16128533113265942</v>
      </c>
      <c r="E9" s="184">
        <v>2.6174716182412929</v>
      </c>
      <c r="F9" s="185">
        <f t="shared" ref="F9:J21" si="0">IFERROR(E9-C9,"-")</f>
        <v>-1.8024564964814083E-2</v>
      </c>
      <c r="G9" s="184">
        <v>2.4109947643979059</v>
      </c>
      <c r="H9" s="185">
        <f t="shared" si="0"/>
        <v>-0.20647685384338699</v>
      </c>
      <c r="I9" s="184">
        <v>3.2322086759285513</v>
      </c>
      <c r="J9" s="185">
        <f t="shared" si="0"/>
        <v>0.82121391153064538</v>
      </c>
      <c r="K9" s="184">
        <v>2.6628942486085343</v>
      </c>
      <c r="L9" s="185">
        <f t="shared" ref="L9:L21" si="1">IFERROR(K9-I9,"-")</f>
        <v>-0.56931442732001702</v>
      </c>
      <c r="M9" s="184">
        <v>2.7949012842629863</v>
      </c>
      <c r="N9" s="185">
        <f t="shared" ref="N9:N14" si="2">IFERROR(M9-K9,"-")</f>
        <v>0.13200703565445204</v>
      </c>
      <c r="O9" s="185">
        <f>IFERROR(M9-C9,"-")</f>
        <v>0.15940510105687933</v>
      </c>
    </row>
    <row r="10" spans="1:16" x14ac:dyDescent="0.25">
      <c r="A10" s="1" t="s">
        <v>72</v>
      </c>
      <c r="B10" s="114" t="s">
        <v>73</v>
      </c>
      <c r="C10" s="184">
        <v>2.7260385005065855</v>
      </c>
      <c r="D10" s="185">
        <v>1.3098287566372324E-2</v>
      </c>
      <c r="E10" s="184">
        <v>2.6762455682030231</v>
      </c>
      <c r="F10" s="185">
        <f t="shared" si="0"/>
        <v>-4.9792932303562409E-2</v>
      </c>
      <c r="G10" s="184">
        <v>2.2361010830324908</v>
      </c>
      <c r="H10" s="185">
        <f t="shared" si="0"/>
        <v>-0.44014448517053228</v>
      </c>
      <c r="I10" s="184">
        <v>2.7251615992338998</v>
      </c>
      <c r="J10" s="185">
        <f t="shared" si="0"/>
        <v>0.489060516201409</v>
      </c>
      <c r="K10" s="184">
        <v>2.7041745730550284</v>
      </c>
      <c r="L10" s="185">
        <f t="shared" si="1"/>
        <v>-2.0987026178871382E-2</v>
      </c>
      <c r="M10" s="184">
        <v>3.1517801374141161</v>
      </c>
      <c r="N10" s="185">
        <f t="shared" si="2"/>
        <v>0.44760556435908772</v>
      </c>
      <c r="O10" s="185">
        <f>IFERROR(M10-C10,"-")</f>
        <v>0.42574163690753064</v>
      </c>
    </row>
    <row r="11" spans="1:16" x14ac:dyDescent="0.25">
      <c r="A11" s="1" t="s">
        <v>74</v>
      </c>
      <c r="B11" s="114" t="s">
        <v>75</v>
      </c>
      <c r="C11" s="184">
        <v>2.7059052059052058</v>
      </c>
      <c r="D11" s="185">
        <v>-0.15258354625783976</v>
      </c>
      <c r="E11" s="184">
        <v>2.599636032757052</v>
      </c>
      <c r="F11" s="185">
        <f t="shared" si="0"/>
        <v>-0.10626917314815376</v>
      </c>
      <c r="G11" s="184">
        <v>2.167395104895105</v>
      </c>
      <c r="H11" s="185">
        <f t="shared" si="0"/>
        <v>-0.43224092786194701</v>
      </c>
      <c r="I11" s="184">
        <v>2.6814345991561179</v>
      </c>
      <c r="J11" s="185">
        <f t="shared" si="0"/>
        <v>0.51403949426101292</v>
      </c>
      <c r="K11" s="184">
        <v>2.7572009188902631</v>
      </c>
      <c r="L11" s="185">
        <f t="shared" si="1"/>
        <v>7.576631973414516E-2</v>
      </c>
      <c r="M11" s="184">
        <v>2.9589783281733748</v>
      </c>
      <c r="N11" s="185">
        <f t="shared" si="2"/>
        <v>0.20177740928311172</v>
      </c>
      <c r="O11" s="185">
        <f t="shared" ref="O11:O14" si="3">IFERROR(M11-C11,"-")</f>
        <v>0.25307312226816903</v>
      </c>
    </row>
    <row r="12" spans="1:16" x14ac:dyDescent="0.25">
      <c r="A12" s="1" t="s">
        <v>76</v>
      </c>
      <c r="B12" s="114" t="s">
        <v>77</v>
      </c>
      <c r="C12" s="184">
        <v>2.924415832141154</v>
      </c>
      <c r="D12" s="185">
        <v>0.50867141785842263</v>
      </c>
      <c r="E12" s="184" t="s">
        <v>227</v>
      </c>
      <c r="F12" s="185" t="str">
        <f t="shared" si="0"/>
        <v>-</v>
      </c>
      <c r="G12" s="184">
        <v>2.2338797814207649</v>
      </c>
      <c r="H12" s="185" t="str">
        <f t="shared" si="0"/>
        <v>-</v>
      </c>
      <c r="I12" s="184">
        <v>2.9921472392638035</v>
      </c>
      <c r="J12" s="185">
        <f t="shared" si="0"/>
        <v>0.75826745784303862</v>
      </c>
      <c r="K12" s="184">
        <v>2.4570599613152804</v>
      </c>
      <c r="L12" s="185">
        <f t="shared" si="1"/>
        <v>-0.53508727794852318</v>
      </c>
      <c r="M12" s="184">
        <v>2.6590819153146024</v>
      </c>
      <c r="N12" s="185">
        <f t="shared" si="2"/>
        <v>0.20202195399932199</v>
      </c>
      <c r="O12" s="185">
        <f>IFERROR(M12-C12,"-")</f>
        <v>-0.26533391682655161</v>
      </c>
    </row>
    <row r="13" spans="1:16" x14ac:dyDescent="0.25">
      <c r="A13" s="1" t="s">
        <v>78</v>
      </c>
      <c r="B13" s="114" t="s">
        <v>79</v>
      </c>
      <c r="C13" s="184">
        <v>2.7901599015990159</v>
      </c>
      <c r="D13" s="185">
        <v>0.27636932312696327</v>
      </c>
      <c r="E13" s="184" t="s">
        <v>227</v>
      </c>
      <c r="F13" s="185" t="str">
        <f t="shared" si="0"/>
        <v>-</v>
      </c>
      <c r="G13" s="184">
        <v>2.1226024821361413</v>
      </c>
      <c r="H13" s="185" t="str">
        <f t="shared" si="0"/>
        <v>-</v>
      </c>
      <c r="I13" s="184">
        <v>2.77670704845815</v>
      </c>
      <c r="J13" s="185">
        <f t="shared" si="0"/>
        <v>0.65410456632200864</v>
      </c>
      <c r="K13" s="184">
        <v>2.5519648912826649</v>
      </c>
      <c r="L13" s="185">
        <f t="shared" si="1"/>
        <v>-0.22474215717548507</v>
      </c>
      <c r="M13" s="184">
        <v>2.5066105769230771</v>
      </c>
      <c r="N13" s="185">
        <f t="shared" si="2"/>
        <v>-4.5354314359587811E-2</v>
      </c>
      <c r="O13" s="185">
        <f>IFERROR(M13-C13,"-")</f>
        <v>-0.28354932467593885</v>
      </c>
    </row>
    <row r="14" spans="1:16" x14ac:dyDescent="0.25">
      <c r="A14" s="1" t="s">
        <v>80</v>
      </c>
      <c r="B14" s="114" t="s">
        <v>81</v>
      </c>
      <c r="C14" s="184">
        <v>2.1747448979591835</v>
      </c>
      <c r="D14" s="185">
        <v>-6.6557840752881514E-2</v>
      </c>
      <c r="E14" s="184" t="s">
        <v>227</v>
      </c>
      <c r="F14" s="185" t="str">
        <f t="shared" si="0"/>
        <v>-</v>
      </c>
      <c r="G14" s="184">
        <v>2.2000801924619084</v>
      </c>
      <c r="H14" s="185" t="str">
        <f t="shared" si="0"/>
        <v>-</v>
      </c>
      <c r="I14" s="184">
        <v>2.4949115044247789</v>
      </c>
      <c r="J14" s="185">
        <f t="shared" si="0"/>
        <v>0.29483131196287049</v>
      </c>
      <c r="K14" s="184">
        <v>2.4809854101889499</v>
      </c>
      <c r="L14" s="185">
        <f t="shared" si="1"/>
        <v>-1.3926094235829023E-2</v>
      </c>
      <c r="M14" s="184">
        <v>2.5517154389505552</v>
      </c>
      <c r="N14" s="185">
        <f t="shared" si="2"/>
        <v>7.0730028761605279E-2</v>
      </c>
      <c r="O14" s="185">
        <f t="shared" si="3"/>
        <v>0.37697054099137173</v>
      </c>
    </row>
    <row r="15" spans="1:16" x14ac:dyDescent="0.25">
      <c r="A15" s="1" t="s">
        <v>82</v>
      </c>
      <c r="B15" s="114" t="s">
        <v>83</v>
      </c>
      <c r="C15" s="184">
        <v>2.0936858901299291</v>
      </c>
      <c r="D15" s="185">
        <v>-9.2713916959533016E-2</v>
      </c>
      <c r="E15" s="184" t="s">
        <v>227</v>
      </c>
      <c r="F15" s="185" t="str">
        <f t="shared" si="0"/>
        <v>-</v>
      </c>
      <c r="G15" s="184">
        <v>2.3360790774299836</v>
      </c>
      <c r="H15" s="185" t="str">
        <f t="shared" si="0"/>
        <v>-</v>
      </c>
      <c r="I15" s="184">
        <v>2.5052631578947366</v>
      </c>
      <c r="J15" s="185">
        <f t="shared" si="0"/>
        <v>0.16918408046475308</v>
      </c>
      <c r="K15" s="184">
        <v>2.2105990783410139</v>
      </c>
      <c r="L15" s="185">
        <f t="shared" si="1"/>
        <v>-0.29466407955372276</v>
      </c>
      <c r="M15" s="184">
        <v>2.2077073807968648</v>
      </c>
      <c r="N15" s="185">
        <f>IFERROR(M15-K15,"-")</f>
        <v>-2.8916975441490855E-3</v>
      </c>
      <c r="O15" s="185">
        <f>IFERROR(M15-C15,"-")</f>
        <v>0.11402149066693568</v>
      </c>
    </row>
    <row r="16" spans="1:16" x14ac:dyDescent="0.25">
      <c r="A16" s="1" t="s">
        <v>84</v>
      </c>
      <c r="B16" s="114" t="s">
        <v>85</v>
      </c>
      <c r="C16" s="184">
        <v>2.1728628936774803</v>
      </c>
      <c r="D16" s="185">
        <v>-0.50416295587233106</v>
      </c>
      <c r="E16" s="184">
        <v>2.499459848757652</v>
      </c>
      <c r="F16" s="185">
        <f t="shared" si="0"/>
        <v>0.32659695508017172</v>
      </c>
      <c r="G16" s="184">
        <v>2.9317173096620008</v>
      </c>
      <c r="H16" s="185">
        <f t="shared" si="0"/>
        <v>0.4322574609043488</v>
      </c>
      <c r="I16" s="184">
        <v>2.6119023397761953</v>
      </c>
      <c r="J16" s="185">
        <f t="shared" si="0"/>
        <v>-0.31981496988580549</v>
      </c>
      <c r="K16" s="184">
        <v>2.5556512378902045</v>
      </c>
      <c r="L16" s="185">
        <f t="shared" si="1"/>
        <v>-5.6251101885990806E-2</v>
      </c>
      <c r="M16" s="184">
        <v>3.1938599517074855</v>
      </c>
      <c r="N16" s="185">
        <f>IFERROR(M16-K16,"-")</f>
        <v>0.63820871381728095</v>
      </c>
      <c r="O16" s="185">
        <f>IFERROR(M16-C16,"-")</f>
        <v>1.0209970580300052</v>
      </c>
    </row>
    <row r="17" spans="1:16" x14ac:dyDescent="0.25">
      <c r="A17" s="1" t="s">
        <v>86</v>
      </c>
      <c r="B17" s="114" t="s">
        <v>87</v>
      </c>
      <c r="C17" s="184">
        <v>2.0868318122555412</v>
      </c>
      <c r="D17" s="185">
        <v>-1.2575286162258705</v>
      </c>
      <c r="E17" s="184">
        <v>2.135487528344671</v>
      </c>
      <c r="F17" s="185">
        <f t="shared" si="0"/>
        <v>4.8655716089129886E-2</v>
      </c>
      <c r="G17" s="184">
        <v>2.452733776188043</v>
      </c>
      <c r="H17" s="185">
        <f t="shared" si="0"/>
        <v>0.31724624784337196</v>
      </c>
      <c r="I17" s="184">
        <v>2.3955875928352994</v>
      </c>
      <c r="J17" s="185">
        <f t="shared" si="0"/>
        <v>-5.7146183352743574E-2</v>
      </c>
      <c r="K17" s="184">
        <v>2.3459411634594116</v>
      </c>
      <c r="L17" s="185">
        <f t="shared" si="1"/>
        <v>-4.9646429375887813E-2</v>
      </c>
      <c r="M17" s="184">
        <v>2.2301946137212503</v>
      </c>
      <c r="N17" s="185">
        <f t="shared" ref="N17:N20" si="4">IFERROR(M17-K17,"-")</f>
        <v>-0.11574654973816134</v>
      </c>
      <c r="O17" s="185">
        <f t="shared" ref="O17:O20" si="5">IFERROR(M17-C17,"-")</f>
        <v>0.14336280146570912</v>
      </c>
    </row>
    <row r="18" spans="1:16" x14ac:dyDescent="0.25">
      <c r="A18" s="1" t="s">
        <v>88</v>
      </c>
      <c r="B18" s="114" t="s">
        <v>89</v>
      </c>
      <c r="C18" s="184">
        <v>2.2741073337609579</v>
      </c>
      <c r="D18" s="185">
        <v>-1.0836583409016054E-2</v>
      </c>
      <c r="E18" s="184">
        <v>2.0425170068027212</v>
      </c>
      <c r="F18" s="185">
        <f t="shared" si="0"/>
        <v>-0.23159032695823667</v>
      </c>
      <c r="G18" s="184">
        <v>2.9937869822485208</v>
      </c>
      <c r="H18" s="185">
        <f t="shared" si="0"/>
        <v>0.95126997544579961</v>
      </c>
      <c r="I18" s="184">
        <v>2.8807453416149067</v>
      </c>
      <c r="J18" s="185">
        <f t="shared" si="0"/>
        <v>-0.1130416406336141</v>
      </c>
      <c r="K18" s="184">
        <v>2.5134645847476804</v>
      </c>
      <c r="L18" s="185">
        <f t="shared" si="1"/>
        <v>-0.36728075686722628</v>
      </c>
      <c r="M18" s="184">
        <v>2.4775360845700347</v>
      </c>
      <c r="N18" s="185">
        <f t="shared" si="4"/>
        <v>-3.5928500177645706E-2</v>
      </c>
      <c r="O18" s="185">
        <f t="shared" si="5"/>
        <v>0.20342875080907685</v>
      </c>
    </row>
    <row r="19" spans="1:16" x14ac:dyDescent="0.25">
      <c r="A19" s="1" t="s">
        <v>90</v>
      </c>
      <c r="B19" s="114" t="s">
        <v>91</v>
      </c>
      <c r="C19" s="184">
        <v>2.3524916943521594</v>
      </c>
      <c r="D19" s="185">
        <v>-0.26352781418282456</v>
      </c>
      <c r="E19" s="184">
        <v>2.0164492342597846</v>
      </c>
      <c r="F19" s="185">
        <f t="shared" si="0"/>
        <v>-0.33604246009237482</v>
      </c>
      <c r="G19" s="184">
        <v>2.7396582733812949</v>
      </c>
      <c r="H19" s="185">
        <f t="shared" si="0"/>
        <v>0.72320903912151024</v>
      </c>
      <c r="I19" s="184">
        <v>2.6980157089706491</v>
      </c>
      <c r="J19" s="185">
        <f t="shared" si="0"/>
        <v>-4.1642564410645733E-2</v>
      </c>
      <c r="K19" s="184">
        <v>2.6623690572119258</v>
      </c>
      <c r="L19" s="185">
        <f t="shared" si="1"/>
        <v>-3.564665175872328E-2</v>
      </c>
      <c r="M19" s="184">
        <v>2.7401171303074672</v>
      </c>
      <c r="N19" s="185">
        <f t="shared" si="4"/>
        <v>7.7748073095541326E-2</v>
      </c>
      <c r="O19" s="185">
        <f t="shared" si="5"/>
        <v>0.38762543595530774</v>
      </c>
    </row>
    <row r="20" spans="1:16" x14ac:dyDescent="0.25">
      <c r="A20" s="1" t="s">
        <v>92</v>
      </c>
      <c r="B20" s="114" t="s">
        <v>93</v>
      </c>
      <c r="C20" s="184">
        <v>2.2576729668805271</v>
      </c>
      <c r="D20" s="185">
        <v>-0.14240132732452482</v>
      </c>
      <c r="E20" s="184">
        <v>2.2569676700111483</v>
      </c>
      <c r="F20" s="185">
        <f t="shared" si="0"/>
        <v>-7.0529686937881308E-4</v>
      </c>
      <c r="G20" s="184">
        <v>2.4653312788906008</v>
      </c>
      <c r="H20" s="185">
        <f t="shared" si="0"/>
        <v>0.20836360887945249</v>
      </c>
      <c r="I20" s="184">
        <v>2.3449477351916377</v>
      </c>
      <c r="J20" s="185">
        <f t="shared" si="0"/>
        <v>-0.12038354369896309</v>
      </c>
      <c r="K20" s="184">
        <v>2.587568157033806</v>
      </c>
      <c r="L20" s="185">
        <f t="shared" si="1"/>
        <v>0.24262042184216837</v>
      </c>
      <c r="M20" s="184">
        <v>2.5476281560826322</v>
      </c>
      <c r="N20" s="185">
        <f t="shared" si="4"/>
        <v>-3.9940000951173893E-2</v>
      </c>
      <c r="O20" s="185">
        <f t="shared" si="5"/>
        <v>0.28995518920210506</v>
      </c>
    </row>
    <row r="21" spans="1:16" ht="15.75" x14ac:dyDescent="0.25">
      <c r="A21" s="1" t="s">
        <v>0</v>
      </c>
      <c r="B21" s="117" t="s">
        <v>30</v>
      </c>
      <c r="C21" s="186">
        <v>2.4357363966575409</v>
      </c>
      <c r="D21" s="187">
        <v>-0.13872735320353424</v>
      </c>
      <c r="E21" s="186">
        <v>2.437843193922629</v>
      </c>
      <c r="F21" s="187">
        <f t="shared" si="0"/>
        <v>2.1067972650881117E-3</v>
      </c>
      <c r="G21" s="186">
        <v>2.4937806482478173</v>
      </c>
      <c r="H21" s="187">
        <f t="shared" si="0"/>
        <v>5.5937454325188263E-2</v>
      </c>
      <c r="I21" s="186">
        <v>2.6756725259784404</v>
      </c>
      <c r="J21" s="187">
        <f t="shared" si="0"/>
        <v>0.1818918777306231</v>
      </c>
      <c r="K21" s="186">
        <v>2.5505786061867015</v>
      </c>
      <c r="L21" s="187">
        <f t="shared" si="1"/>
        <v>-0.12509391979173889</v>
      </c>
      <c r="M21" s="186">
        <v>2.6538649194953647</v>
      </c>
      <c r="N21" s="187">
        <v>0.10328631330866322</v>
      </c>
      <c r="O21" s="187">
        <v>0.2181285228378238</v>
      </c>
    </row>
    <row r="22" spans="1:16" ht="6" customHeight="1" x14ac:dyDescent="0.25"/>
    <row r="23" spans="1:16" x14ac:dyDescent="0.25">
      <c r="B23" s="105" t="s">
        <v>55</v>
      </c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</row>
    <row r="24" spans="1:16" x14ac:dyDescent="0.25">
      <c r="N24" s="191"/>
    </row>
    <row r="26" spans="1:16" ht="48.75" customHeight="1" thickBot="1" x14ac:dyDescent="0.3">
      <c r="B26" s="269" t="s">
        <v>301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1" t="s">
        <v>94</v>
      </c>
    </row>
    <row r="27" spans="1:16" ht="10.5" customHeight="1" thickBot="1" x14ac:dyDescent="0.3">
      <c r="B27" s="106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39"/>
      <c r="N27" s="39"/>
      <c r="P27" s="1" t="s">
        <v>95</v>
      </c>
    </row>
    <row r="28" spans="1:16" ht="22.5" thickTop="1" thickBot="1" x14ac:dyDescent="0.3">
      <c r="B28" s="121" t="s">
        <v>96</v>
      </c>
      <c r="C28" s="303" t="s">
        <v>137</v>
      </c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5"/>
    </row>
    <row r="29" spans="1:16" ht="22.5" thickTop="1" thickBot="1" x14ac:dyDescent="0.3">
      <c r="B29" s="109"/>
      <c r="C29" s="294">
        <v>2019</v>
      </c>
      <c r="D29" s="295"/>
      <c r="E29" s="296" t="s">
        <v>282</v>
      </c>
      <c r="F29" s="295"/>
      <c r="G29" s="296" t="s">
        <v>283</v>
      </c>
      <c r="H29" s="295"/>
      <c r="I29" s="296" t="s">
        <v>284</v>
      </c>
      <c r="J29" s="295"/>
      <c r="K29" s="296">
        <v>2023</v>
      </c>
      <c r="L29" s="295"/>
      <c r="M29" s="296">
        <v>2024</v>
      </c>
      <c r="N29" s="297"/>
      <c r="O29" s="298"/>
    </row>
    <row r="30" spans="1:16" ht="16.5" thickTop="1" thickBot="1" x14ac:dyDescent="0.3">
      <c r="B30" s="85"/>
      <c r="C30" s="111" t="s">
        <v>69</v>
      </c>
      <c r="D30" s="112" t="str">
        <f>CONCATENATE("def ",RIGHT(C29,2),"/",RIGHT(C29-1,2))</f>
        <v>def 19/18</v>
      </c>
      <c r="E30" s="113" t="s">
        <v>69</v>
      </c>
      <c r="F30" s="112" t="str">
        <f>CONCATENATE("def ",RIGHT(E29,2),"/",RIGHT(C29,2))</f>
        <v>def 20/19</v>
      </c>
      <c r="G30" s="113" t="s">
        <v>69</v>
      </c>
      <c r="H30" s="112" t="str">
        <f>CONCATENATE("def ",RIGHT(G29,2),"/",RIGHT(E29,2))</f>
        <v>def 21/20</v>
      </c>
      <c r="I30" s="113" t="s">
        <v>69</v>
      </c>
      <c r="J30" s="112" t="str">
        <f>CONCATENATE("def ",RIGHT(I29,2),"/",RIGHT(G29,2))</f>
        <v>def 22/21</v>
      </c>
      <c r="K30" s="113" t="s">
        <v>69</v>
      </c>
      <c r="L30" s="112" t="str">
        <f>CONCATENATE("def ",RIGHT(K29,2),"/",RIGHT(I29,2))</f>
        <v>def 23/22</v>
      </c>
      <c r="M30" s="113" t="s">
        <v>69</v>
      </c>
      <c r="N30" s="112" t="str">
        <f>CONCATENATE("def ",RIGHT(M29,2),"/",RIGHT(K29,2))</f>
        <v>def 24/23</v>
      </c>
      <c r="O30" s="112" t="str">
        <f>CONCATENATE("def ",RIGHT(M29,2),"/",RIGHT(C29,2))</f>
        <v>def 24/19</v>
      </c>
    </row>
    <row r="31" spans="1:16" x14ac:dyDescent="0.25">
      <c r="B31" s="114" t="s">
        <v>71</v>
      </c>
      <c r="C31" s="184">
        <v>2.635496183206107</v>
      </c>
      <c r="D31" s="185">
        <v>-0.16128533113265942</v>
      </c>
      <c r="E31" s="184">
        <v>2.6174716182412929</v>
      </c>
      <c r="F31" s="185">
        <f t="shared" ref="F31:J43" si="6">IFERROR(E31-C31,"-")</f>
        <v>-1.8024564964814083E-2</v>
      </c>
      <c r="G31" s="184">
        <v>2.4109947643979059</v>
      </c>
      <c r="H31" s="185">
        <f t="shared" si="6"/>
        <v>-0.20647685384338699</v>
      </c>
      <c r="I31" s="184">
        <v>3.2322086759285513</v>
      </c>
      <c r="J31" s="185">
        <f t="shared" si="6"/>
        <v>0.82121391153064538</v>
      </c>
      <c r="K31" s="184">
        <v>2.6628942486085343</v>
      </c>
      <c r="L31" s="185">
        <f t="shared" ref="L31:L43" si="7">IFERROR(K31-I31,"-")</f>
        <v>-0.56931442732001702</v>
      </c>
      <c r="M31" s="184">
        <v>2.7949012842629863</v>
      </c>
      <c r="N31" s="185">
        <f>IFERROR(M31-K31,"-")</f>
        <v>0.13200703565445204</v>
      </c>
      <c r="O31" s="185">
        <f>IFERROR(M31-C31,"-")</f>
        <v>0.15940510105687933</v>
      </c>
    </row>
    <row r="32" spans="1:16" x14ac:dyDescent="0.25">
      <c r="B32" s="114" t="s">
        <v>73</v>
      </c>
      <c r="C32" s="184">
        <v>2.7260385005065855</v>
      </c>
      <c r="D32" s="185">
        <v>1.3098287566372324E-2</v>
      </c>
      <c r="E32" s="184">
        <v>2.6762455682030231</v>
      </c>
      <c r="F32" s="185">
        <f t="shared" si="6"/>
        <v>-4.9792932303562409E-2</v>
      </c>
      <c r="G32" s="184">
        <v>2.2361010830324908</v>
      </c>
      <c r="H32" s="185">
        <f t="shared" si="6"/>
        <v>-0.44014448517053228</v>
      </c>
      <c r="I32" s="184">
        <v>2.7251615992338998</v>
      </c>
      <c r="J32" s="185">
        <f t="shared" si="6"/>
        <v>0.489060516201409</v>
      </c>
      <c r="K32" s="184">
        <v>2.7041745730550284</v>
      </c>
      <c r="L32" s="185">
        <f t="shared" si="7"/>
        <v>-2.0987026178871382E-2</v>
      </c>
      <c r="M32" s="184">
        <v>3.1517801374141161</v>
      </c>
      <c r="N32" s="185">
        <f t="shared" ref="N32:N39" si="8">IFERROR(M32-K32,"-")</f>
        <v>0.44760556435908772</v>
      </c>
      <c r="O32" s="185">
        <f t="shared" ref="O32:O42" si="9">IFERROR(M32-C32,"-")</f>
        <v>0.42574163690753064</v>
      </c>
    </row>
    <row r="33" spans="2:16" x14ac:dyDescent="0.25">
      <c r="B33" s="114" t="s">
        <v>75</v>
      </c>
      <c r="C33" s="184">
        <v>2.7059052059052058</v>
      </c>
      <c r="D33" s="185">
        <v>-0.15258354625783976</v>
      </c>
      <c r="E33" s="184">
        <v>2.599636032757052</v>
      </c>
      <c r="F33" s="185">
        <f t="shared" si="6"/>
        <v>-0.10626917314815376</v>
      </c>
      <c r="G33" s="184">
        <v>2.167395104895105</v>
      </c>
      <c r="H33" s="185">
        <f t="shared" si="6"/>
        <v>-0.43224092786194701</v>
      </c>
      <c r="I33" s="184">
        <v>2.6814345991561179</v>
      </c>
      <c r="J33" s="185">
        <f t="shared" si="6"/>
        <v>0.51403949426101292</v>
      </c>
      <c r="K33" s="184">
        <v>2.7572009188902631</v>
      </c>
      <c r="L33" s="185">
        <f t="shared" si="7"/>
        <v>7.576631973414516E-2</v>
      </c>
      <c r="M33" s="184">
        <v>2.9589783281733748</v>
      </c>
      <c r="N33" s="185">
        <f t="shared" si="8"/>
        <v>0.20177740928311172</v>
      </c>
      <c r="O33" s="185">
        <f t="shared" si="9"/>
        <v>0.25307312226816903</v>
      </c>
    </row>
    <row r="34" spans="2:16" x14ac:dyDescent="0.25">
      <c r="B34" s="114" t="s">
        <v>77</v>
      </c>
      <c r="C34" s="184">
        <v>2.924415832141154</v>
      </c>
      <c r="D34" s="185">
        <v>0.50867141785842263</v>
      </c>
      <c r="E34" s="184" t="s">
        <v>227</v>
      </c>
      <c r="F34" s="185" t="str">
        <f t="shared" si="6"/>
        <v>-</v>
      </c>
      <c r="G34" s="184">
        <v>2.2338797814207649</v>
      </c>
      <c r="H34" s="185" t="str">
        <f t="shared" si="6"/>
        <v>-</v>
      </c>
      <c r="I34" s="184">
        <v>2.9921472392638035</v>
      </c>
      <c r="J34" s="185">
        <f t="shared" si="6"/>
        <v>0.75826745784303862</v>
      </c>
      <c r="K34" s="184">
        <v>2.4570599613152804</v>
      </c>
      <c r="L34" s="185">
        <f t="shared" si="7"/>
        <v>-0.53508727794852318</v>
      </c>
      <c r="M34" s="184">
        <v>2.6590819153146024</v>
      </c>
      <c r="N34" s="185">
        <f t="shared" si="8"/>
        <v>0.20202195399932199</v>
      </c>
      <c r="O34" s="185">
        <f t="shared" si="9"/>
        <v>-0.26533391682655161</v>
      </c>
    </row>
    <row r="35" spans="2:16" x14ac:dyDescent="0.25">
      <c r="B35" s="114" t="s">
        <v>79</v>
      </c>
      <c r="C35" s="184">
        <v>2.7901599015990159</v>
      </c>
      <c r="D35" s="185">
        <v>0.27636932312696327</v>
      </c>
      <c r="E35" s="184" t="s">
        <v>227</v>
      </c>
      <c r="F35" s="185" t="str">
        <f t="shared" si="6"/>
        <v>-</v>
      </c>
      <c r="G35" s="184">
        <v>2.1226024821361413</v>
      </c>
      <c r="H35" s="185" t="str">
        <f t="shared" si="6"/>
        <v>-</v>
      </c>
      <c r="I35" s="184">
        <v>2.77670704845815</v>
      </c>
      <c r="J35" s="185">
        <f t="shared" si="6"/>
        <v>0.65410456632200864</v>
      </c>
      <c r="K35" s="184">
        <v>2.5519648912826649</v>
      </c>
      <c r="L35" s="185">
        <f t="shared" si="7"/>
        <v>-0.22474215717548507</v>
      </c>
      <c r="M35" s="184">
        <v>2.5066105769230771</v>
      </c>
      <c r="N35" s="185">
        <f t="shared" si="8"/>
        <v>-4.5354314359587811E-2</v>
      </c>
      <c r="O35" s="185">
        <f t="shared" si="9"/>
        <v>-0.28354932467593885</v>
      </c>
    </row>
    <row r="36" spans="2:16" x14ac:dyDescent="0.25">
      <c r="B36" s="114" t="s">
        <v>81</v>
      </c>
      <c r="C36" s="184">
        <v>2.1747448979591835</v>
      </c>
      <c r="D36" s="185">
        <v>-6.6557840752881514E-2</v>
      </c>
      <c r="E36" s="184" t="s">
        <v>227</v>
      </c>
      <c r="F36" s="185" t="str">
        <f t="shared" si="6"/>
        <v>-</v>
      </c>
      <c r="G36" s="184">
        <v>2.2000801924619084</v>
      </c>
      <c r="H36" s="185" t="str">
        <f t="shared" si="6"/>
        <v>-</v>
      </c>
      <c r="I36" s="184">
        <v>2.4949115044247789</v>
      </c>
      <c r="J36" s="185">
        <f t="shared" si="6"/>
        <v>0.29483131196287049</v>
      </c>
      <c r="K36" s="184">
        <v>2.4809854101889499</v>
      </c>
      <c r="L36" s="185">
        <f t="shared" si="7"/>
        <v>-1.3926094235829023E-2</v>
      </c>
      <c r="M36" s="184">
        <v>2.5517154389505552</v>
      </c>
      <c r="N36" s="185">
        <f t="shared" si="8"/>
        <v>7.0730028761605279E-2</v>
      </c>
      <c r="O36" s="185">
        <f t="shared" si="9"/>
        <v>0.37697054099137173</v>
      </c>
    </row>
    <row r="37" spans="2:16" x14ac:dyDescent="0.25">
      <c r="B37" s="114" t="s">
        <v>83</v>
      </c>
      <c r="C37" s="184">
        <v>2.0936858901299291</v>
      </c>
      <c r="D37" s="185">
        <v>-9.2713916959533016E-2</v>
      </c>
      <c r="E37" s="184" t="s">
        <v>227</v>
      </c>
      <c r="F37" s="185" t="str">
        <f t="shared" si="6"/>
        <v>-</v>
      </c>
      <c r="G37" s="184">
        <v>2.3360790774299836</v>
      </c>
      <c r="H37" s="185" t="str">
        <f t="shared" si="6"/>
        <v>-</v>
      </c>
      <c r="I37" s="184">
        <v>2.5052631578947366</v>
      </c>
      <c r="J37" s="185">
        <f t="shared" si="6"/>
        <v>0.16918408046475308</v>
      </c>
      <c r="K37" s="184">
        <v>2.2105990783410139</v>
      </c>
      <c r="L37" s="185">
        <f t="shared" si="7"/>
        <v>-0.29466407955372276</v>
      </c>
      <c r="M37" s="184">
        <v>2.2077073807968648</v>
      </c>
      <c r="N37" s="185">
        <f t="shared" si="8"/>
        <v>-2.8916975441490855E-3</v>
      </c>
      <c r="O37" s="185">
        <f t="shared" si="9"/>
        <v>0.11402149066693568</v>
      </c>
    </row>
    <row r="38" spans="2:16" x14ac:dyDescent="0.25">
      <c r="B38" s="114" t="s">
        <v>85</v>
      </c>
      <c r="C38" s="184">
        <v>2.1728628936774803</v>
      </c>
      <c r="D38" s="185">
        <v>-0.50416295587233106</v>
      </c>
      <c r="E38" s="184">
        <v>2.499459848757652</v>
      </c>
      <c r="F38" s="185">
        <f t="shared" si="6"/>
        <v>0.32659695508017172</v>
      </c>
      <c r="G38" s="184">
        <v>2.9317173096620008</v>
      </c>
      <c r="H38" s="185">
        <f t="shared" si="6"/>
        <v>0.4322574609043488</v>
      </c>
      <c r="I38" s="184">
        <v>2.6119023397761953</v>
      </c>
      <c r="J38" s="185">
        <f t="shared" si="6"/>
        <v>-0.31981496988580549</v>
      </c>
      <c r="K38" s="184">
        <v>2.5556512378902045</v>
      </c>
      <c r="L38" s="185">
        <f t="shared" si="7"/>
        <v>-5.6251101885990806E-2</v>
      </c>
      <c r="M38" s="184">
        <v>3.1938599517074855</v>
      </c>
      <c r="N38" s="185">
        <f t="shared" si="8"/>
        <v>0.63820871381728095</v>
      </c>
      <c r="O38" s="185">
        <f t="shared" si="9"/>
        <v>1.0209970580300052</v>
      </c>
    </row>
    <row r="39" spans="2:16" x14ac:dyDescent="0.25">
      <c r="B39" s="114" t="s">
        <v>87</v>
      </c>
      <c r="C39" s="184">
        <v>2.0868318122555412</v>
      </c>
      <c r="D39" s="185">
        <v>-1.2575286162258705</v>
      </c>
      <c r="E39" s="184">
        <v>2.135487528344671</v>
      </c>
      <c r="F39" s="185">
        <f t="shared" si="6"/>
        <v>4.8655716089129886E-2</v>
      </c>
      <c r="G39" s="184">
        <v>2.452733776188043</v>
      </c>
      <c r="H39" s="185">
        <f t="shared" si="6"/>
        <v>0.31724624784337196</v>
      </c>
      <c r="I39" s="184">
        <v>2.3955875928352994</v>
      </c>
      <c r="J39" s="185">
        <f t="shared" si="6"/>
        <v>-5.7146183352743574E-2</v>
      </c>
      <c r="K39" s="184">
        <v>2.3459411634594116</v>
      </c>
      <c r="L39" s="185">
        <f t="shared" si="7"/>
        <v>-4.9646429375887813E-2</v>
      </c>
      <c r="M39" s="184">
        <v>2.2301946137212503</v>
      </c>
      <c r="N39" s="185">
        <f t="shared" si="8"/>
        <v>-0.11574654973816134</v>
      </c>
      <c r="O39" s="185">
        <f t="shared" si="9"/>
        <v>0.14336280146570912</v>
      </c>
    </row>
    <row r="40" spans="2:16" x14ac:dyDescent="0.25">
      <c r="B40" s="114" t="s">
        <v>89</v>
      </c>
      <c r="C40" s="184">
        <v>2.2741073337609579</v>
      </c>
      <c r="D40" s="185">
        <v>-1.0836583409016054E-2</v>
      </c>
      <c r="E40" s="184">
        <v>2.0425170068027212</v>
      </c>
      <c r="F40" s="185">
        <f t="shared" si="6"/>
        <v>-0.23159032695823667</v>
      </c>
      <c r="G40" s="184">
        <v>2.9937869822485208</v>
      </c>
      <c r="H40" s="185">
        <f t="shared" si="6"/>
        <v>0.95126997544579961</v>
      </c>
      <c r="I40" s="184">
        <v>2.8807453416149067</v>
      </c>
      <c r="J40" s="185">
        <f t="shared" si="6"/>
        <v>-0.1130416406336141</v>
      </c>
      <c r="K40" s="184">
        <v>2.5134645847476804</v>
      </c>
      <c r="L40" s="185">
        <f t="shared" si="7"/>
        <v>-0.36728075686722628</v>
      </c>
      <c r="M40" s="184">
        <v>2.4775360845700347</v>
      </c>
      <c r="N40" s="185">
        <f>IFERROR(M40-K40,"-")</f>
        <v>-3.5928500177645706E-2</v>
      </c>
      <c r="O40" s="185">
        <f t="shared" si="9"/>
        <v>0.20342875080907685</v>
      </c>
    </row>
    <row r="41" spans="2:16" x14ac:dyDescent="0.25">
      <c r="B41" s="114" t="s">
        <v>91</v>
      </c>
      <c r="C41" s="184">
        <v>2.3524916943521594</v>
      </c>
      <c r="D41" s="185">
        <v>-0.26352781418282456</v>
      </c>
      <c r="E41" s="184">
        <v>2.0164492342597846</v>
      </c>
      <c r="F41" s="185">
        <f t="shared" si="6"/>
        <v>-0.33604246009237482</v>
      </c>
      <c r="G41" s="184">
        <v>2.7396582733812949</v>
      </c>
      <c r="H41" s="185">
        <f t="shared" si="6"/>
        <v>0.72320903912151024</v>
      </c>
      <c r="I41" s="184">
        <v>2.6980157089706491</v>
      </c>
      <c r="J41" s="185">
        <f t="shared" si="6"/>
        <v>-4.1642564410645733E-2</v>
      </c>
      <c r="K41" s="184">
        <v>2.6623690572119258</v>
      </c>
      <c r="L41" s="185">
        <f t="shared" si="7"/>
        <v>-3.564665175872328E-2</v>
      </c>
      <c r="M41" s="184">
        <v>2.7401171303074672</v>
      </c>
      <c r="N41" s="185">
        <f>IFERROR(M41-K41,"-")</f>
        <v>7.7748073095541326E-2</v>
      </c>
      <c r="O41" s="185">
        <f t="shared" si="9"/>
        <v>0.38762543595530774</v>
      </c>
    </row>
    <row r="42" spans="2:16" x14ac:dyDescent="0.25">
      <c r="B42" s="114" t="s">
        <v>93</v>
      </c>
      <c r="C42" s="184">
        <v>2.2576729668805271</v>
      </c>
      <c r="D42" s="185">
        <v>-0.14240132732452482</v>
      </c>
      <c r="E42" s="184">
        <v>2.2569676700111483</v>
      </c>
      <c r="F42" s="185">
        <f t="shared" si="6"/>
        <v>-7.0529686937881308E-4</v>
      </c>
      <c r="G42" s="184">
        <v>2.4653312788906008</v>
      </c>
      <c r="H42" s="185">
        <f t="shared" si="6"/>
        <v>0.20836360887945249</v>
      </c>
      <c r="I42" s="184">
        <v>2.3449477351916377</v>
      </c>
      <c r="J42" s="185">
        <f t="shared" si="6"/>
        <v>-0.12038354369896309</v>
      </c>
      <c r="K42" s="184">
        <v>2.587568157033806</v>
      </c>
      <c r="L42" s="185">
        <f t="shared" si="7"/>
        <v>0.24262042184216837</v>
      </c>
      <c r="M42" s="184">
        <v>2.5476281560826322</v>
      </c>
      <c r="N42" s="185">
        <f>IFERROR(M42-K42,"-")</f>
        <v>-3.9940000951173893E-2</v>
      </c>
      <c r="O42" s="185">
        <f t="shared" si="9"/>
        <v>0.28995518920210506</v>
      </c>
    </row>
    <row r="43" spans="2:16" ht="15.75" x14ac:dyDescent="0.25">
      <c r="B43" s="117" t="s">
        <v>30</v>
      </c>
      <c r="C43" s="186">
        <v>2.4357363966575409</v>
      </c>
      <c r="D43" s="187">
        <v>-0.13872735320353424</v>
      </c>
      <c r="E43" s="186">
        <v>2.437843193922629</v>
      </c>
      <c r="F43" s="187">
        <f t="shared" si="6"/>
        <v>2.1067972650881117E-3</v>
      </c>
      <c r="G43" s="186">
        <v>2.4937806482478173</v>
      </c>
      <c r="H43" s="187">
        <f t="shared" si="6"/>
        <v>5.5937454325188263E-2</v>
      </c>
      <c r="I43" s="186">
        <v>2.6756725259784404</v>
      </c>
      <c r="J43" s="187">
        <f t="shared" si="6"/>
        <v>0.1818918777306231</v>
      </c>
      <c r="K43" s="186">
        <v>2.5505786061867015</v>
      </c>
      <c r="L43" s="187">
        <f t="shared" si="7"/>
        <v>-0.12509391979173889</v>
      </c>
      <c r="M43" s="186">
        <v>2.6538649194953647</v>
      </c>
      <c r="N43" s="187">
        <v>0.10328631330866322</v>
      </c>
      <c r="O43" s="187">
        <v>0.2181285228378238</v>
      </c>
    </row>
    <row r="44" spans="2:16" ht="6" customHeight="1" x14ac:dyDescent="0.25"/>
    <row r="45" spans="2:16" x14ac:dyDescent="0.25">
      <c r="B45" s="105" t="s">
        <v>55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</row>
    <row r="48" spans="2:16" ht="48.75" customHeight="1" thickBot="1" x14ac:dyDescent="0.3">
      <c r="B48" s="269" t="s">
        <v>302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1" t="s">
        <v>98</v>
      </c>
    </row>
    <row r="49" spans="1:16" ht="10.5" customHeight="1" thickBot="1" x14ac:dyDescent="0.3">
      <c r="B49" s="106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39"/>
      <c r="N49" s="39"/>
      <c r="P49" s="1" t="s">
        <v>99</v>
      </c>
    </row>
    <row r="50" spans="1:16" ht="22.5" thickTop="1" thickBot="1" x14ac:dyDescent="0.3">
      <c r="B50" s="109"/>
      <c r="C50" s="303" t="s">
        <v>61</v>
      </c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5"/>
    </row>
    <row r="51" spans="1:16" ht="22.5" thickTop="1" thickBot="1" x14ac:dyDescent="0.3">
      <c r="B51" s="109"/>
      <c r="C51" s="294">
        <v>2019</v>
      </c>
      <c r="D51" s="295"/>
      <c r="E51" s="296" t="s">
        <v>282</v>
      </c>
      <c r="F51" s="295"/>
      <c r="G51" s="296" t="s">
        <v>283</v>
      </c>
      <c r="H51" s="295"/>
      <c r="I51" s="296" t="s">
        <v>284</v>
      </c>
      <c r="J51" s="295"/>
      <c r="K51" s="296">
        <v>2023</v>
      </c>
      <c r="L51" s="295"/>
      <c r="M51" s="296">
        <v>2024</v>
      </c>
      <c r="N51" s="297"/>
      <c r="O51" s="298"/>
    </row>
    <row r="52" spans="1:16" ht="16.5" thickTop="1" thickBot="1" x14ac:dyDescent="0.3">
      <c r="B52" s="85"/>
      <c r="C52" s="111" t="s">
        <v>69</v>
      </c>
      <c r="D52" s="112" t="str">
        <f>CONCATENATE("def ",RIGHT(C51,2),"/",RIGHT(C51-1,2))</f>
        <v>def 19/18</v>
      </c>
      <c r="E52" s="113" t="s">
        <v>69</v>
      </c>
      <c r="F52" s="112" t="str">
        <f>CONCATENATE("def ",RIGHT(E51,2),"/",RIGHT(C51,2))</f>
        <v>def 20/19</v>
      </c>
      <c r="G52" s="113" t="s">
        <v>69</v>
      </c>
      <c r="H52" s="112" t="str">
        <f>CONCATENATE("def ",RIGHT(G51,2),"/",RIGHT(E51,2))</f>
        <v>def 21/20</v>
      </c>
      <c r="I52" s="113" t="s">
        <v>69</v>
      </c>
      <c r="J52" s="112" t="str">
        <f>CONCATENATE("def ",RIGHT(I51,2),"/",RIGHT(G51,2))</f>
        <v>def 22/21</v>
      </c>
      <c r="K52" s="113" t="s">
        <v>69</v>
      </c>
      <c r="L52" s="112" t="str">
        <f>CONCATENATE("def ",RIGHT(K51,2),"/",RIGHT(I51,2))</f>
        <v>def 23/22</v>
      </c>
      <c r="M52" s="113" t="s">
        <v>69</v>
      </c>
      <c r="N52" s="112" t="str">
        <f>CONCATENATE("def ",RIGHT(M51,2),"/",RIGHT(K51,2))</f>
        <v>def 24/23</v>
      </c>
      <c r="O52" s="112" t="str">
        <f>CONCATENATE("def ",RIGHT(M51,2),"/",RIGHT(C51,2))</f>
        <v>def 24/19</v>
      </c>
    </row>
    <row r="53" spans="1:16" x14ac:dyDescent="0.25">
      <c r="A53" s="1"/>
      <c r="B53" s="114" t="s">
        <v>71</v>
      </c>
      <c r="C53" s="184">
        <v>2.8360163710777626</v>
      </c>
      <c r="D53" s="185">
        <v>-0.28102560834953794</v>
      </c>
      <c r="E53" s="184">
        <v>3.0477990818255467</v>
      </c>
      <c r="F53" s="185">
        <f t="shared" ref="F53:J65" si="10">IFERROR(E53-C53,"-")</f>
        <v>0.2117827107477841</v>
      </c>
      <c r="G53" s="184" t="s">
        <v>227</v>
      </c>
      <c r="H53" s="185" t="str">
        <f t="shared" si="10"/>
        <v>-</v>
      </c>
      <c r="I53" s="184" t="s">
        <v>227</v>
      </c>
      <c r="J53" s="185" t="str">
        <f t="shared" si="10"/>
        <v>-</v>
      </c>
      <c r="K53" s="184">
        <v>2.7950872656755008</v>
      </c>
      <c r="L53" s="185" t="str">
        <f t="shared" ref="L53:L65" si="11">IFERROR(K53-I53,"-")</f>
        <v>-</v>
      </c>
      <c r="M53" s="184">
        <v>2.9186357556843512</v>
      </c>
      <c r="N53" s="185">
        <f>IFERROR(M53-K53,"-")</f>
        <v>0.12354849000885038</v>
      </c>
      <c r="O53" s="185">
        <f>IFERROR(M53-C53,"-")</f>
        <v>8.2619384606588575E-2</v>
      </c>
    </row>
    <row r="54" spans="1:16" x14ac:dyDescent="0.25">
      <c r="A54" s="1"/>
      <c r="B54" s="114" t="s">
        <v>73</v>
      </c>
      <c r="C54" s="184">
        <v>2.9724337096350748</v>
      </c>
      <c r="D54" s="185">
        <v>0.13427403439826824</v>
      </c>
      <c r="E54" s="184">
        <v>3.1402388225492919</v>
      </c>
      <c r="F54" s="185">
        <f t="shared" si="10"/>
        <v>0.16780511291421707</v>
      </c>
      <c r="G54" s="184" t="s">
        <v>227</v>
      </c>
      <c r="H54" s="185" t="str">
        <f t="shared" si="10"/>
        <v>-</v>
      </c>
      <c r="I54" s="184" t="s">
        <v>227</v>
      </c>
      <c r="J54" s="185" t="str">
        <f t="shared" si="10"/>
        <v>-</v>
      </c>
      <c r="K54" s="184">
        <v>2.8731359893167148</v>
      </c>
      <c r="L54" s="185" t="str">
        <f t="shared" si="11"/>
        <v>-</v>
      </c>
      <c r="M54" s="184">
        <v>3.347750434998757</v>
      </c>
      <c r="N54" s="185">
        <f t="shared" ref="N54:N64" si="12">IFERROR(M54-K54,"-")</f>
        <v>0.47461444568204225</v>
      </c>
      <c r="O54" s="185">
        <f t="shared" ref="O54:O64" si="13">IFERROR(M54-C54,"-")</f>
        <v>0.37531672536368221</v>
      </c>
    </row>
    <row r="55" spans="1:16" x14ac:dyDescent="0.25">
      <c r="A55" s="1"/>
      <c r="B55" s="114" t="s">
        <v>75</v>
      </c>
      <c r="C55" s="184">
        <v>2.9354925053533192</v>
      </c>
      <c r="D55" s="185">
        <v>-0.17626476392607415</v>
      </c>
      <c r="E55" s="184">
        <v>3.2750179985601151</v>
      </c>
      <c r="F55" s="185">
        <f t="shared" si="10"/>
        <v>0.33952549320679593</v>
      </c>
      <c r="G55" s="184" t="s">
        <v>227</v>
      </c>
      <c r="H55" s="185" t="str">
        <f t="shared" si="10"/>
        <v>-</v>
      </c>
      <c r="I55" s="184" t="s">
        <v>227</v>
      </c>
      <c r="J55" s="185" t="str">
        <f t="shared" si="10"/>
        <v>-</v>
      </c>
      <c r="K55" s="184">
        <v>2.9364389233954453</v>
      </c>
      <c r="L55" s="185" t="str">
        <f t="shared" si="11"/>
        <v>-</v>
      </c>
      <c r="M55" s="184">
        <v>3.1342297174111211</v>
      </c>
      <c r="N55" s="185">
        <f t="shared" si="12"/>
        <v>0.19779079401567579</v>
      </c>
      <c r="O55" s="185">
        <f t="shared" si="13"/>
        <v>0.19873721205780193</v>
      </c>
    </row>
    <row r="56" spans="1:16" x14ac:dyDescent="0.25">
      <c r="A56" s="1"/>
      <c r="B56" s="114" t="s">
        <v>77</v>
      </c>
      <c r="C56" s="184">
        <v>3.1096630642085188</v>
      </c>
      <c r="D56" s="185">
        <v>0.49617146027105496</v>
      </c>
      <c r="E56" s="184" t="s">
        <v>227</v>
      </c>
      <c r="F56" s="185" t="str">
        <f t="shared" si="10"/>
        <v>-</v>
      </c>
      <c r="G56" s="184" t="s">
        <v>227</v>
      </c>
      <c r="H56" s="185" t="str">
        <f t="shared" si="10"/>
        <v>-</v>
      </c>
      <c r="I56" s="184">
        <v>3.1402254605444049</v>
      </c>
      <c r="J56" s="185" t="str">
        <f t="shared" si="10"/>
        <v>-</v>
      </c>
      <c r="K56" s="184">
        <v>2.5746586075665996</v>
      </c>
      <c r="L56" s="185">
        <f t="shared" si="11"/>
        <v>-0.56556685297780529</v>
      </c>
      <c r="M56" s="184">
        <v>2.7839800317676424</v>
      </c>
      <c r="N56" s="185">
        <f t="shared" si="12"/>
        <v>0.20932142420104283</v>
      </c>
      <c r="O56" s="185">
        <f t="shared" si="13"/>
        <v>-0.32568303244087637</v>
      </c>
    </row>
    <row r="57" spans="1:16" x14ac:dyDescent="0.25">
      <c r="A57" s="1"/>
      <c r="B57" s="114" t="s">
        <v>79</v>
      </c>
      <c r="C57" s="184">
        <v>2.8928571428571428</v>
      </c>
      <c r="D57" s="185">
        <v>0.12538356631435388</v>
      </c>
      <c r="E57" s="184" t="s">
        <v>227</v>
      </c>
      <c r="F57" s="185" t="str">
        <f t="shared" si="10"/>
        <v>-</v>
      </c>
      <c r="G57" s="184" t="s">
        <v>227</v>
      </c>
      <c r="H57" s="185" t="str">
        <f t="shared" si="10"/>
        <v>-</v>
      </c>
      <c r="I57" s="184">
        <v>2.9780715898097387</v>
      </c>
      <c r="J57" s="185" t="str">
        <f t="shared" si="10"/>
        <v>-</v>
      </c>
      <c r="K57" s="184">
        <v>2.6306366047745358</v>
      </c>
      <c r="L57" s="185">
        <f t="shared" si="11"/>
        <v>-0.34743498503520298</v>
      </c>
      <c r="M57" s="184">
        <v>2.5609430604982206</v>
      </c>
      <c r="N57" s="185">
        <f t="shared" si="12"/>
        <v>-6.9693544276315134E-2</v>
      </c>
      <c r="O57" s="185">
        <f t="shared" si="13"/>
        <v>-0.33191408235892217</v>
      </c>
    </row>
    <row r="58" spans="1:16" x14ac:dyDescent="0.25">
      <c r="A58" s="1"/>
      <c r="B58" s="114" t="s">
        <v>81</v>
      </c>
      <c r="C58" s="184">
        <v>2.0373647984267453</v>
      </c>
      <c r="D58" s="185">
        <v>-0.44816202519347836</v>
      </c>
      <c r="E58" s="184" t="s">
        <v>227</v>
      </c>
      <c r="F58" s="185" t="str">
        <f t="shared" si="10"/>
        <v>-</v>
      </c>
      <c r="G58" s="184" t="s">
        <v>227</v>
      </c>
      <c r="H58" s="185" t="str">
        <f t="shared" si="10"/>
        <v>-</v>
      </c>
      <c r="I58" s="184">
        <v>2.5641587533479426</v>
      </c>
      <c r="J58" s="185" t="str">
        <f t="shared" si="10"/>
        <v>-</v>
      </c>
      <c r="K58" s="184">
        <v>2.5592901317558483</v>
      </c>
      <c r="L58" s="185">
        <f t="shared" si="11"/>
        <v>-4.8686215920943354E-3</v>
      </c>
      <c r="M58" s="184">
        <v>2.6040229885057471</v>
      </c>
      <c r="N58" s="185">
        <f t="shared" si="12"/>
        <v>4.4732856749898797E-2</v>
      </c>
      <c r="O58" s="185">
        <f t="shared" si="13"/>
        <v>0.56665819007900176</v>
      </c>
    </row>
    <row r="59" spans="1:16" x14ac:dyDescent="0.25">
      <c r="A59" s="1"/>
      <c r="B59" s="114" t="s">
        <v>83</v>
      </c>
      <c r="C59" s="184">
        <v>2.0607381575123509</v>
      </c>
      <c r="D59" s="185">
        <v>-0.15774114951363583</v>
      </c>
      <c r="E59" s="184" t="s">
        <v>227</v>
      </c>
      <c r="F59" s="185" t="str">
        <f t="shared" si="10"/>
        <v>-</v>
      </c>
      <c r="G59" s="184" t="s">
        <v>227</v>
      </c>
      <c r="H59" s="185" t="str">
        <f t="shared" si="10"/>
        <v>-</v>
      </c>
      <c r="I59" s="184">
        <v>2.501542416452442</v>
      </c>
      <c r="J59" s="185" t="str">
        <f t="shared" si="10"/>
        <v>-</v>
      </c>
      <c r="K59" s="184" t="s">
        <v>227</v>
      </c>
      <c r="L59" s="185" t="str">
        <f t="shared" si="11"/>
        <v>-</v>
      </c>
      <c r="M59" s="184">
        <v>2.2533062054933874</v>
      </c>
      <c r="N59" s="185" t="str">
        <f t="shared" si="12"/>
        <v>-</v>
      </c>
      <c r="O59" s="185">
        <f t="shared" si="13"/>
        <v>0.19256804798103655</v>
      </c>
    </row>
    <row r="60" spans="1:16" x14ac:dyDescent="0.25">
      <c r="A60" s="1"/>
      <c r="B60" s="114" t="s">
        <v>85</v>
      </c>
      <c r="C60" s="184">
        <v>2.2307221542227662</v>
      </c>
      <c r="D60" s="185">
        <v>-0.49925658426057895</v>
      </c>
      <c r="E60" s="184" t="s">
        <v>227</v>
      </c>
      <c r="F60" s="185" t="str">
        <f t="shared" si="10"/>
        <v>-</v>
      </c>
      <c r="G60" s="184" t="s">
        <v>227</v>
      </c>
      <c r="H60" s="185" t="str">
        <f t="shared" si="10"/>
        <v>-</v>
      </c>
      <c r="I60" s="184">
        <v>2.7960213776722092</v>
      </c>
      <c r="J60" s="185" t="str">
        <f t="shared" si="10"/>
        <v>-</v>
      </c>
      <c r="K60" s="184" t="s">
        <v>227</v>
      </c>
      <c r="L60" s="185" t="str">
        <f t="shared" si="11"/>
        <v>-</v>
      </c>
      <c r="M60" s="184">
        <v>3.3068565005620081</v>
      </c>
      <c r="N60" s="185" t="str">
        <f t="shared" si="12"/>
        <v>-</v>
      </c>
      <c r="O60" s="185">
        <f t="shared" si="13"/>
        <v>1.0761343463392419</v>
      </c>
    </row>
    <row r="61" spans="1:16" x14ac:dyDescent="0.25">
      <c r="A61" s="1"/>
      <c r="B61" s="114" t="s">
        <v>87</v>
      </c>
      <c r="C61" s="184">
        <v>2.1106602729620065</v>
      </c>
      <c r="D61" s="185">
        <v>-1.6714320066177102</v>
      </c>
      <c r="E61" s="184" t="s">
        <v>227</v>
      </c>
      <c r="F61" s="185" t="str">
        <f t="shared" si="10"/>
        <v>-</v>
      </c>
      <c r="G61" s="184" t="s">
        <v>227</v>
      </c>
      <c r="H61" s="185" t="str">
        <f t="shared" si="10"/>
        <v>-</v>
      </c>
      <c r="I61" s="184">
        <v>2.500871296987802</v>
      </c>
      <c r="J61" s="185" t="str">
        <f t="shared" si="10"/>
        <v>-</v>
      </c>
      <c r="K61" s="184">
        <v>2.3941569695469176</v>
      </c>
      <c r="L61" s="185">
        <f t="shared" si="11"/>
        <v>-0.10671432744088438</v>
      </c>
      <c r="M61" s="184">
        <v>2.2749944333110665</v>
      </c>
      <c r="N61" s="185">
        <f t="shared" si="12"/>
        <v>-0.11916253623585105</v>
      </c>
      <c r="O61" s="185">
        <f t="shared" si="13"/>
        <v>0.16433416034906001</v>
      </c>
    </row>
    <row r="62" spans="1:16" x14ac:dyDescent="0.25">
      <c r="A62" s="1"/>
      <c r="B62" s="114" t="s">
        <v>89</v>
      </c>
      <c r="C62" s="184">
        <v>2.2029676735559089</v>
      </c>
      <c r="D62" s="185">
        <v>-0.28321513846959956</v>
      </c>
      <c r="E62" s="184" t="s">
        <v>227</v>
      </c>
      <c r="F62" s="185" t="str">
        <f t="shared" si="10"/>
        <v>-</v>
      </c>
      <c r="G62" s="184" t="s">
        <v>227</v>
      </c>
      <c r="H62" s="185" t="str">
        <f t="shared" si="10"/>
        <v>-</v>
      </c>
      <c r="I62" s="184">
        <v>2.916572077185017</v>
      </c>
      <c r="J62" s="185" t="str">
        <f t="shared" si="10"/>
        <v>-</v>
      </c>
      <c r="K62" s="184">
        <v>2.651506996770721</v>
      </c>
      <c r="L62" s="185">
        <f t="shared" si="11"/>
        <v>-0.26506508041429599</v>
      </c>
      <c r="M62" s="184">
        <v>2.6273516642547032</v>
      </c>
      <c r="N62" s="185">
        <f t="shared" si="12"/>
        <v>-2.4155332516017758E-2</v>
      </c>
      <c r="O62" s="185">
        <f t="shared" si="13"/>
        <v>0.42438399069879429</v>
      </c>
    </row>
    <row r="63" spans="1:16" x14ac:dyDescent="0.25">
      <c r="A63" s="1"/>
      <c r="B63" s="114" t="s">
        <v>91</v>
      </c>
      <c r="C63" s="184">
        <v>2.5244648318042815</v>
      </c>
      <c r="D63" s="185">
        <v>-0.24246390266186113</v>
      </c>
      <c r="E63" s="184" t="s">
        <v>227</v>
      </c>
      <c r="F63" s="185" t="str">
        <f t="shared" si="10"/>
        <v>-</v>
      </c>
      <c r="G63" s="184" t="s">
        <v>227</v>
      </c>
      <c r="H63" s="185" t="str">
        <f t="shared" si="10"/>
        <v>-</v>
      </c>
      <c r="I63" s="184">
        <v>2.8604146576663454</v>
      </c>
      <c r="J63" s="185" t="str">
        <f t="shared" si="10"/>
        <v>-</v>
      </c>
      <c r="K63" s="184">
        <v>2.8276945384243595</v>
      </c>
      <c r="L63" s="185">
        <f t="shared" si="11"/>
        <v>-3.2720119241985923E-2</v>
      </c>
      <c r="M63" s="184">
        <v>2.9430714916151808</v>
      </c>
      <c r="N63" s="185">
        <f t="shared" si="12"/>
        <v>0.11537695319082131</v>
      </c>
      <c r="O63" s="185">
        <f t="shared" si="13"/>
        <v>0.41860665981089928</v>
      </c>
    </row>
    <row r="64" spans="1:16" x14ac:dyDescent="0.25">
      <c r="A64" s="1"/>
      <c r="B64" s="114" t="s">
        <v>93</v>
      </c>
      <c r="C64" s="184">
        <v>2.4298976434182338</v>
      </c>
      <c r="D64" s="185">
        <v>-0.20801050630302997</v>
      </c>
      <c r="E64" s="184" t="s">
        <v>227</v>
      </c>
      <c r="F64" s="185" t="str">
        <f t="shared" si="10"/>
        <v>-</v>
      </c>
      <c r="G64" s="184" t="s">
        <v>227</v>
      </c>
      <c r="H64" s="185" t="str">
        <f t="shared" si="10"/>
        <v>-</v>
      </c>
      <c r="I64" s="184">
        <v>2.4325228641534689</v>
      </c>
      <c r="J64" s="185" t="str">
        <f t="shared" si="10"/>
        <v>-</v>
      </c>
      <c r="K64" s="184">
        <v>2.7499333511063715</v>
      </c>
      <c r="L64" s="185">
        <f t="shared" si="11"/>
        <v>0.31741048695290264</v>
      </c>
      <c r="M64" s="184">
        <v>2.6366930917327291</v>
      </c>
      <c r="N64" s="185">
        <f t="shared" si="12"/>
        <v>-0.11324025937364235</v>
      </c>
      <c r="O64" s="185">
        <f t="shared" si="13"/>
        <v>0.20679544831449537</v>
      </c>
    </row>
    <row r="65" spans="1:16" ht="15.75" x14ac:dyDescent="0.25">
      <c r="B65" s="117" t="s">
        <v>30</v>
      </c>
      <c r="C65" s="186">
        <v>2.5384814535868951</v>
      </c>
      <c r="D65" s="187">
        <v>-0.24437249498511404</v>
      </c>
      <c r="E65" s="186" t="s">
        <v>227</v>
      </c>
      <c r="F65" s="187" t="str">
        <f t="shared" si="10"/>
        <v>-</v>
      </c>
      <c r="G65" s="186" t="s">
        <v>227</v>
      </c>
      <c r="H65" s="187" t="str">
        <f t="shared" si="10"/>
        <v>-</v>
      </c>
      <c r="I65" s="186">
        <v>2.7547137248133926</v>
      </c>
      <c r="J65" s="187" t="str">
        <f t="shared" si="10"/>
        <v>-</v>
      </c>
      <c r="K65" s="186">
        <v>2.6597626112759643</v>
      </c>
      <c r="L65" s="187">
        <f t="shared" si="11"/>
        <v>-9.4951113537428355E-2</v>
      </c>
      <c r="M65" s="186">
        <v>2.7683008187607401</v>
      </c>
      <c r="N65" s="187">
        <v>6.2052886438796584E-2</v>
      </c>
      <c r="O65" s="187">
        <v>0.22981936517384494</v>
      </c>
    </row>
    <row r="66" spans="1:16" ht="6" customHeight="1" x14ac:dyDescent="0.25"/>
    <row r="67" spans="1:16" x14ac:dyDescent="0.25">
      <c r="B67" s="105" t="s">
        <v>55</v>
      </c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</row>
    <row r="70" spans="1:16" ht="48.75" customHeight="1" thickBot="1" x14ac:dyDescent="0.3">
      <c r="B70" s="269" t="s">
        <v>303</v>
      </c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1" t="s">
        <v>101</v>
      </c>
    </row>
    <row r="71" spans="1:16" ht="10.5" customHeight="1" thickBot="1" x14ac:dyDescent="0.3">
      <c r="B71" s="106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39"/>
      <c r="N71" s="39"/>
      <c r="P71" s="1" t="s">
        <v>102</v>
      </c>
    </row>
    <row r="72" spans="1:16" ht="22.5" thickTop="1" thickBot="1" x14ac:dyDescent="0.3">
      <c r="B72" s="109"/>
      <c r="C72" s="303" t="s">
        <v>62</v>
      </c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5"/>
    </row>
    <row r="73" spans="1:16" ht="22.5" thickTop="1" thickBot="1" x14ac:dyDescent="0.3">
      <c r="B73" s="109"/>
      <c r="C73" s="294">
        <v>2019</v>
      </c>
      <c r="D73" s="295"/>
      <c r="E73" s="296" t="s">
        <v>282</v>
      </c>
      <c r="F73" s="295"/>
      <c r="G73" s="296" t="s">
        <v>283</v>
      </c>
      <c r="H73" s="295"/>
      <c r="I73" s="296" t="s">
        <v>284</v>
      </c>
      <c r="J73" s="295"/>
      <c r="K73" s="296">
        <v>2023</v>
      </c>
      <c r="L73" s="295"/>
      <c r="M73" s="296">
        <v>2024</v>
      </c>
      <c r="N73" s="297"/>
      <c r="O73" s="298"/>
    </row>
    <row r="74" spans="1:16" ht="16.5" thickTop="1" thickBot="1" x14ac:dyDescent="0.3">
      <c r="B74" s="85"/>
      <c r="C74" s="111" t="s">
        <v>69</v>
      </c>
      <c r="D74" s="112" t="str">
        <f>CONCATENATE("def ",RIGHT(C73,2),"/",RIGHT(C73-1,2))</f>
        <v>def 19/18</v>
      </c>
      <c r="E74" s="113" t="s">
        <v>69</v>
      </c>
      <c r="F74" s="112" t="str">
        <f>CONCATENATE("def ",RIGHT(E73,2),"/",RIGHT(C73,2))</f>
        <v>def 20/19</v>
      </c>
      <c r="G74" s="113" t="s">
        <v>69</v>
      </c>
      <c r="H74" s="112" t="str">
        <f>CONCATENATE("def ",RIGHT(G73,2),"/",RIGHT(E73,2))</f>
        <v>def 21/20</v>
      </c>
      <c r="I74" s="113" t="s">
        <v>69</v>
      </c>
      <c r="J74" s="112" t="str">
        <f>CONCATENATE("def ",RIGHT(I73,2),"/",RIGHT(G73,2))</f>
        <v>def 22/21</v>
      </c>
      <c r="K74" s="113" t="s">
        <v>69</v>
      </c>
      <c r="L74" s="112" t="str">
        <f>CONCATENATE("def ",RIGHT(K73,2),"/",RIGHT(I73,2))</f>
        <v>def 23/22</v>
      </c>
      <c r="M74" s="113" t="s">
        <v>69</v>
      </c>
      <c r="N74" s="112" t="str">
        <f>CONCATENATE("def ",RIGHT(M73,2),"/",RIGHT(K73,2))</f>
        <v>def 24/23</v>
      </c>
      <c r="O74" s="112" t="str">
        <f>CONCATENATE("def ",RIGHT(M73,2),"/",RIGHT(C73,2))</f>
        <v>def 24/19</v>
      </c>
    </row>
    <row r="75" spans="1:16" x14ac:dyDescent="0.25">
      <c r="A75" s="1"/>
      <c r="B75" s="114" t="s">
        <v>71</v>
      </c>
      <c r="C75" s="184">
        <v>1.9362511893434824</v>
      </c>
      <c r="D75" s="185">
        <v>6.1051189343482415E-2</v>
      </c>
      <c r="E75" s="184">
        <v>1.5508701472556894</v>
      </c>
      <c r="F75" s="185">
        <f t="shared" ref="F75:J87" si="14">IFERROR(E75-C75,"-")</f>
        <v>-0.385381042087793</v>
      </c>
      <c r="G75" s="184" t="s">
        <v>227</v>
      </c>
      <c r="H75" s="185" t="str">
        <f t="shared" si="14"/>
        <v>-</v>
      </c>
      <c r="I75" s="184" t="s">
        <v>227</v>
      </c>
      <c r="J75" s="185" t="str">
        <f t="shared" si="14"/>
        <v>-</v>
      </c>
      <c r="K75" s="184">
        <v>1.8437917222963951</v>
      </c>
      <c r="L75" s="185" t="str">
        <f t="shared" ref="L75:L87" si="15">IFERROR(K75-I75,"-")</f>
        <v>-</v>
      </c>
      <c r="M75" s="184">
        <v>2.0355677154582765</v>
      </c>
      <c r="N75" s="185">
        <f>IFERROR(M75-K75,"-")</f>
        <v>0.19177599316188143</v>
      </c>
      <c r="O75" s="185">
        <f>IFERROR(M75-C75,"-")</f>
        <v>9.9316526114794135E-2</v>
      </c>
    </row>
    <row r="76" spans="1:16" x14ac:dyDescent="0.25">
      <c r="A76" s="1"/>
      <c r="B76" s="114" t="s">
        <v>73</v>
      </c>
      <c r="C76" s="184">
        <v>1.8925399644760212</v>
      </c>
      <c r="D76" s="185">
        <v>-0.43126154940118666</v>
      </c>
      <c r="E76" s="184">
        <v>1.7258248009101251</v>
      </c>
      <c r="F76" s="185">
        <f t="shared" si="14"/>
        <v>-0.16671516356589611</v>
      </c>
      <c r="G76" s="184" t="s">
        <v>227</v>
      </c>
      <c r="H76" s="185" t="str">
        <f t="shared" si="14"/>
        <v>-</v>
      </c>
      <c r="I76" s="184" t="s">
        <v>227</v>
      </c>
      <c r="J76" s="185" t="str">
        <f t="shared" si="14"/>
        <v>-</v>
      </c>
      <c r="K76" s="184">
        <v>1.7271557271557272</v>
      </c>
      <c r="L76" s="185" t="str">
        <f t="shared" si="15"/>
        <v>-</v>
      </c>
      <c r="M76" s="184">
        <v>2.141025641025641</v>
      </c>
      <c r="N76" s="185">
        <f t="shared" ref="N76:N86" si="16">IFERROR(M76-K76,"-")</f>
        <v>0.41386991386991379</v>
      </c>
      <c r="O76" s="185">
        <f t="shared" ref="O76:O86" si="17">IFERROR(M76-C76,"-")</f>
        <v>0.24848567654961973</v>
      </c>
    </row>
    <row r="77" spans="1:16" x14ac:dyDescent="0.25">
      <c r="A77" s="1"/>
      <c r="B77" s="114" t="s">
        <v>75</v>
      </c>
      <c r="C77" s="184">
        <v>2.0984419263456089</v>
      </c>
      <c r="D77" s="185">
        <v>4.3867287501307306E-2</v>
      </c>
      <c r="E77" s="184">
        <v>1.4400494437577256</v>
      </c>
      <c r="F77" s="185">
        <f t="shared" si="14"/>
        <v>-0.6583924825878833</v>
      </c>
      <c r="G77" s="184" t="s">
        <v>227</v>
      </c>
      <c r="H77" s="185" t="str">
        <f t="shared" si="14"/>
        <v>-</v>
      </c>
      <c r="I77" s="184" t="s">
        <v>227</v>
      </c>
      <c r="J77" s="185" t="str">
        <f t="shared" si="14"/>
        <v>-</v>
      </c>
      <c r="K77" s="184">
        <v>1.712907117008444</v>
      </c>
      <c r="L77" s="185" t="str">
        <f t="shared" si="15"/>
        <v>-</v>
      </c>
      <c r="M77" s="184">
        <v>1.9730769230769232</v>
      </c>
      <c r="N77" s="185">
        <f t="shared" si="16"/>
        <v>0.26016980606847917</v>
      </c>
      <c r="O77" s="185">
        <f t="shared" si="17"/>
        <v>-0.12536500326868572</v>
      </c>
    </row>
    <row r="78" spans="1:16" x14ac:dyDescent="0.25">
      <c r="A78" s="1"/>
      <c r="B78" s="114" t="s">
        <v>77</v>
      </c>
      <c r="C78" s="184">
        <v>2.3683206106870229</v>
      </c>
      <c r="D78" s="185">
        <v>0.46420076049975711</v>
      </c>
      <c r="E78" s="184" t="s">
        <v>227</v>
      </c>
      <c r="F78" s="185" t="str">
        <f t="shared" si="14"/>
        <v>-</v>
      </c>
      <c r="G78" s="184" t="s">
        <v>227</v>
      </c>
      <c r="H78" s="185" t="str">
        <f t="shared" si="14"/>
        <v>-</v>
      </c>
      <c r="I78" s="184">
        <v>1.7625570776255708</v>
      </c>
      <c r="J78" s="185" t="str">
        <f t="shared" si="14"/>
        <v>-</v>
      </c>
      <c r="K78" s="184">
        <v>1.7098150782361308</v>
      </c>
      <c r="L78" s="185">
        <f t="shared" si="15"/>
        <v>-5.274199938944002E-2</v>
      </c>
      <c r="M78" s="184">
        <v>1.8083462132921175</v>
      </c>
      <c r="N78" s="185">
        <f t="shared" si="16"/>
        <v>9.8531135055986763E-2</v>
      </c>
      <c r="O78" s="185">
        <f t="shared" si="17"/>
        <v>-0.5599743973949054</v>
      </c>
    </row>
    <row r="79" spans="1:16" x14ac:dyDescent="0.25">
      <c r="A79" s="1"/>
      <c r="B79" s="114" t="s">
        <v>79</v>
      </c>
      <c r="C79" s="184">
        <v>2.4566353187042842</v>
      </c>
      <c r="D79" s="185">
        <v>0.58206487196888901</v>
      </c>
      <c r="E79" s="184" t="s">
        <v>227</v>
      </c>
      <c r="F79" s="185" t="str">
        <f t="shared" si="14"/>
        <v>-</v>
      </c>
      <c r="G79" s="184" t="s">
        <v>227</v>
      </c>
      <c r="H79" s="185" t="str">
        <f t="shared" si="14"/>
        <v>-</v>
      </c>
      <c r="I79" s="184">
        <v>1.60075329566855</v>
      </c>
      <c r="J79" s="185" t="str">
        <f t="shared" si="14"/>
        <v>-</v>
      </c>
      <c r="K79" s="184">
        <v>1.8241308793456033</v>
      </c>
      <c r="L79" s="185">
        <f t="shared" si="15"/>
        <v>0.22337758367705329</v>
      </c>
      <c r="M79" s="184">
        <v>2.0141129032258065</v>
      </c>
      <c r="N79" s="185">
        <f t="shared" si="16"/>
        <v>0.18998202388020324</v>
      </c>
      <c r="O79" s="185">
        <f t="shared" si="17"/>
        <v>-0.4425224154784777</v>
      </c>
    </row>
    <row r="80" spans="1:16" x14ac:dyDescent="0.25">
      <c r="A80" s="1"/>
      <c r="B80" s="114" t="s">
        <v>81</v>
      </c>
      <c r="C80" s="184">
        <v>2.6570771001150746</v>
      </c>
      <c r="D80" s="185">
        <v>0.84859556796733182</v>
      </c>
      <c r="E80" s="184" t="s">
        <v>227</v>
      </c>
      <c r="F80" s="185" t="str">
        <f t="shared" si="14"/>
        <v>-</v>
      </c>
      <c r="G80" s="184" t="s">
        <v>227</v>
      </c>
      <c r="H80" s="185" t="str">
        <f t="shared" si="14"/>
        <v>-</v>
      </c>
      <c r="I80" s="184">
        <v>1.8062953995157385</v>
      </c>
      <c r="J80" s="185" t="str">
        <f t="shared" si="14"/>
        <v>-</v>
      </c>
      <c r="K80" s="184">
        <v>1.8506493506493507</v>
      </c>
      <c r="L80" s="185">
        <f t="shared" si="15"/>
        <v>4.4353951133612179E-2</v>
      </c>
      <c r="M80" s="184">
        <v>2.1756198347107438</v>
      </c>
      <c r="N80" s="185">
        <f t="shared" si="16"/>
        <v>0.32497048406139317</v>
      </c>
      <c r="O80" s="185">
        <f t="shared" si="17"/>
        <v>-0.48145726540433076</v>
      </c>
    </row>
    <row r="81" spans="1:16" x14ac:dyDescent="0.25">
      <c r="A81" s="1"/>
      <c r="B81" s="114" t="s">
        <v>83</v>
      </c>
      <c r="C81" s="184">
        <v>2.2135306553911205</v>
      </c>
      <c r="D81" s="185">
        <v>0.12421026704160587</v>
      </c>
      <c r="E81" s="184" t="s">
        <v>227</v>
      </c>
      <c r="F81" s="185" t="str">
        <f t="shared" si="14"/>
        <v>-</v>
      </c>
      <c r="G81" s="184" t="s">
        <v>227</v>
      </c>
      <c r="H81" s="185" t="str">
        <f t="shared" si="14"/>
        <v>-</v>
      </c>
      <c r="I81" s="184">
        <v>2.5428571428571427</v>
      </c>
      <c r="J81" s="185" t="str">
        <f t="shared" si="14"/>
        <v>-</v>
      </c>
      <c r="K81" s="184" t="s">
        <v>227</v>
      </c>
      <c r="L81" s="185" t="str">
        <f t="shared" si="15"/>
        <v>-</v>
      </c>
      <c r="M81" s="184">
        <v>1.9364599092284418</v>
      </c>
      <c r="N81" s="185" t="str">
        <f t="shared" si="16"/>
        <v>-</v>
      </c>
      <c r="O81" s="185">
        <f t="shared" si="17"/>
        <v>-0.27707074616267868</v>
      </c>
    </row>
    <row r="82" spans="1:16" x14ac:dyDescent="0.25">
      <c r="A82" s="1"/>
      <c r="B82" s="114" t="s">
        <v>85</v>
      </c>
      <c r="C82" s="184">
        <v>1.9748691099476441</v>
      </c>
      <c r="D82" s="185">
        <v>-0.46152380470614029</v>
      </c>
      <c r="E82" s="184" t="s">
        <v>227</v>
      </c>
      <c r="F82" s="185" t="str">
        <f t="shared" si="14"/>
        <v>-</v>
      </c>
      <c r="G82" s="184" t="s">
        <v>227</v>
      </c>
      <c r="H82" s="185" t="str">
        <f t="shared" si="14"/>
        <v>-</v>
      </c>
      <c r="I82" s="184">
        <v>1.5124113475177305</v>
      </c>
      <c r="J82" s="185" t="str">
        <f t="shared" si="14"/>
        <v>-</v>
      </c>
      <c r="K82" s="184" t="s">
        <v>227</v>
      </c>
      <c r="L82" s="185" t="str">
        <f t="shared" si="15"/>
        <v>-</v>
      </c>
      <c r="M82" s="184">
        <v>1.8826086956521739</v>
      </c>
      <c r="N82" s="185" t="str">
        <f t="shared" si="16"/>
        <v>-</v>
      </c>
      <c r="O82" s="185">
        <f t="shared" si="17"/>
        <v>-9.2260414295470161E-2</v>
      </c>
    </row>
    <row r="83" spans="1:16" x14ac:dyDescent="0.25">
      <c r="A83" s="1"/>
      <c r="B83" s="114" t="s">
        <v>87</v>
      </c>
      <c r="C83" s="184">
        <v>2.0293594306049823</v>
      </c>
      <c r="D83" s="185">
        <v>-0.34221417345593164</v>
      </c>
      <c r="E83" s="184" t="s">
        <v>227</v>
      </c>
      <c r="F83" s="185" t="str">
        <f t="shared" si="14"/>
        <v>-</v>
      </c>
      <c r="G83" s="184" t="s">
        <v>227</v>
      </c>
      <c r="H83" s="185" t="str">
        <f t="shared" si="14"/>
        <v>-</v>
      </c>
      <c r="I83" s="184">
        <v>1.641711229946524</v>
      </c>
      <c r="J83" s="185" t="str">
        <f t="shared" si="14"/>
        <v>-</v>
      </c>
      <c r="K83" s="184">
        <v>1.941908713692946</v>
      </c>
      <c r="L83" s="185">
        <f t="shared" si="15"/>
        <v>0.30019748374642208</v>
      </c>
      <c r="M83" s="184">
        <v>1.8926174496644295</v>
      </c>
      <c r="N83" s="185">
        <f t="shared" si="16"/>
        <v>-4.9291264028516579E-2</v>
      </c>
      <c r="O83" s="185">
        <f t="shared" si="17"/>
        <v>-0.13674198094055279</v>
      </c>
    </row>
    <row r="84" spans="1:16" x14ac:dyDescent="0.25">
      <c r="A84" s="1"/>
      <c r="B84" s="114" t="s">
        <v>89</v>
      </c>
      <c r="C84" s="184">
        <v>2.5714285714285716</v>
      </c>
      <c r="D84" s="185">
        <v>0.77991703010318081</v>
      </c>
      <c r="E84" s="184" t="s">
        <v>227</v>
      </c>
      <c r="F84" s="185" t="str">
        <f t="shared" si="14"/>
        <v>-</v>
      </c>
      <c r="G84" s="184" t="s">
        <v>227</v>
      </c>
      <c r="H84" s="185" t="str">
        <f t="shared" si="14"/>
        <v>-</v>
      </c>
      <c r="I84" s="184">
        <v>2.6287425149700598</v>
      </c>
      <c r="J84" s="185" t="str">
        <f t="shared" si="14"/>
        <v>-</v>
      </c>
      <c r="K84" s="184">
        <v>1.7837837837837838</v>
      </c>
      <c r="L84" s="185">
        <f t="shared" si="15"/>
        <v>-0.84495873118627607</v>
      </c>
      <c r="M84" s="184">
        <v>1.6739974126778785</v>
      </c>
      <c r="N84" s="185">
        <f t="shared" si="16"/>
        <v>-0.10978637110590528</v>
      </c>
      <c r="O84" s="185">
        <f t="shared" si="17"/>
        <v>-0.89743115875069313</v>
      </c>
    </row>
    <row r="85" spans="1:16" x14ac:dyDescent="0.25">
      <c r="A85" s="1"/>
      <c r="B85" s="114" t="s">
        <v>91</v>
      </c>
      <c r="C85" s="184">
        <v>1.8065187239944522</v>
      </c>
      <c r="D85" s="185">
        <v>-0.3808011607317725</v>
      </c>
      <c r="E85" s="184" t="s">
        <v>227</v>
      </c>
      <c r="F85" s="185" t="str">
        <f t="shared" si="14"/>
        <v>-</v>
      </c>
      <c r="G85" s="184" t="s">
        <v>227</v>
      </c>
      <c r="H85" s="185" t="str">
        <f t="shared" si="14"/>
        <v>-</v>
      </c>
      <c r="I85" s="184">
        <v>1.7217391304347827</v>
      </c>
      <c r="J85" s="185" t="str">
        <f t="shared" si="14"/>
        <v>-</v>
      </c>
      <c r="K85" s="184">
        <v>1.834140435835351</v>
      </c>
      <c r="L85" s="185">
        <f t="shared" si="15"/>
        <v>0.11240130540056836</v>
      </c>
      <c r="M85" s="184">
        <v>1.7532188841201717</v>
      </c>
      <c r="N85" s="185">
        <f t="shared" si="16"/>
        <v>-8.0921551715179341E-2</v>
      </c>
      <c r="O85" s="185">
        <f t="shared" si="17"/>
        <v>-5.3299839874280552E-2</v>
      </c>
    </row>
    <row r="86" spans="1:16" x14ac:dyDescent="0.25">
      <c r="A86" s="1"/>
      <c r="B86" s="114" t="s">
        <v>93</v>
      </c>
      <c r="C86" s="184">
        <v>1.7956577266922094</v>
      </c>
      <c r="D86" s="185">
        <v>-5.0353405033208176E-2</v>
      </c>
      <c r="E86" s="184" t="s">
        <v>227</v>
      </c>
      <c r="F86" s="185" t="str">
        <f t="shared" si="14"/>
        <v>-</v>
      </c>
      <c r="G86" s="184" t="s">
        <v>227</v>
      </c>
      <c r="H86" s="185" t="str">
        <f t="shared" si="14"/>
        <v>-</v>
      </c>
      <c r="I86" s="184">
        <v>1.7701317715959004</v>
      </c>
      <c r="J86" s="185" t="str">
        <f t="shared" si="14"/>
        <v>-</v>
      </c>
      <c r="K86" s="184">
        <v>1.8573141486810552</v>
      </c>
      <c r="L86" s="185">
        <f t="shared" si="15"/>
        <v>8.718237708515475E-2</v>
      </c>
      <c r="M86" s="184">
        <v>2.0639606396063961</v>
      </c>
      <c r="N86" s="185">
        <f t="shared" si="16"/>
        <v>0.20664649092534093</v>
      </c>
      <c r="O86" s="185">
        <f t="shared" si="17"/>
        <v>0.26830291291418673</v>
      </c>
    </row>
    <row r="87" spans="1:16" ht="15.75" x14ac:dyDescent="0.25">
      <c r="B87" s="117" t="s">
        <v>30</v>
      </c>
      <c r="C87" s="186">
        <v>2.109933577132622</v>
      </c>
      <c r="D87" s="187">
        <v>9.605797904649771E-2</v>
      </c>
      <c r="E87" s="186" t="s">
        <v>227</v>
      </c>
      <c r="F87" s="187" t="str">
        <f t="shared" si="14"/>
        <v>-</v>
      </c>
      <c r="G87" s="186" t="s">
        <v>227</v>
      </c>
      <c r="H87" s="187" t="str">
        <f t="shared" si="14"/>
        <v>-</v>
      </c>
      <c r="I87" s="186">
        <v>1.9616059247709998</v>
      </c>
      <c r="J87" s="187" t="str">
        <f t="shared" si="14"/>
        <v>-</v>
      </c>
      <c r="K87" s="186">
        <v>1.8250295780202446</v>
      </c>
      <c r="L87" s="187">
        <f t="shared" si="15"/>
        <v>-0.13657634675075525</v>
      </c>
      <c r="M87" s="186">
        <v>1.9394168875425974</v>
      </c>
      <c r="N87" s="187">
        <v>0.13813296574510692</v>
      </c>
      <c r="O87" s="187">
        <v>-0.17051668959002453</v>
      </c>
    </row>
    <row r="88" spans="1:16" ht="6" customHeight="1" x14ac:dyDescent="0.25"/>
    <row r="89" spans="1:16" x14ac:dyDescent="0.25">
      <c r="B89" s="105" t="s">
        <v>55</v>
      </c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</row>
    <row r="92" spans="1:16" ht="48.75" customHeight="1" thickBot="1" x14ac:dyDescent="0.3">
      <c r="B92" s="269" t="s">
        <v>304</v>
      </c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1" t="s">
        <v>114</v>
      </c>
    </row>
    <row r="93" spans="1:16" ht="10.5" customHeight="1" thickBot="1" x14ac:dyDescent="0.3">
      <c r="B93" s="106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39"/>
      <c r="N93" s="39"/>
      <c r="P93" s="1" t="s">
        <v>115</v>
      </c>
    </row>
    <row r="94" spans="1:16" ht="22.5" thickTop="1" thickBot="1" x14ac:dyDescent="0.3">
      <c r="B94" s="121" t="s">
        <v>96</v>
      </c>
      <c r="C94" s="303" t="s">
        <v>32</v>
      </c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5"/>
    </row>
    <row r="95" spans="1:16" ht="22.5" thickTop="1" thickBot="1" x14ac:dyDescent="0.3">
      <c r="B95" s="109"/>
      <c r="C95" s="294">
        <v>2019</v>
      </c>
      <c r="D95" s="295"/>
      <c r="E95" s="296" t="s">
        <v>282</v>
      </c>
      <c r="F95" s="295"/>
      <c r="G95" s="296" t="s">
        <v>283</v>
      </c>
      <c r="H95" s="295"/>
      <c r="I95" s="296" t="s">
        <v>284</v>
      </c>
      <c r="J95" s="295"/>
      <c r="K95" s="296">
        <v>2023</v>
      </c>
      <c r="L95" s="295"/>
      <c r="M95" s="296">
        <v>2024</v>
      </c>
      <c r="N95" s="297"/>
      <c r="O95" s="298"/>
    </row>
    <row r="96" spans="1:16" ht="16.5" thickTop="1" thickBot="1" x14ac:dyDescent="0.3">
      <c r="B96" s="85"/>
      <c r="C96" s="111" t="s">
        <v>69</v>
      </c>
      <c r="D96" s="112" t="str">
        <f>CONCATENATE("def ",RIGHT(C95,2),"/",RIGHT(C95-1,2))</f>
        <v>def 19/18</v>
      </c>
      <c r="E96" s="113" t="s">
        <v>69</v>
      </c>
      <c r="F96" s="112" t="str">
        <f>CONCATENATE("def ",RIGHT(E95,2),"/",RIGHT(C95,2))</f>
        <v>def 20/19</v>
      </c>
      <c r="G96" s="113" t="s">
        <v>69</v>
      </c>
      <c r="H96" s="112" t="str">
        <f>CONCATENATE("def ",RIGHT(G95,2),"/",RIGHT(E95,2))</f>
        <v>def 21/20</v>
      </c>
      <c r="I96" s="113" t="s">
        <v>69</v>
      </c>
      <c r="J96" s="112" t="str">
        <f>CONCATENATE("def ",RIGHT(I95,2),"/",RIGHT(G95,2))</f>
        <v>def 22/21</v>
      </c>
      <c r="K96" s="113" t="s">
        <v>69</v>
      </c>
      <c r="L96" s="112" t="str">
        <f>CONCATENATE("def ",RIGHT(K95,2),"/",RIGHT(I95,2))</f>
        <v>def 23/22</v>
      </c>
      <c r="M96" s="113" t="s">
        <v>69</v>
      </c>
      <c r="N96" s="112" t="str">
        <f>CONCATENATE("def ",RIGHT(M95,2),"/",RIGHT(K95,2))</f>
        <v>def 24/23</v>
      </c>
      <c r="O96" s="112" t="str">
        <f>CONCATENATE("def ",RIGHT(M95,2),"/",RIGHT(C95,2))</f>
        <v>def 24/19</v>
      </c>
    </row>
    <row r="97" spans="2:15" x14ac:dyDescent="0.25">
      <c r="B97" s="114" t="s">
        <v>71</v>
      </c>
      <c r="C97" s="184" t="s">
        <v>227</v>
      </c>
      <c r="D97" s="185" t="s">
        <v>227</v>
      </c>
      <c r="E97" s="184" t="s">
        <v>227</v>
      </c>
      <c r="F97" s="185" t="str">
        <f t="shared" ref="F97:J109" si="18">IFERROR(E97-C97,"-")</f>
        <v>-</v>
      </c>
      <c r="G97" s="184" t="s">
        <v>227</v>
      </c>
      <c r="H97" s="185" t="str">
        <f t="shared" si="18"/>
        <v>-</v>
      </c>
      <c r="I97" s="184" t="s">
        <v>227</v>
      </c>
      <c r="J97" s="185" t="str">
        <f t="shared" si="18"/>
        <v>-</v>
      </c>
      <c r="K97" s="184" t="s">
        <v>227</v>
      </c>
      <c r="L97" s="185" t="str">
        <f t="shared" ref="L97:L109" si="19">IFERROR(K97-I97,"-")</f>
        <v>-</v>
      </c>
      <c r="M97" s="184" t="s">
        <v>227</v>
      </c>
      <c r="N97" s="185" t="str">
        <f>IFERROR(M97-K97,"-")</f>
        <v>-</v>
      </c>
      <c r="O97" s="185" t="str">
        <f>IFERROR(M97-C97,"-")</f>
        <v>-</v>
      </c>
    </row>
    <row r="98" spans="2:15" x14ac:dyDescent="0.25">
      <c r="B98" s="114" t="s">
        <v>73</v>
      </c>
      <c r="C98" s="184" t="s">
        <v>227</v>
      </c>
      <c r="D98" s="185" t="s">
        <v>227</v>
      </c>
      <c r="E98" s="184" t="s">
        <v>227</v>
      </c>
      <c r="F98" s="185" t="str">
        <f t="shared" si="18"/>
        <v>-</v>
      </c>
      <c r="G98" s="184" t="s">
        <v>227</v>
      </c>
      <c r="H98" s="185" t="str">
        <f t="shared" si="18"/>
        <v>-</v>
      </c>
      <c r="I98" s="184" t="s">
        <v>227</v>
      </c>
      <c r="J98" s="185" t="str">
        <f t="shared" si="18"/>
        <v>-</v>
      </c>
      <c r="K98" s="184" t="s">
        <v>227</v>
      </c>
      <c r="L98" s="185" t="str">
        <f t="shared" si="19"/>
        <v>-</v>
      </c>
      <c r="M98" s="184" t="s">
        <v>227</v>
      </c>
      <c r="N98" s="185" t="str">
        <f t="shared" ref="N98:N108" si="20">IFERROR(M98-K98,"-")</f>
        <v>-</v>
      </c>
      <c r="O98" s="185" t="str">
        <f t="shared" ref="O98:O108" si="21">IFERROR(M98-C98,"-")</f>
        <v>-</v>
      </c>
    </row>
    <row r="99" spans="2:15" x14ac:dyDescent="0.25">
      <c r="B99" s="114" t="s">
        <v>75</v>
      </c>
      <c r="C99" s="184" t="s">
        <v>227</v>
      </c>
      <c r="D99" s="185" t="s">
        <v>227</v>
      </c>
      <c r="E99" s="184" t="s">
        <v>227</v>
      </c>
      <c r="F99" s="185" t="str">
        <f t="shared" si="18"/>
        <v>-</v>
      </c>
      <c r="G99" s="184" t="s">
        <v>227</v>
      </c>
      <c r="H99" s="185" t="str">
        <f t="shared" si="18"/>
        <v>-</v>
      </c>
      <c r="I99" s="184" t="s">
        <v>227</v>
      </c>
      <c r="J99" s="185" t="str">
        <f t="shared" si="18"/>
        <v>-</v>
      </c>
      <c r="K99" s="184" t="s">
        <v>227</v>
      </c>
      <c r="L99" s="185" t="str">
        <f t="shared" si="19"/>
        <v>-</v>
      </c>
      <c r="M99" s="184" t="s">
        <v>227</v>
      </c>
      <c r="N99" s="185" t="str">
        <f t="shared" si="20"/>
        <v>-</v>
      </c>
      <c r="O99" s="185" t="str">
        <f t="shared" si="21"/>
        <v>-</v>
      </c>
    </row>
    <row r="100" spans="2:15" x14ac:dyDescent="0.25">
      <c r="B100" s="114" t="s">
        <v>77</v>
      </c>
      <c r="C100" s="184" t="s">
        <v>227</v>
      </c>
      <c r="D100" s="185" t="s">
        <v>227</v>
      </c>
      <c r="E100" s="184" t="s">
        <v>227</v>
      </c>
      <c r="F100" s="185" t="str">
        <f t="shared" si="18"/>
        <v>-</v>
      </c>
      <c r="G100" s="184" t="s">
        <v>227</v>
      </c>
      <c r="H100" s="185" t="str">
        <f t="shared" si="18"/>
        <v>-</v>
      </c>
      <c r="I100" s="184" t="s">
        <v>227</v>
      </c>
      <c r="J100" s="185" t="str">
        <f t="shared" si="18"/>
        <v>-</v>
      </c>
      <c r="K100" s="184" t="s">
        <v>227</v>
      </c>
      <c r="L100" s="185" t="str">
        <f t="shared" si="19"/>
        <v>-</v>
      </c>
      <c r="M100" s="184" t="s">
        <v>227</v>
      </c>
      <c r="N100" s="185" t="str">
        <f t="shared" si="20"/>
        <v>-</v>
      </c>
      <c r="O100" s="185" t="str">
        <f t="shared" si="21"/>
        <v>-</v>
      </c>
    </row>
    <row r="101" spans="2:15" x14ac:dyDescent="0.25">
      <c r="B101" s="114" t="s">
        <v>79</v>
      </c>
      <c r="C101" s="184" t="s">
        <v>227</v>
      </c>
      <c r="D101" s="185" t="s">
        <v>227</v>
      </c>
      <c r="E101" s="184" t="s">
        <v>227</v>
      </c>
      <c r="F101" s="185" t="str">
        <f t="shared" si="18"/>
        <v>-</v>
      </c>
      <c r="G101" s="184" t="s">
        <v>227</v>
      </c>
      <c r="H101" s="185" t="str">
        <f t="shared" si="18"/>
        <v>-</v>
      </c>
      <c r="I101" s="184" t="s">
        <v>227</v>
      </c>
      <c r="J101" s="185" t="str">
        <f t="shared" si="18"/>
        <v>-</v>
      </c>
      <c r="K101" s="184" t="s">
        <v>227</v>
      </c>
      <c r="L101" s="185" t="str">
        <f t="shared" si="19"/>
        <v>-</v>
      </c>
      <c r="M101" s="184" t="s">
        <v>227</v>
      </c>
      <c r="N101" s="185" t="str">
        <f t="shared" si="20"/>
        <v>-</v>
      </c>
      <c r="O101" s="185" t="str">
        <f t="shared" si="21"/>
        <v>-</v>
      </c>
    </row>
    <row r="102" spans="2:15" x14ac:dyDescent="0.25">
      <c r="B102" s="114" t="s">
        <v>81</v>
      </c>
      <c r="C102" s="184" t="s">
        <v>227</v>
      </c>
      <c r="D102" s="185" t="s">
        <v>227</v>
      </c>
      <c r="E102" s="184" t="s">
        <v>227</v>
      </c>
      <c r="F102" s="185" t="str">
        <f t="shared" si="18"/>
        <v>-</v>
      </c>
      <c r="G102" s="184" t="s">
        <v>227</v>
      </c>
      <c r="H102" s="185" t="str">
        <f t="shared" si="18"/>
        <v>-</v>
      </c>
      <c r="I102" s="184" t="s">
        <v>227</v>
      </c>
      <c r="J102" s="185" t="str">
        <f t="shared" si="18"/>
        <v>-</v>
      </c>
      <c r="K102" s="184" t="s">
        <v>227</v>
      </c>
      <c r="L102" s="185" t="str">
        <f t="shared" si="19"/>
        <v>-</v>
      </c>
      <c r="M102" s="184" t="s">
        <v>227</v>
      </c>
      <c r="N102" s="185" t="str">
        <f t="shared" si="20"/>
        <v>-</v>
      </c>
      <c r="O102" s="185" t="str">
        <f t="shared" si="21"/>
        <v>-</v>
      </c>
    </row>
    <row r="103" spans="2:15" x14ac:dyDescent="0.25">
      <c r="B103" s="114" t="s">
        <v>83</v>
      </c>
      <c r="C103" s="184" t="s">
        <v>227</v>
      </c>
      <c r="D103" s="185" t="s">
        <v>227</v>
      </c>
      <c r="E103" s="184" t="s">
        <v>227</v>
      </c>
      <c r="F103" s="185" t="str">
        <f t="shared" si="18"/>
        <v>-</v>
      </c>
      <c r="G103" s="184" t="s">
        <v>227</v>
      </c>
      <c r="H103" s="185" t="str">
        <f t="shared" si="18"/>
        <v>-</v>
      </c>
      <c r="I103" s="184" t="s">
        <v>227</v>
      </c>
      <c r="J103" s="185" t="str">
        <f t="shared" si="18"/>
        <v>-</v>
      </c>
      <c r="K103" s="184" t="s">
        <v>227</v>
      </c>
      <c r="L103" s="185" t="str">
        <f t="shared" si="19"/>
        <v>-</v>
      </c>
      <c r="M103" s="184" t="s">
        <v>227</v>
      </c>
      <c r="N103" s="185" t="str">
        <f t="shared" si="20"/>
        <v>-</v>
      </c>
      <c r="O103" s="185" t="str">
        <f t="shared" si="21"/>
        <v>-</v>
      </c>
    </row>
    <row r="104" spans="2:15" x14ac:dyDescent="0.25">
      <c r="B104" s="114" t="s">
        <v>85</v>
      </c>
      <c r="C104" s="184" t="s">
        <v>227</v>
      </c>
      <c r="D104" s="185" t="s">
        <v>227</v>
      </c>
      <c r="E104" s="184" t="s">
        <v>227</v>
      </c>
      <c r="F104" s="185" t="str">
        <f t="shared" si="18"/>
        <v>-</v>
      </c>
      <c r="G104" s="184" t="s">
        <v>227</v>
      </c>
      <c r="H104" s="185" t="str">
        <f t="shared" si="18"/>
        <v>-</v>
      </c>
      <c r="I104" s="184" t="s">
        <v>227</v>
      </c>
      <c r="J104" s="185" t="str">
        <f t="shared" si="18"/>
        <v>-</v>
      </c>
      <c r="K104" s="184" t="s">
        <v>227</v>
      </c>
      <c r="L104" s="185" t="str">
        <f t="shared" si="19"/>
        <v>-</v>
      </c>
      <c r="M104" s="184" t="s">
        <v>227</v>
      </c>
      <c r="N104" s="185" t="str">
        <f t="shared" si="20"/>
        <v>-</v>
      </c>
      <c r="O104" s="185" t="str">
        <f t="shared" si="21"/>
        <v>-</v>
      </c>
    </row>
    <row r="105" spans="2:15" x14ac:dyDescent="0.25">
      <c r="B105" s="114" t="s">
        <v>87</v>
      </c>
      <c r="C105" s="184" t="s">
        <v>227</v>
      </c>
      <c r="D105" s="185" t="s">
        <v>227</v>
      </c>
      <c r="E105" s="184" t="s">
        <v>227</v>
      </c>
      <c r="F105" s="185" t="str">
        <f t="shared" si="18"/>
        <v>-</v>
      </c>
      <c r="G105" s="184" t="s">
        <v>227</v>
      </c>
      <c r="H105" s="185" t="str">
        <f t="shared" si="18"/>
        <v>-</v>
      </c>
      <c r="I105" s="184" t="s">
        <v>227</v>
      </c>
      <c r="J105" s="185" t="str">
        <f t="shared" si="18"/>
        <v>-</v>
      </c>
      <c r="K105" s="184" t="s">
        <v>227</v>
      </c>
      <c r="L105" s="185" t="str">
        <f t="shared" si="19"/>
        <v>-</v>
      </c>
      <c r="M105" s="184" t="s">
        <v>227</v>
      </c>
      <c r="N105" s="185" t="str">
        <f t="shared" si="20"/>
        <v>-</v>
      </c>
      <c r="O105" s="185" t="str">
        <f t="shared" si="21"/>
        <v>-</v>
      </c>
    </row>
    <row r="106" spans="2:15" x14ac:dyDescent="0.25">
      <c r="B106" s="114" t="s">
        <v>89</v>
      </c>
      <c r="C106" s="184" t="s">
        <v>227</v>
      </c>
      <c r="D106" s="185" t="s">
        <v>227</v>
      </c>
      <c r="E106" s="184" t="s">
        <v>227</v>
      </c>
      <c r="F106" s="185" t="str">
        <f t="shared" si="18"/>
        <v>-</v>
      </c>
      <c r="G106" s="184" t="s">
        <v>227</v>
      </c>
      <c r="H106" s="185" t="str">
        <f t="shared" si="18"/>
        <v>-</v>
      </c>
      <c r="I106" s="184" t="s">
        <v>227</v>
      </c>
      <c r="J106" s="185" t="str">
        <f t="shared" si="18"/>
        <v>-</v>
      </c>
      <c r="K106" s="184" t="s">
        <v>227</v>
      </c>
      <c r="L106" s="185" t="str">
        <f t="shared" si="19"/>
        <v>-</v>
      </c>
      <c r="M106" s="184" t="s">
        <v>227</v>
      </c>
      <c r="N106" s="185" t="str">
        <f t="shared" si="20"/>
        <v>-</v>
      </c>
      <c r="O106" s="185" t="str">
        <f t="shared" si="21"/>
        <v>-</v>
      </c>
    </row>
    <row r="107" spans="2:15" x14ac:dyDescent="0.25">
      <c r="B107" s="114" t="s">
        <v>91</v>
      </c>
      <c r="C107" s="184" t="s">
        <v>227</v>
      </c>
      <c r="D107" s="185" t="s">
        <v>227</v>
      </c>
      <c r="E107" s="184" t="s">
        <v>227</v>
      </c>
      <c r="F107" s="185" t="str">
        <f t="shared" si="18"/>
        <v>-</v>
      </c>
      <c r="G107" s="184" t="s">
        <v>227</v>
      </c>
      <c r="H107" s="185" t="str">
        <f t="shared" si="18"/>
        <v>-</v>
      </c>
      <c r="I107" s="184" t="s">
        <v>227</v>
      </c>
      <c r="J107" s="185" t="str">
        <f t="shared" si="18"/>
        <v>-</v>
      </c>
      <c r="K107" s="184" t="s">
        <v>227</v>
      </c>
      <c r="L107" s="185" t="str">
        <f t="shared" si="19"/>
        <v>-</v>
      </c>
      <c r="M107" s="184" t="s">
        <v>227</v>
      </c>
      <c r="N107" s="185" t="str">
        <f t="shared" si="20"/>
        <v>-</v>
      </c>
      <c r="O107" s="185" t="str">
        <f t="shared" si="21"/>
        <v>-</v>
      </c>
    </row>
    <row r="108" spans="2:15" x14ac:dyDescent="0.25">
      <c r="B108" s="114" t="s">
        <v>93</v>
      </c>
      <c r="C108" s="184" t="s">
        <v>227</v>
      </c>
      <c r="D108" s="185" t="s">
        <v>227</v>
      </c>
      <c r="E108" s="184" t="s">
        <v>227</v>
      </c>
      <c r="F108" s="185" t="str">
        <f t="shared" si="18"/>
        <v>-</v>
      </c>
      <c r="G108" s="184" t="s">
        <v>227</v>
      </c>
      <c r="H108" s="185" t="str">
        <f t="shared" si="18"/>
        <v>-</v>
      </c>
      <c r="I108" s="184" t="s">
        <v>227</v>
      </c>
      <c r="J108" s="185" t="str">
        <f t="shared" si="18"/>
        <v>-</v>
      </c>
      <c r="K108" s="184" t="s">
        <v>227</v>
      </c>
      <c r="L108" s="185" t="str">
        <f t="shared" si="19"/>
        <v>-</v>
      </c>
      <c r="M108" s="184" t="s">
        <v>227</v>
      </c>
      <c r="N108" s="185" t="str">
        <f t="shared" si="20"/>
        <v>-</v>
      </c>
      <c r="O108" s="185" t="str">
        <f t="shared" si="21"/>
        <v>-</v>
      </c>
    </row>
    <row r="109" spans="2:15" ht="15.75" x14ac:dyDescent="0.25">
      <c r="B109" s="117" t="s">
        <v>30</v>
      </c>
      <c r="C109" s="186" t="s">
        <v>227</v>
      </c>
      <c r="D109" s="187" t="s">
        <v>227</v>
      </c>
      <c r="E109" s="186" t="s">
        <v>227</v>
      </c>
      <c r="F109" s="187" t="str">
        <f t="shared" si="18"/>
        <v>-</v>
      </c>
      <c r="G109" s="186" t="s">
        <v>227</v>
      </c>
      <c r="H109" s="187" t="str">
        <f t="shared" si="18"/>
        <v>-</v>
      </c>
      <c r="I109" s="186" t="s">
        <v>227</v>
      </c>
      <c r="J109" s="187" t="str">
        <f t="shared" si="18"/>
        <v>-</v>
      </c>
      <c r="K109" s="186" t="s">
        <v>227</v>
      </c>
      <c r="L109" s="187" t="str">
        <f t="shared" si="19"/>
        <v>-</v>
      </c>
      <c r="M109" s="186" t="s">
        <v>227</v>
      </c>
      <c r="N109" s="187" t="s">
        <v>227</v>
      </c>
      <c r="O109" s="187" t="s">
        <v>227</v>
      </c>
    </row>
    <row r="110" spans="2:15" ht="6" customHeight="1" x14ac:dyDescent="0.25"/>
    <row r="111" spans="2:15" x14ac:dyDescent="0.25">
      <c r="B111" s="105" t="s">
        <v>55</v>
      </c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</row>
  </sheetData>
  <mergeCells count="40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325FE-ECF4-4C65-A643-7D6B80B895BC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BFC2-5A32-45F3-8CA2-CC5D75A1ABF7}">
  <sheetPr>
    <tabColor rgb="FFAC75D5"/>
  </sheetPr>
  <dimension ref="A1:AD89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3" max="13" width="14.7109375" bestFit="1" customWidth="1"/>
    <col min="15" max="15" width="11.140625" customWidth="1"/>
    <col min="16" max="16" width="14.85546875" customWidth="1"/>
  </cols>
  <sheetData>
    <row r="1" spans="1:17" ht="18.75" x14ac:dyDescent="0.3">
      <c r="C1" s="79"/>
      <c r="D1" s="192"/>
    </row>
    <row r="2" spans="1:17" ht="18.75" x14ac:dyDescent="0.3">
      <c r="D2" s="192"/>
    </row>
    <row r="4" spans="1:17" ht="48.75" customHeight="1" thickBot="1" x14ac:dyDescent="0.3">
      <c r="B4" s="269" t="s">
        <v>305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Q4" s="1" t="s">
        <v>150</v>
      </c>
    </row>
    <row r="5" spans="1:17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Q5" s="1" t="s">
        <v>151</v>
      </c>
    </row>
    <row r="6" spans="1:17" ht="22.5" thickTop="1" thickBot="1" x14ac:dyDescent="0.3">
      <c r="B6" s="109"/>
      <c r="C6" s="291" t="s">
        <v>152</v>
      </c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3"/>
    </row>
    <row r="7" spans="1:17" ht="22.5" thickTop="1" thickBot="1" x14ac:dyDescent="0.3">
      <c r="B7" s="109"/>
      <c r="C7" s="294">
        <v>2019</v>
      </c>
      <c r="D7" s="295"/>
      <c r="E7" s="296" t="s">
        <v>282</v>
      </c>
      <c r="F7" s="295"/>
      <c r="G7" s="296" t="s">
        <v>283</v>
      </c>
      <c r="H7" s="295"/>
      <c r="I7" s="296" t="s">
        <v>284</v>
      </c>
      <c r="J7" s="295"/>
      <c r="K7" s="296">
        <v>2023</v>
      </c>
      <c r="L7" s="295"/>
      <c r="M7" s="296">
        <v>2024</v>
      </c>
      <c r="N7" s="297"/>
      <c r="O7" s="298"/>
    </row>
    <row r="8" spans="1:17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tr">
        <f>CONCATENATE("var ",RIGHT(M7,2),"/",RIGHT(K7,2))</f>
        <v>var 24/23</v>
      </c>
      <c r="O8" s="112" t="str">
        <f>CONCATENATE("var ",RIGHT(M7,2),"/",RIGHT(C7,2))</f>
        <v>var 24/19</v>
      </c>
    </row>
    <row r="9" spans="1:17" x14ac:dyDescent="0.25">
      <c r="A9" s="1" t="s">
        <v>70</v>
      </c>
      <c r="B9" s="114" t="s">
        <v>71</v>
      </c>
      <c r="C9" s="193">
        <v>0.51529999999999998</v>
      </c>
      <c r="D9" s="116">
        <v>-9.0218926553672363E-2</v>
      </c>
      <c r="E9" s="193">
        <v>0.56399999999999995</v>
      </c>
      <c r="F9" s="116">
        <f t="shared" ref="F9:L20" si="0">IFERROR(E9/C9-1,"-")</f>
        <v>9.4508053561032312E-2</v>
      </c>
      <c r="G9" s="193">
        <v>0.19170000000000001</v>
      </c>
      <c r="H9" s="116">
        <f t="shared" si="0"/>
        <v>-0.66010638297872337</v>
      </c>
      <c r="I9" s="193">
        <v>0.58840000000000003</v>
      </c>
      <c r="J9" s="116">
        <f t="shared" si="0"/>
        <v>2.0693792383933229</v>
      </c>
      <c r="K9" s="193">
        <v>0.69830000000000003</v>
      </c>
      <c r="L9" s="116">
        <f t="shared" si="0"/>
        <v>0.18677770224337187</v>
      </c>
      <c r="M9" s="193">
        <v>0.69889999999999997</v>
      </c>
      <c r="N9" s="116">
        <f t="shared" ref="N9:N14" si="1">IFERROR(M9/K9-1,"-")</f>
        <v>8.5922955749673235E-4</v>
      </c>
      <c r="O9" s="116">
        <f>IFERROR(M9/C9-1,"-")</f>
        <v>0.35629730254220848</v>
      </c>
    </row>
    <row r="10" spans="1:17" x14ac:dyDescent="0.25">
      <c r="A10" s="1" t="s">
        <v>72</v>
      </c>
      <c r="B10" s="114" t="s">
        <v>73</v>
      </c>
      <c r="C10" s="193">
        <v>0.61759999999999993</v>
      </c>
      <c r="D10" s="116">
        <v>7.5040783034256986E-3</v>
      </c>
      <c r="E10" s="193">
        <v>0.63570000000000004</v>
      </c>
      <c r="F10" s="116">
        <f t="shared" si="0"/>
        <v>2.9306994818653065E-2</v>
      </c>
      <c r="G10" s="193">
        <v>0.2379</v>
      </c>
      <c r="H10" s="116">
        <f t="shared" si="0"/>
        <v>-0.62576687116564422</v>
      </c>
      <c r="I10" s="193">
        <v>0.65049999999999997</v>
      </c>
      <c r="J10" s="116">
        <f t="shared" si="0"/>
        <v>1.7343421605716687</v>
      </c>
      <c r="K10" s="193">
        <v>0.76769999999999994</v>
      </c>
      <c r="L10" s="116">
        <f t="shared" si="0"/>
        <v>0.18016910069177561</v>
      </c>
      <c r="M10" s="193">
        <v>0.77560000000000007</v>
      </c>
      <c r="N10" s="116">
        <f t="shared" si="1"/>
        <v>1.0290478051322216E-2</v>
      </c>
      <c r="O10" s="116">
        <f t="shared" ref="O10:O14" si="2">IFERROR(M10/C10-1,"-")</f>
        <v>0.25582901554404169</v>
      </c>
    </row>
    <row r="11" spans="1:17" x14ac:dyDescent="0.25">
      <c r="A11" s="1" t="s">
        <v>74</v>
      </c>
      <c r="B11" s="114" t="s">
        <v>75</v>
      </c>
      <c r="C11" s="193">
        <v>0.5776</v>
      </c>
      <c r="D11" s="116">
        <v>-7.0186735350933671E-2</v>
      </c>
      <c r="E11" s="193">
        <v>0.2369</v>
      </c>
      <c r="F11" s="116">
        <f t="shared" si="0"/>
        <v>-0.5898545706371191</v>
      </c>
      <c r="G11" s="193">
        <v>0.34399999999999997</v>
      </c>
      <c r="H11" s="116">
        <f t="shared" si="0"/>
        <v>0.45208948923596437</v>
      </c>
      <c r="I11" s="193">
        <v>0.65599999999999992</v>
      </c>
      <c r="J11" s="116">
        <f t="shared" si="0"/>
        <v>0.90697674418604635</v>
      </c>
      <c r="K11" s="193">
        <v>0.75919999999999999</v>
      </c>
      <c r="L11" s="116">
        <f t="shared" si="0"/>
        <v>0.15731707317073185</v>
      </c>
      <c r="M11" s="193">
        <v>0.73299999999999998</v>
      </c>
      <c r="N11" s="116">
        <f t="shared" si="1"/>
        <v>-3.4510010537407765E-2</v>
      </c>
      <c r="O11" s="116">
        <f t="shared" si="2"/>
        <v>0.26904432132963985</v>
      </c>
    </row>
    <row r="12" spans="1:17" x14ac:dyDescent="0.25">
      <c r="A12" s="1" t="s">
        <v>76</v>
      </c>
      <c r="B12" s="114" t="s">
        <v>77</v>
      </c>
      <c r="C12" s="193">
        <v>0.52549999999999997</v>
      </c>
      <c r="D12" s="116">
        <v>5.2052052052051767E-2</v>
      </c>
      <c r="E12" s="193">
        <v>0</v>
      </c>
      <c r="F12" s="116">
        <f t="shared" si="0"/>
        <v>-1</v>
      </c>
      <c r="G12" s="193">
        <v>0.29299999999999998</v>
      </c>
      <c r="H12" s="116" t="str">
        <f t="shared" si="0"/>
        <v>-</v>
      </c>
      <c r="I12" s="193">
        <v>0.61299999999999999</v>
      </c>
      <c r="J12" s="116">
        <f t="shared" si="0"/>
        <v>1.0921501706484644</v>
      </c>
      <c r="K12" s="193">
        <v>0.63869999999999993</v>
      </c>
      <c r="L12" s="116">
        <f t="shared" si="0"/>
        <v>4.1924959216965707E-2</v>
      </c>
      <c r="M12" s="193">
        <v>0.66559999999999997</v>
      </c>
      <c r="N12" s="116">
        <f t="shared" si="1"/>
        <v>4.2116799749491118E-2</v>
      </c>
      <c r="O12" s="116">
        <f t="shared" si="2"/>
        <v>0.26660323501427219</v>
      </c>
    </row>
    <row r="13" spans="1:17" x14ac:dyDescent="0.25">
      <c r="A13" s="1" t="s">
        <v>78</v>
      </c>
      <c r="B13" s="114" t="s">
        <v>79</v>
      </c>
      <c r="C13" s="193">
        <v>0.4703</v>
      </c>
      <c r="D13" s="116">
        <v>9.2958401115500688E-2</v>
      </c>
      <c r="E13" s="193">
        <v>0</v>
      </c>
      <c r="F13" s="116">
        <f t="shared" si="0"/>
        <v>-1</v>
      </c>
      <c r="G13" s="193">
        <v>0.39149999999999996</v>
      </c>
      <c r="H13" s="116" t="str">
        <f t="shared" si="0"/>
        <v>-</v>
      </c>
      <c r="I13" s="193">
        <v>0.49070000000000003</v>
      </c>
      <c r="J13" s="116">
        <f t="shared" si="0"/>
        <v>0.25338441890166052</v>
      </c>
      <c r="K13" s="193">
        <v>0.62240000000000006</v>
      </c>
      <c r="L13" s="116">
        <f t="shared" si="0"/>
        <v>0.26839209292846955</v>
      </c>
      <c r="M13" s="193">
        <v>0.5998</v>
      </c>
      <c r="N13" s="116">
        <f t="shared" si="1"/>
        <v>-3.6311053984575903E-2</v>
      </c>
      <c r="O13" s="116">
        <f t="shared" si="2"/>
        <v>0.27535615564533278</v>
      </c>
    </row>
    <row r="14" spans="1:17" x14ac:dyDescent="0.25">
      <c r="A14" s="1" t="s">
        <v>80</v>
      </c>
      <c r="B14" s="114" t="s">
        <v>81</v>
      </c>
      <c r="C14" s="193">
        <v>0.48659999999999998</v>
      </c>
      <c r="D14" s="116">
        <v>0.2406935237123915</v>
      </c>
      <c r="E14" s="193">
        <v>0</v>
      </c>
      <c r="F14" s="116">
        <f t="shared" si="0"/>
        <v>-1</v>
      </c>
      <c r="G14" s="193">
        <v>0.39329999999999998</v>
      </c>
      <c r="H14" s="116" t="str">
        <f t="shared" si="0"/>
        <v>-</v>
      </c>
      <c r="I14" s="193">
        <v>0.56700000000000006</v>
      </c>
      <c r="J14" s="116">
        <f t="shared" si="0"/>
        <v>0.44164759725400482</v>
      </c>
      <c r="K14" s="193">
        <v>0.52149999999999996</v>
      </c>
      <c r="L14" s="116">
        <f t="shared" si="0"/>
        <v>-8.0246913580247048E-2</v>
      </c>
      <c r="M14" s="193">
        <v>0.501</v>
      </c>
      <c r="N14" s="116">
        <f t="shared" si="1"/>
        <v>-3.9309683604985546E-2</v>
      </c>
      <c r="O14" s="116">
        <f t="shared" si="2"/>
        <v>2.9593094944512899E-2</v>
      </c>
    </row>
    <row r="15" spans="1:17" x14ac:dyDescent="0.25">
      <c r="A15" s="1" t="s">
        <v>82</v>
      </c>
      <c r="B15" s="114" t="s">
        <v>83</v>
      </c>
      <c r="C15" s="193">
        <v>0.50729999999999997</v>
      </c>
      <c r="D15" s="116">
        <v>0.33887569279493257</v>
      </c>
      <c r="E15" s="193">
        <v>0</v>
      </c>
      <c r="F15" s="116">
        <f t="shared" si="0"/>
        <v>-1</v>
      </c>
      <c r="G15" s="193">
        <v>0.39350000000000002</v>
      </c>
      <c r="H15" s="116" t="str">
        <f t="shared" si="0"/>
        <v>-</v>
      </c>
      <c r="I15" s="193">
        <v>0.52110000000000001</v>
      </c>
      <c r="J15" s="116">
        <f t="shared" si="0"/>
        <v>0.32426937738246497</v>
      </c>
      <c r="K15" s="193">
        <v>0.46679999999999999</v>
      </c>
      <c r="L15" s="116">
        <f t="shared" si="0"/>
        <v>-0.10420264824409908</v>
      </c>
      <c r="M15" s="193">
        <v>0.48599999999999999</v>
      </c>
      <c r="N15" s="116">
        <f>IFERROR(M15/K15-1,"-")</f>
        <v>4.1131105398457546E-2</v>
      </c>
      <c r="O15" s="116">
        <f>IFERROR(M15/C15-1,"-")</f>
        <v>-4.1986989946777076E-2</v>
      </c>
    </row>
    <row r="16" spans="1:17" x14ac:dyDescent="0.25">
      <c r="A16" s="1" t="s">
        <v>84</v>
      </c>
      <c r="B16" s="114" t="s">
        <v>85</v>
      </c>
      <c r="C16" s="193">
        <v>0.50680000000000003</v>
      </c>
      <c r="D16" s="116">
        <v>0.31602181251622974</v>
      </c>
      <c r="E16" s="193">
        <v>0.76939999999999997</v>
      </c>
      <c r="F16" s="116">
        <f t="shared" si="0"/>
        <v>0.51815311760063132</v>
      </c>
      <c r="G16" s="193">
        <v>0.44319999999999998</v>
      </c>
      <c r="H16" s="116">
        <f t="shared" si="0"/>
        <v>-0.42396672731998963</v>
      </c>
      <c r="I16" s="193">
        <v>0.49969999999999998</v>
      </c>
      <c r="J16" s="116">
        <f t="shared" si="0"/>
        <v>0.12748194945848379</v>
      </c>
      <c r="K16" s="193">
        <v>0.60020000000000007</v>
      </c>
      <c r="L16" s="116">
        <f t="shared" si="0"/>
        <v>0.20112067240344222</v>
      </c>
      <c r="M16" s="193">
        <v>0.44380000000000003</v>
      </c>
      <c r="N16" s="116">
        <f>IFERROR(M16/K16-1,"-")</f>
        <v>-0.26057980673108971</v>
      </c>
      <c r="O16" s="116">
        <f>IFERROR(M16/C16-1,"-")</f>
        <v>-0.12430939226519333</v>
      </c>
    </row>
    <row r="17" spans="1:30" x14ac:dyDescent="0.25">
      <c r="A17" s="1" t="s">
        <v>86</v>
      </c>
      <c r="B17" s="114" t="s">
        <v>87</v>
      </c>
      <c r="C17" s="193">
        <v>0.45679999999999998</v>
      </c>
      <c r="D17" s="116">
        <v>-3.2729653065677322E-3</v>
      </c>
      <c r="E17" s="193">
        <v>0.43149999999999999</v>
      </c>
      <c r="F17" s="116">
        <f t="shared" si="0"/>
        <v>-5.538528896672501E-2</v>
      </c>
      <c r="G17" s="193">
        <v>0.51200000000000001</v>
      </c>
      <c r="H17" s="116">
        <f t="shared" si="0"/>
        <v>0.18655851680185398</v>
      </c>
      <c r="I17" s="193">
        <v>0.5514</v>
      </c>
      <c r="J17" s="116">
        <f t="shared" si="0"/>
        <v>7.6953124999999956E-2</v>
      </c>
      <c r="K17" s="193">
        <v>0.53320000000000001</v>
      </c>
      <c r="L17" s="116">
        <f t="shared" si="0"/>
        <v>-3.3006891548784889E-2</v>
      </c>
      <c r="M17" s="193">
        <v>0.56189999999999996</v>
      </c>
      <c r="N17" s="116">
        <f t="shared" ref="N17:N20" si="3">IFERROR(M17/K17-1,"-")</f>
        <v>5.382595648912214E-2</v>
      </c>
      <c r="O17" s="116">
        <f t="shared" ref="O17:O20" si="4">IFERROR(M17/C17-1,"-")</f>
        <v>0.23007880910682998</v>
      </c>
    </row>
    <row r="18" spans="1:30" x14ac:dyDescent="0.25">
      <c r="A18" s="1" t="s">
        <v>88</v>
      </c>
      <c r="B18" s="114" t="s">
        <v>89</v>
      </c>
      <c r="C18" s="193">
        <v>0.441</v>
      </c>
      <c r="D18" s="116">
        <v>-3.6150022593763875E-3</v>
      </c>
      <c r="E18" s="193">
        <v>0.39939999999999998</v>
      </c>
      <c r="F18" s="116">
        <f t="shared" si="0"/>
        <v>-9.4331065759637234E-2</v>
      </c>
      <c r="G18" s="193">
        <v>0.52229999999999999</v>
      </c>
      <c r="H18" s="116">
        <f t="shared" si="0"/>
        <v>0.30771156735102667</v>
      </c>
      <c r="I18" s="193">
        <v>0.56420000000000003</v>
      </c>
      <c r="J18" s="116">
        <f t="shared" si="0"/>
        <v>8.0222094581658077E-2</v>
      </c>
      <c r="K18" s="193">
        <v>0.53239999999999998</v>
      </c>
      <c r="L18" s="116">
        <f t="shared" si="0"/>
        <v>-5.6362991846862887E-2</v>
      </c>
      <c r="M18" s="193">
        <v>0.58409999999999995</v>
      </c>
      <c r="N18" s="116">
        <f t="shared" si="3"/>
        <v>9.710743801652888E-2</v>
      </c>
      <c r="O18" s="116">
        <f t="shared" si="4"/>
        <v>0.32448979591836724</v>
      </c>
      <c r="AC18" s="194"/>
    </row>
    <row r="19" spans="1:30" x14ac:dyDescent="0.25">
      <c r="A19" s="1" t="s">
        <v>90</v>
      </c>
      <c r="B19" s="114" t="s">
        <v>91</v>
      </c>
      <c r="C19" s="193">
        <v>0.60680000000000001</v>
      </c>
      <c r="D19" s="116">
        <v>7.6386582530720837E-3</v>
      </c>
      <c r="E19" s="193">
        <v>0.40720000000000001</v>
      </c>
      <c r="F19" s="116">
        <f t="shared" si="0"/>
        <v>-0.32893869479235327</v>
      </c>
      <c r="G19" s="193">
        <v>0.64989999999999992</v>
      </c>
      <c r="H19" s="116">
        <f t="shared" si="0"/>
        <v>0.59602161100196449</v>
      </c>
      <c r="I19" s="193">
        <v>0.65629999999999999</v>
      </c>
      <c r="J19" s="116">
        <f t="shared" si="0"/>
        <v>9.8476688721342853E-3</v>
      </c>
      <c r="K19" s="193">
        <v>0.65459999999999996</v>
      </c>
      <c r="L19" s="116">
        <f t="shared" si="0"/>
        <v>-2.5902788358982409E-3</v>
      </c>
      <c r="M19" s="193">
        <v>0.74159999999999993</v>
      </c>
      <c r="N19" s="116">
        <f t="shared" si="3"/>
        <v>0.13290559120073331</v>
      </c>
      <c r="O19" s="116">
        <f t="shared" si="4"/>
        <v>0.22214897824653912</v>
      </c>
      <c r="AC19" s="194"/>
      <c r="AD19" s="194"/>
    </row>
    <row r="20" spans="1:30" x14ac:dyDescent="0.25">
      <c r="A20" s="1" t="s">
        <v>92</v>
      </c>
      <c r="B20" s="114" t="s">
        <v>93</v>
      </c>
      <c r="C20" s="193">
        <v>0.53979999999999995</v>
      </c>
      <c r="D20" s="116">
        <v>-1.8521948508998243E-4</v>
      </c>
      <c r="E20" s="193">
        <v>0.48200000000000004</v>
      </c>
      <c r="F20" s="116">
        <f t="shared" si="0"/>
        <v>-0.10707669507224882</v>
      </c>
      <c r="G20" s="193">
        <v>0.57810000000000006</v>
      </c>
      <c r="H20" s="116">
        <f t="shared" si="0"/>
        <v>0.19937759336099581</v>
      </c>
      <c r="I20" s="193">
        <v>0.58939999999999992</v>
      </c>
      <c r="J20" s="116">
        <f t="shared" si="0"/>
        <v>1.954679121259284E-2</v>
      </c>
      <c r="K20" s="193">
        <v>0.56869999999999998</v>
      </c>
      <c r="L20" s="116">
        <f t="shared" si="0"/>
        <v>-3.5120461486257137E-2</v>
      </c>
      <c r="M20" s="193">
        <v>0.63840000000000008</v>
      </c>
      <c r="N20" s="116">
        <f t="shared" si="3"/>
        <v>0.12256022507473197</v>
      </c>
      <c r="O20" s="116">
        <f t="shared" si="4"/>
        <v>0.18266024453501317</v>
      </c>
      <c r="P20" s="122"/>
    </row>
    <row r="21" spans="1:30" ht="15.75" x14ac:dyDescent="0.25">
      <c r="A21" s="1" t="s">
        <v>0</v>
      </c>
      <c r="B21" s="117" t="s">
        <v>30</v>
      </c>
      <c r="C21" s="195">
        <v>0.52295410715246138</v>
      </c>
      <c r="D21" s="119">
        <v>6.024397102867618E-2</v>
      </c>
      <c r="E21" s="195">
        <v>0.4768</v>
      </c>
      <c r="F21" s="119">
        <v>-8.825651528730738E-2</v>
      </c>
      <c r="G21" s="195">
        <v>0.42945341263098274</v>
      </c>
      <c r="H21" s="119">
        <v>-9.9300728542402017E-2</v>
      </c>
      <c r="I21" s="195">
        <v>0.57741590694750078</v>
      </c>
      <c r="J21" s="119">
        <v>0.34453677620128276</v>
      </c>
      <c r="K21" s="195">
        <v>0.61259601883208059</v>
      </c>
      <c r="L21" s="119">
        <v>6.0926814556528042E-2</v>
      </c>
      <c r="M21" s="195">
        <v>0.6183064169082243</v>
      </c>
      <c r="N21" s="119">
        <v>9.3216375892071213E-3</v>
      </c>
      <c r="O21" s="119">
        <v>0.18233399155227215</v>
      </c>
      <c r="P21" s="306"/>
    </row>
    <row r="22" spans="1:30" ht="6" customHeight="1" x14ac:dyDescent="0.25">
      <c r="P22" s="306"/>
    </row>
    <row r="23" spans="1:30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96"/>
      <c r="P23" s="306"/>
    </row>
    <row r="24" spans="1:30" x14ac:dyDescent="0.25">
      <c r="C24" s="197"/>
      <c r="K24" s="197"/>
      <c r="M24" s="197"/>
      <c r="N24" s="116"/>
      <c r="O24" s="197"/>
      <c r="P24" s="306"/>
    </row>
    <row r="26" spans="1:30" ht="21.75" customHeight="1" thickBot="1" x14ac:dyDescent="0.3">
      <c r="B26" s="269" t="s">
        <v>306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Q26" s="1" t="s">
        <v>153</v>
      </c>
    </row>
    <row r="27" spans="1:30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Q27" s="1" t="s">
        <v>154</v>
      </c>
    </row>
    <row r="28" spans="1:30" ht="22.5" thickTop="1" thickBot="1" x14ac:dyDescent="0.3">
      <c r="B28" s="109"/>
      <c r="C28" s="291" t="s">
        <v>60</v>
      </c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3"/>
    </row>
    <row r="29" spans="1:30" ht="22.5" thickTop="1" thickBot="1" x14ac:dyDescent="0.3">
      <c r="B29" s="109"/>
      <c r="C29" s="294">
        <v>2019</v>
      </c>
      <c r="D29" s="295"/>
      <c r="E29" s="296" t="s">
        <v>282</v>
      </c>
      <c r="F29" s="295"/>
      <c r="G29" s="296" t="s">
        <v>283</v>
      </c>
      <c r="H29" s="295"/>
      <c r="I29" s="296" t="s">
        <v>284</v>
      </c>
      <c r="J29" s="295"/>
      <c r="K29" s="296">
        <v>2023</v>
      </c>
      <c r="L29" s="295"/>
      <c r="M29" s="296">
        <v>2024</v>
      </c>
      <c r="N29" s="297"/>
      <c r="O29" s="298"/>
    </row>
    <row r="30" spans="1:30" ht="16.5" thickTop="1" thickBot="1" x14ac:dyDescent="0.3">
      <c r="B30" s="85"/>
      <c r="C30" s="111" t="s">
        <v>69</v>
      </c>
      <c r="D30" s="112" t="str">
        <f>CONCATENATE("var ",RIGHT(C29,2),"/",RIGHT(C29-1,2))</f>
        <v>var 19/18</v>
      </c>
      <c r="E30" s="113" t="s">
        <v>69</v>
      </c>
      <c r="F30" s="112" t="str">
        <f>CONCATENATE("var ",RIGHT(E29,2),"/",RIGHT(C29,2))</f>
        <v>var 20/19</v>
      </c>
      <c r="G30" s="113" t="s">
        <v>69</v>
      </c>
      <c r="H30" s="112" t="str">
        <f>CONCATENATE("var ",RIGHT(G29,2),"/",RIGHT(E29,2))</f>
        <v>var 21/20</v>
      </c>
      <c r="I30" s="113" t="s">
        <v>69</v>
      </c>
      <c r="J30" s="112" t="str">
        <f>CONCATENATE("var ",RIGHT(I29,2),"/",RIGHT(G29,2))</f>
        <v>var 22/21</v>
      </c>
      <c r="K30" s="113" t="s">
        <v>69</v>
      </c>
      <c r="L30" s="112" t="str">
        <f>CONCATENATE("var ",RIGHT(K29,2),"/",RIGHT(I29,2))</f>
        <v>var 23/22</v>
      </c>
      <c r="M30" s="113" t="s">
        <v>69</v>
      </c>
      <c r="N30" s="112" t="str">
        <f>CONCATENATE("var ",RIGHT(M29,2),"/",RIGHT(K29,2))</f>
        <v>var 24/23</v>
      </c>
      <c r="O30" s="112" t="str">
        <f>CONCATENATE("var ",RIGHT(M29,2),"/",RIGHT(C29,2))</f>
        <v>var 24/19</v>
      </c>
    </row>
    <row r="31" spans="1:30" x14ac:dyDescent="0.25">
      <c r="B31" s="114" t="s">
        <v>71</v>
      </c>
      <c r="C31" s="193">
        <v>0.51529999999999998</v>
      </c>
      <c r="D31" s="116"/>
      <c r="E31" s="193">
        <v>0.56399999999999995</v>
      </c>
      <c r="F31" s="116">
        <f t="shared" ref="F31:J42" si="5">IFERROR(E31/C31-1,"-")</f>
        <v>9.4508053561032312E-2</v>
      </c>
      <c r="G31" s="193">
        <v>0.19170000000000001</v>
      </c>
      <c r="H31" s="116">
        <f t="shared" si="5"/>
        <v>-0.66010638297872337</v>
      </c>
      <c r="I31" s="193">
        <v>0.58840000000000003</v>
      </c>
      <c r="J31" s="116">
        <f t="shared" si="5"/>
        <v>2.0693792383933229</v>
      </c>
      <c r="K31" s="193">
        <v>0.69830000000000003</v>
      </c>
      <c r="L31" s="116">
        <f t="shared" ref="L31:L42" si="6">IFERROR(K31/I31-1,"-")</f>
        <v>0.18677770224337187</v>
      </c>
      <c r="M31" s="193">
        <v>0.69889999999999997</v>
      </c>
      <c r="N31" s="116">
        <f t="shared" ref="N31:N39" si="7">IFERROR(M31/K31-1,"-")</f>
        <v>8.5922955749673235E-4</v>
      </c>
      <c r="O31" s="116">
        <f>IFERROR(M31/C31-1,"-")</f>
        <v>0.35629730254220848</v>
      </c>
    </row>
    <row r="32" spans="1:30" x14ac:dyDescent="0.25">
      <c r="B32" s="114" t="s">
        <v>73</v>
      </c>
      <c r="C32" s="193">
        <v>0.61759999999999993</v>
      </c>
      <c r="D32" s="116"/>
      <c r="E32" s="193">
        <v>0.63570000000000004</v>
      </c>
      <c r="F32" s="116">
        <f t="shared" si="5"/>
        <v>2.9306994818653065E-2</v>
      </c>
      <c r="G32" s="193">
        <v>0.2379</v>
      </c>
      <c r="H32" s="116">
        <f t="shared" si="5"/>
        <v>-0.62576687116564422</v>
      </c>
      <c r="I32" s="193">
        <v>0.65049999999999997</v>
      </c>
      <c r="J32" s="116">
        <f t="shared" si="5"/>
        <v>1.7343421605716687</v>
      </c>
      <c r="K32" s="193">
        <v>0.76769999999999994</v>
      </c>
      <c r="L32" s="116">
        <f t="shared" si="6"/>
        <v>0.18016910069177561</v>
      </c>
      <c r="M32" s="193">
        <v>0.80330000000000001</v>
      </c>
      <c r="N32" s="116">
        <f t="shared" si="7"/>
        <v>4.6372280838869351E-2</v>
      </c>
      <c r="O32" s="116">
        <f t="shared" ref="O32:O39" si="8">IFERROR(M32/C32-1,"-")</f>
        <v>0.30068005181347157</v>
      </c>
    </row>
    <row r="33" spans="2:17" x14ac:dyDescent="0.25">
      <c r="B33" s="114" t="s">
        <v>75</v>
      </c>
      <c r="C33" s="193">
        <v>0.5776</v>
      </c>
      <c r="D33" s="116"/>
      <c r="E33" s="193">
        <v>0.2369</v>
      </c>
      <c r="F33" s="116">
        <f t="shared" si="5"/>
        <v>-0.5898545706371191</v>
      </c>
      <c r="G33" s="193">
        <v>0.34399999999999997</v>
      </c>
      <c r="H33" s="116">
        <f t="shared" si="5"/>
        <v>0.45208948923596437</v>
      </c>
      <c r="I33" s="193">
        <v>0.65599999999999992</v>
      </c>
      <c r="J33" s="116">
        <f t="shared" si="5"/>
        <v>0.90697674418604635</v>
      </c>
      <c r="K33" s="193">
        <v>0.75919999999999999</v>
      </c>
      <c r="L33" s="116">
        <f t="shared" si="6"/>
        <v>0.15731707317073185</v>
      </c>
      <c r="M33" s="193">
        <v>0.73299999999999998</v>
      </c>
      <c r="N33" s="116">
        <f t="shared" si="7"/>
        <v>-3.4510010537407765E-2</v>
      </c>
      <c r="O33" s="116">
        <f t="shared" si="8"/>
        <v>0.26904432132963985</v>
      </c>
    </row>
    <row r="34" spans="2:17" x14ac:dyDescent="0.25">
      <c r="B34" s="114" t="s">
        <v>77</v>
      </c>
      <c r="C34" s="193">
        <v>0.52549999999999997</v>
      </c>
      <c r="D34" s="116"/>
      <c r="E34" s="193">
        <v>0</v>
      </c>
      <c r="F34" s="116">
        <f t="shared" si="5"/>
        <v>-1</v>
      </c>
      <c r="G34" s="193">
        <v>0.29299999999999998</v>
      </c>
      <c r="H34" s="116" t="str">
        <f t="shared" si="5"/>
        <v>-</v>
      </c>
      <c r="I34" s="193">
        <v>0.61299999999999999</v>
      </c>
      <c r="J34" s="116">
        <f t="shared" si="5"/>
        <v>1.0921501706484644</v>
      </c>
      <c r="K34" s="193">
        <v>0.63869999999999993</v>
      </c>
      <c r="L34" s="116">
        <f t="shared" si="6"/>
        <v>4.1924959216965707E-2</v>
      </c>
      <c r="M34" s="193">
        <v>0.66559999999999997</v>
      </c>
      <c r="N34" s="116">
        <f t="shared" si="7"/>
        <v>4.2116799749491118E-2</v>
      </c>
      <c r="O34" s="116">
        <f t="shared" si="8"/>
        <v>0.26660323501427219</v>
      </c>
    </row>
    <row r="35" spans="2:17" x14ac:dyDescent="0.25">
      <c r="B35" s="114" t="s">
        <v>79</v>
      </c>
      <c r="C35" s="193">
        <v>0.4703</v>
      </c>
      <c r="D35" s="116"/>
      <c r="E35" s="193">
        <v>0</v>
      </c>
      <c r="F35" s="116">
        <f t="shared" si="5"/>
        <v>-1</v>
      </c>
      <c r="G35" s="193">
        <v>0.39149999999999996</v>
      </c>
      <c r="H35" s="116" t="str">
        <f t="shared" si="5"/>
        <v>-</v>
      </c>
      <c r="I35" s="193">
        <v>0.49070000000000003</v>
      </c>
      <c r="J35" s="116">
        <f t="shared" si="5"/>
        <v>0.25338441890166052</v>
      </c>
      <c r="K35" s="193">
        <v>0.62240000000000006</v>
      </c>
      <c r="L35" s="116">
        <f t="shared" si="6"/>
        <v>0.26839209292846955</v>
      </c>
      <c r="M35" s="193">
        <v>0.5998</v>
      </c>
      <c r="N35" s="116">
        <f t="shared" si="7"/>
        <v>-3.6311053984575903E-2</v>
      </c>
      <c r="O35" s="116">
        <f t="shared" si="8"/>
        <v>0.27535615564533278</v>
      </c>
    </row>
    <row r="36" spans="2:17" x14ac:dyDescent="0.25">
      <c r="B36" s="114" t="s">
        <v>81</v>
      </c>
      <c r="C36" s="193">
        <v>0.48659999999999998</v>
      </c>
      <c r="D36" s="116"/>
      <c r="E36" s="193">
        <v>0</v>
      </c>
      <c r="F36" s="116">
        <f t="shared" si="5"/>
        <v>-1</v>
      </c>
      <c r="G36" s="193">
        <v>0.39329999999999998</v>
      </c>
      <c r="H36" s="116" t="str">
        <f t="shared" si="5"/>
        <v>-</v>
      </c>
      <c r="I36" s="193">
        <v>0.56700000000000006</v>
      </c>
      <c r="J36" s="116">
        <f t="shared" si="5"/>
        <v>0.44164759725400482</v>
      </c>
      <c r="K36" s="193">
        <v>0.52149999999999996</v>
      </c>
      <c r="L36" s="116">
        <f t="shared" si="6"/>
        <v>-8.0246913580247048E-2</v>
      </c>
      <c r="M36" s="193">
        <v>0.501</v>
      </c>
      <c r="N36" s="116">
        <f t="shared" si="7"/>
        <v>-3.9309683604985546E-2</v>
      </c>
      <c r="O36" s="116">
        <f t="shared" si="8"/>
        <v>2.9593094944512899E-2</v>
      </c>
    </row>
    <row r="37" spans="2:17" x14ac:dyDescent="0.25">
      <c r="B37" s="114" t="s">
        <v>83</v>
      </c>
      <c r="C37" s="193">
        <v>0.50729999999999997</v>
      </c>
      <c r="D37" s="116"/>
      <c r="E37" s="193">
        <v>0</v>
      </c>
      <c r="F37" s="116">
        <f t="shared" si="5"/>
        <v>-1</v>
      </c>
      <c r="G37" s="193">
        <v>0.39350000000000002</v>
      </c>
      <c r="H37" s="116" t="str">
        <f t="shared" si="5"/>
        <v>-</v>
      </c>
      <c r="I37" s="193">
        <v>0.52110000000000001</v>
      </c>
      <c r="J37" s="116">
        <f t="shared" si="5"/>
        <v>0.32426937738246497</v>
      </c>
      <c r="K37" s="193">
        <v>0.46679999999999999</v>
      </c>
      <c r="L37" s="116">
        <f t="shared" si="6"/>
        <v>-0.10420264824409908</v>
      </c>
      <c r="M37" s="193">
        <v>0.48599999999999999</v>
      </c>
      <c r="N37" s="116">
        <f t="shared" si="7"/>
        <v>4.1131105398457546E-2</v>
      </c>
      <c r="O37" s="116">
        <f t="shared" si="8"/>
        <v>-4.1986989946777076E-2</v>
      </c>
    </row>
    <row r="38" spans="2:17" x14ac:dyDescent="0.25">
      <c r="B38" s="114" t="s">
        <v>85</v>
      </c>
      <c r="C38" s="193">
        <v>0.50680000000000003</v>
      </c>
      <c r="D38" s="116"/>
      <c r="E38" s="193">
        <v>0.76939999999999997</v>
      </c>
      <c r="F38" s="116">
        <f t="shared" si="5"/>
        <v>0.51815311760063132</v>
      </c>
      <c r="G38" s="193">
        <v>0.44319999999999998</v>
      </c>
      <c r="H38" s="116">
        <f t="shared" si="5"/>
        <v>-0.42396672731998963</v>
      </c>
      <c r="I38" s="193">
        <v>0.49969999999999998</v>
      </c>
      <c r="J38" s="116">
        <f t="shared" si="5"/>
        <v>0.12748194945848379</v>
      </c>
      <c r="K38" s="193">
        <v>0.60020000000000007</v>
      </c>
      <c r="L38" s="116">
        <f t="shared" si="6"/>
        <v>0.20112067240344222</v>
      </c>
      <c r="M38" s="193">
        <v>0.44380000000000003</v>
      </c>
      <c r="N38" s="116">
        <f t="shared" si="7"/>
        <v>-0.26057980673108971</v>
      </c>
      <c r="O38" s="116">
        <f t="shared" si="8"/>
        <v>-0.12430939226519333</v>
      </c>
    </row>
    <row r="39" spans="2:17" x14ac:dyDescent="0.25">
      <c r="B39" s="114" t="s">
        <v>87</v>
      </c>
      <c r="C39" s="193">
        <v>0.45679999999999998</v>
      </c>
      <c r="D39" s="116"/>
      <c r="E39" s="193">
        <v>0.43149999999999999</v>
      </c>
      <c r="F39" s="116">
        <f t="shared" si="5"/>
        <v>-5.538528896672501E-2</v>
      </c>
      <c r="G39" s="193">
        <v>0.51200000000000001</v>
      </c>
      <c r="H39" s="116">
        <f t="shared" si="5"/>
        <v>0.18655851680185398</v>
      </c>
      <c r="I39" s="193">
        <v>0.5514</v>
      </c>
      <c r="J39" s="116">
        <f t="shared" si="5"/>
        <v>7.6953124999999956E-2</v>
      </c>
      <c r="K39" s="193">
        <v>0.53320000000000001</v>
      </c>
      <c r="L39" s="116">
        <f t="shared" si="6"/>
        <v>-3.3006891548784889E-2</v>
      </c>
      <c r="M39" s="193">
        <v>0.56189999999999996</v>
      </c>
      <c r="N39" s="116">
        <f t="shared" si="7"/>
        <v>5.382595648912214E-2</v>
      </c>
      <c r="O39" s="116">
        <f t="shared" si="8"/>
        <v>0.23007880910682998</v>
      </c>
    </row>
    <row r="40" spans="2:17" x14ac:dyDescent="0.25">
      <c r="B40" s="114" t="s">
        <v>89</v>
      </c>
      <c r="C40" s="193">
        <v>0.441</v>
      </c>
      <c r="D40" s="116"/>
      <c r="E40" s="193">
        <v>0.39939999999999998</v>
      </c>
      <c r="F40" s="116">
        <f t="shared" si="5"/>
        <v>-9.4331065759637234E-2</v>
      </c>
      <c r="G40" s="193">
        <v>0.52229999999999999</v>
      </c>
      <c r="H40" s="116">
        <f t="shared" si="5"/>
        <v>0.30771156735102667</v>
      </c>
      <c r="I40" s="193">
        <v>0.56420000000000003</v>
      </c>
      <c r="J40" s="116">
        <f t="shared" si="5"/>
        <v>8.0222094581658077E-2</v>
      </c>
      <c r="K40" s="193">
        <v>0.53239999999999998</v>
      </c>
      <c r="L40" s="116">
        <f t="shared" si="6"/>
        <v>-5.6362991846862887E-2</v>
      </c>
      <c r="M40" s="193">
        <v>0.58409999999999995</v>
      </c>
      <c r="N40" s="116">
        <f>IFERROR(M40/K40-1,"-")</f>
        <v>9.710743801652888E-2</v>
      </c>
      <c r="O40" s="116">
        <f>IFERROR(M40/C40-1,"-")</f>
        <v>0.32448979591836724</v>
      </c>
    </row>
    <row r="41" spans="2:17" x14ac:dyDescent="0.25">
      <c r="B41" s="114" t="s">
        <v>91</v>
      </c>
      <c r="C41" s="193">
        <v>0.60680000000000001</v>
      </c>
      <c r="D41" s="116"/>
      <c r="E41" s="193">
        <v>0.40720000000000001</v>
      </c>
      <c r="F41" s="116">
        <f t="shared" si="5"/>
        <v>-0.32893869479235327</v>
      </c>
      <c r="G41" s="193">
        <v>0.64989999999999992</v>
      </c>
      <c r="H41" s="116">
        <f t="shared" si="5"/>
        <v>0.59602161100196449</v>
      </c>
      <c r="I41" s="193">
        <v>0.65629999999999999</v>
      </c>
      <c r="J41" s="116">
        <f t="shared" si="5"/>
        <v>9.8476688721342853E-3</v>
      </c>
      <c r="K41" s="193">
        <v>0.65459999999999996</v>
      </c>
      <c r="L41" s="116">
        <f t="shared" si="6"/>
        <v>-2.5902788358982409E-3</v>
      </c>
      <c r="M41" s="193">
        <v>0.74159999999999993</v>
      </c>
      <c r="N41" s="116">
        <f>IFERROR(M41/K41-1,"-")</f>
        <v>0.13290559120073331</v>
      </c>
      <c r="O41" s="116">
        <f>IFERROR(M41/C41-1,"-")</f>
        <v>0.22214897824653912</v>
      </c>
    </row>
    <row r="42" spans="2:17" x14ac:dyDescent="0.25">
      <c r="B42" s="114" t="s">
        <v>93</v>
      </c>
      <c r="C42" s="193">
        <v>0.53979999999999995</v>
      </c>
      <c r="D42" s="116"/>
      <c r="E42" s="193">
        <v>0.48200000000000004</v>
      </c>
      <c r="F42" s="116">
        <f t="shared" si="5"/>
        <v>-0.10707669507224882</v>
      </c>
      <c r="G42" s="193">
        <v>0.57810000000000006</v>
      </c>
      <c r="H42" s="116">
        <f t="shared" si="5"/>
        <v>0.19937759336099581</v>
      </c>
      <c r="I42" s="193">
        <v>0.58939999999999992</v>
      </c>
      <c r="J42" s="116">
        <f t="shared" si="5"/>
        <v>1.954679121259284E-2</v>
      </c>
      <c r="K42" s="193">
        <v>0.56869999999999998</v>
      </c>
      <c r="L42" s="116">
        <f t="shared" si="6"/>
        <v>-3.5120461486257137E-2</v>
      </c>
      <c r="M42" s="193">
        <v>0.63840000000000008</v>
      </c>
      <c r="N42" s="116">
        <f>IFERROR(M42/K42-1,"-")</f>
        <v>0.12256022507473197</v>
      </c>
      <c r="O42" s="116">
        <f>IFERROR(M42/C42-1,"-")</f>
        <v>0.18266024453501317</v>
      </c>
    </row>
    <row r="43" spans="2:17" ht="15.75" x14ac:dyDescent="0.25">
      <c r="B43" s="117" t="s">
        <v>30</v>
      </c>
      <c r="C43" s="195">
        <v>0.52295410715246138</v>
      </c>
      <c r="D43" s="119"/>
      <c r="E43" s="195">
        <v>0.4768</v>
      </c>
      <c r="F43" s="119">
        <v>-8.825651528730738E-2</v>
      </c>
      <c r="G43" s="195">
        <v>0.42945341263098274</v>
      </c>
      <c r="H43" s="119">
        <v>-9.9300728542402017E-2</v>
      </c>
      <c r="I43" s="195">
        <v>0.57741590694750078</v>
      </c>
      <c r="J43" s="119">
        <v>0.34453677620128276</v>
      </c>
      <c r="K43" s="195">
        <v>0.61259601883208059</v>
      </c>
      <c r="L43" s="119">
        <v>6.0926814556528042E-2</v>
      </c>
      <c r="M43" s="195">
        <v>0.6183064169082243</v>
      </c>
      <c r="N43" s="119">
        <v>9.3216375892071213E-3</v>
      </c>
      <c r="O43" s="119">
        <v>0.18233399155227215</v>
      </c>
    </row>
    <row r="44" spans="2:17" ht="6" customHeight="1" x14ac:dyDescent="0.25"/>
    <row r="45" spans="2:17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7" x14ac:dyDescent="0.25">
      <c r="C46" s="197"/>
      <c r="K46" s="197"/>
      <c r="L46" s="197"/>
    </row>
    <row r="48" spans="2:17" ht="21.75" customHeight="1" thickBot="1" x14ac:dyDescent="0.3">
      <c r="B48" s="269" t="s">
        <v>307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Q48" s="1" t="s">
        <v>155</v>
      </c>
    </row>
    <row r="49" spans="2:17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Q49" s="1" t="s">
        <v>156</v>
      </c>
    </row>
    <row r="50" spans="2:17" ht="22.5" thickTop="1" thickBot="1" x14ac:dyDescent="0.3">
      <c r="B50" s="109"/>
      <c r="C50" s="291" t="s">
        <v>61</v>
      </c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3"/>
    </row>
    <row r="51" spans="2:17" ht="22.5" thickTop="1" thickBot="1" x14ac:dyDescent="0.3">
      <c r="B51" s="109"/>
      <c r="C51" s="294">
        <v>2019</v>
      </c>
      <c r="D51" s="295"/>
      <c r="E51" s="296" t="s">
        <v>282</v>
      </c>
      <c r="F51" s="295"/>
      <c r="G51" s="296" t="s">
        <v>283</v>
      </c>
      <c r="H51" s="295"/>
      <c r="I51" s="296" t="s">
        <v>284</v>
      </c>
      <c r="J51" s="295"/>
      <c r="K51" s="296">
        <v>2023</v>
      </c>
      <c r="L51" s="295"/>
      <c r="M51" s="296">
        <v>2024</v>
      </c>
      <c r="N51" s="297"/>
      <c r="O51" s="298"/>
    </row>
    <row r="52" spans="2:17" ht="16.5" thickTop="1" thickBot="1" x14ac:dyDescent="0.3">
      <c r="B52" s="85"/>
      <c r="C52" s="111" t="s">
        <v>69</v>
      </c>
      <c r="D52" s="112" t="str">
        <f>CONCATENATE("var ",RIGHT(C51,2),"/",RIGHT(C51-1,2))</f>
        <v>var 19/18</v>
      </c>
      <c r="E52" s="113" t="s">
        <v>69</v>
      </c>
      <c r="F52" s="112" t="str">
        <f>CONCATENATE("var ",RIGHT(E51,2),"/",RIGHT(C51,2))</f>
        <v>var 20/19</v>
      </c>
      <c r="G52" s="113" t="s">
        <v>69</v>
      </c>
      <c r="H52" s="112" t="str">
        <f>CONCATENATE("var ",RIGHT(G51,2),"/",RIGHT(E51,2))</f>
        <v>var 21/20</v>
      </c>
      <c r="I52" s="113" t="s">
        <v>69</v>
      </c>
      <c r="J52" s="112" t="str">
        <f>CONCATENATE("var ",RIGHT(I51,2),"/",RIGHT(G51,2))</f>
        <v>var 22/21</v>
      </c>
      <c r="K52" s="113" t="s">
        <v>69</v>
      </c>
      <c r="L52" s="112" t="str">
        <f>CONCATENATE("var ",RIGHT(K51,2),"/",RIGHT(I51,2))</f>
        <v>var 23/22</v>
      </c>
      <c r="M52" s="113" t="s">
        <v>69</v>
      </c>
      <c r="N52" s="112" t="str">
        <f>CONCATENATE("var ",RIGHT(M51,2),"/",RIGHT(K51,2))</f>
        <v>var 24/23</v>
      </c>
      <c r="O52" s="112" t="str">
        <f>CONCATENATE("var ",RIGHT(M51,2),"/",RIGHT(C51,2))</f>
        <v>var 24/19</v>
      </c>
    </row>
    <row r="53" spans="2:17" x14ac:dyDescent="0.25">
      <c r="B53" s="114" t="s">
        <v>71</v>
      </c>
      <c r="C53" s="193">
        <v>0.54079999999999995</v>
      </c>
      <c r="D53" s="116"/>
      <c r="E53" s="193" t="s">
        <v>227</v>
      </c>
      <c r="F53" s="116" t="str">
        <f t="shared" ref="F53:J64" si="9">IFERROR(E53/C53-1,"-")</f>
        <v>-</v>
      </c>
      <c r="G53" s="193" t="s">
        <v>227</v>
      </c>
      <c r="H53" s="116" t="str">
        <f t="shared" si="9"/>
        <v>-</v>
      </c>
      <c r="I53" s="193">
        <v>0</v>
      </c>
      <c r="J53" s="116" t="str">
        <f t="shared" si="9"/>
        <v>-</v>
      </c>
      <c r="K53" s="193">
        <v>0.69739999999999991</v>
      </c>
      <c r="L53" s="116" t="str">
        <f t="shared" ref="L53:L64" si="10">IFERROR(K53/I53-1,"-")</f>
        <v>-</v>
      </c>
      <c r="M53" s="193">
        <v>0.70389999999999997</v>
      </c>
      <c r="N53" s="116">
        <f t="shared" ref="N53:N61" si="11">IFERROR(M53/K53-1,"-")</f>
        <v>9.3203326641813078E-3</v>
      </c>
      <c r="O53" s="116">
        <f>IFERROR(M53/C53-1,"-")</f>
        <v>0.30159023668639051</v>
      </c>
    </row>
    <row r="54" spans="2:17" x14ac:dyDescent="0.25">
      <c r="B54" s="114" t="s">
        <v>73</v>
      </c>
      <c r="C54" s="193">
        <v>0.6522</v>
      </c>
      <c r="D54" s="116"/>
      <c r="E54" s="193" t="s">
        <v>227</v>
      </c>
      <c r="F54" s="116" t="str">
        <f t="shared" si="9"/>
        <v>-</v>
      </c>
      <c r="G54" s="193" t="s">
        <v>227</v>
      </c>
      <c r="H54" s="116" t="str">
        <f t="shared" si="9"/>
        <v>-</v>
      </c>
      <c r="I54" s="193">
        <v>0</v>
      </c>
      <c r="J54" s="116" t="str">
        <f t="shared" si="9"/>
        <v>-</v>
      </c>
      <c r="K54" s="193">
        <v>0.76840000000000008</v>
      </c>
      <c r="L54" s="116" t="str">
        <f t="shared" si="10"/>
        <v>-</v>
      </c>
      <c r="M54" s="193">
        <v>0.80169999999999997</v>
      </c>
      <c r="N54" s="116">
        <f t="shared" si="11"/>
        <v>4.3336803748047714E-2</v>
      </c>
      <c r="O54" s="116">
        <f t="shared" ref="O54:O61" si="12">IFERROR(M54/C54-1,"-")</f>
        <v>0.22922416436675852</v>
      </c>
    </row>
    <row r="55" spans="2:17" x14ac:dyDescent="0.25">
      <c r="B55" s="114" t="s">
        <v>75</v>
      </c>
      <c r="C55" s="193">
        <v>0.5706</v>
      </c>
      <c r="D55" s="116"/>
      <c r="E55" s="193" t="s">
        <v>227</v>
      </c>
      <c r="F55" s="116" t="str">
        <f t="shared" si="9"/>
        <v>-</v>
      </c>
      <c r="G55" s="193" t="s">
        <v>227</v>
      </c>
      <c r="H55" s="116" t="str">
        <f t="shared" si="9"/>
        <v>-</v>
      </c>
      <c r="I55" s="193">
        <v>0</v>
      </c>
      <c r="J55" s="116" t="str">
        <f t="shared" si="9"/>
        <v>-</v>
      </c>
      <c r="K55" s="193">
        <v>0.76249999999999996</v>
      </c>
      <c r="L55" s="116" t="str">
        <f t="shared" si="10"/>
        <v>-</v>
      </c>
      <c r="M55" s="193">
        <v>0.73939999999999995</v>
      </c>
      <c r="N55" s="116">
        <f t="shared" si="11"/>
        <v>-3.0295081967213089E-2</v>
      </c>
      <c r="O55" s="116">
        <f t="shared" si="12"/>
        <v>0.2958289519803714</v>
      </c>
    </row>
    <row r="56" spans="2:17" x14ac:dyDescent="0.25">
      <c r="B56" s="114" t="s">
        <v>77</v>
      </c>
      <c r="C56" s="193">
        <v>0.52600000000000002</v>
      </c>
      <c r="D56" s="116"/>
      <c r="E56" s="193" t="s">
        <v>227</v>
      </c>
      <c r="F56" s="116" t="str">
        <f t="shared" si="9"/>
        <v>-</v>
      </c>
      <c r="G56" s="193" t="s">
        <v>227</v>
      </c>
      <c r="H56" s="116" t="str">
        <f t="shared" si="9"/>
        <v>-</v>
      </c>
      <c r="I56" s="193">
        <v>0.63450000000000006</v>
      </c>
      <c r="J56" s="116" t="str">
        <f t="shared" si="9"/>
        <v>-</v>
      </c>
      <c r="K56" s="193">
        <v>0.63890000000000002</v>
      </c>
      <c r="L56" s="116">
        <f t="shared" si="10"/>
        <v>6.9345941686367318E-3</v>
      </c>
      <c r="M56" s="193">
        <v>0.68159999999999998</v>
      </c>
      <c r="N56" s="116">
        <f t="shared" si="11"/>
        <v>6.6833620284864503E-2</v>
      </c>
      <c r="O56" s="116">
        <f t="shared" si="12"/>
        <v>0.29581749049429651</v>
      </c>
    </row>
    <row r="57" spans="2:17" x14ac:dyDescent="0.25">
      <c r="B57" s="114" t="s">
        <v>79</v>
      </c>
      <c r="C57" s="193">
        <v>0.46779999999999999</v>
      </c>
      <c r="D57" s="116"/>
      <c r="E57" s="193" t="s">
        <v>227</v>
      </c>
      <c r="F57" s="116" t="str">
        <f t="shared" si="9"/>
        <v>-</v>
      </c>
      <c r="G57" s="193" t="s">
        <v>227</v>
      </c>
      <c r="H57" s="116" t="str">
        <f t="shared" si="9"/>
        <v>-</v>
      </c>
      <c r="I57" s="193">
        <v>0.4965</v>
      </c>
      <c r="J57" s="116" t="str">
        <f t="shared" si="9"/>
        <v>-</v>
      </c>
      <c r="K57" s="193">
        <v>0.63979999999999992</v>
      </c>
      <c r="L57" s="116">
        <f t="shared" si="10"/>
        <v>0.28862034239677725</v>
      </c>
      <c r="M57" s="193">
        <v>0.61899999999999999</v>
      </c>
      <c r="N57" s="116">
        <f t="shared" si="11"/>
        <v>-3.2510159424820162E-2</v>
      </c>
      <c r="O57" s="116">
        <f t="shared" si="12"/>
        <v>0.32321504916631039</v>
      </c>
    </row>
    <row r="58" spans="2:17" x14ac:dyDescent="0.25">
      <c r="B58" s="114" t="s">
        <v>81</v>
      </c>
      <c r="C58" s="193">
        <v>0.4864</v>
      </c>
      <c r="D58" s="116"/>
      <c r="E58" s="193" t="s">
        <v>227</v>
      </c>
      <c r="F58" s="116" t="str">
        <f t="shared" si="9"/>
        <v>-</v>
      </c>
      <c r="G58" s="193" t="s">
        <v>227</v>
      </c>
      <c r="H58" s="116" t="str">
        <f t="shared" si="9"/>
        <v>-</v>
      </c>
      <c r="I58" s="193">
        <v>0.58509999999999995</v>
      </c>
      <c r="J58" s="116" t="str">
        <f t="shared" si="9"/>
        <v>-</v>
      </c>
      <c r="K58" s="193">
        <v>0.52880000000000005</v>
      </c>
      <c r="L58" s="116">
        <f t="shared" si="10"/>
        <v>-9.6222867885831342E-2</v>
      </c>
      <c r="M58" s="193">
        <v>0.50340000000000007</v>
      </c>
      <c r="N58" s="116">
        <f t="shared" si="11"/>
        <v>-4.8033282904689778E-2</v>
      </c>
      <c r="O58" s="116">
        <f t="shared" si="12"/>
        <v>3.4950657894736947E-2</v>
      </c>
    </row>
    <row r="59" spans="2:17" x14ac:dyDescent="0.25">
      <c r="B59" s="114" t="s">
        <v>83</v>
      </c>
      <c r="C59" s="193">
        <v>0.53700000000000003</v>
      </c>
      <c r="D59" s="116"/>
      <c r="E59" s="193" t="s">
        <v>227</v>
      </c>
      <c r="F59" s="116" t="str">
        <f t="shared" si="9"/>
        <v>-</v>
      </c>
      <c r="G59" s="193" t="s">
        <v>227</v>
      </c>
      <c r="H59" s="116" t="str">
        <f t="shared" si="9"/>
        <v>-</v>
      </c>
      <c r="I59" s="193">
        <v>0.5232</v>
      </c>
      <c r="J59" s="116" t="str">
        <f t="shared" si="9"/>
        <v>-</v>
      </c>
      <c r="K59" s="193">
        <v>0</v>
      </c>
      <c r="L59" s="116">
        <f t="shared" si="10"/>
        <v>-1</v>
      </c>
      <c r="M59" s="193">
        <v>0.4763</v>
      </c>
      <c r="N59" s="116" t="str">
        <f t="shared" si="11"/>
        <v>-</v>
      </c>
      <c r="O59" s="116">
        <f t="shared" si="12"/>
        <v>-0.11303538175046557</v>
      </c>
    </row>
    <row r="60" spans="2:17" x14ac:dyDescent="0.25">
      <c r="B60" s="114" t="s">
        <v>85</v>
      </c>
      <c r="C60" s="193">
        <v>0.55200000000000005</v>
      </c>
      <c r="D60" s="116"/>
      <c r="E60" s="193" t="s">
        <v>227</v>
      </c>
      <c r="F60" s="116" t="str">
        <f t="shared" si="9"/>
        <v>-</v>
      </c>
      <c r="G60" s="193" t="s">
        <v>227</v>
      </c>
      <c r="H60" s="116" t="str">
        <f t="shared" si="9"/>
        <v>-</v>
      </c>
      <c r="I60" s="193">
        <v>0.50629999999999997</v>
      </c>
      <c r="J60" s="116" t="str">
        <f t="shared" si="9"/>
        <v>-</v>
      </c>
      <c r="K60" s="193">
        <v>0</v>
      </c>
      <c r="L60" s="116">
        <f t="shared" si="10"/>
        <v>-1</v>
      </c>
      <c r="M60" s="193">
        <v>0.47450000000000003</v>
      </c>
      <c r="N60" s="116" t="str">
        <f t="shared" si="11"/>
        <v>-</v>
      </c>
      <c r="O60" s="116">
        <f t="shared" si="12"/>
        <v>-0.14039855072463769</v>
      </c>
    </row>
    <row r="61" spans="2:17" x14ac:dyDescent="0.25">
      <c r="B61" s="114" t="s">
        <v>87</v>
      </c>
      <c r="C61" s="193">
        <v>0.44770000000000004</v>
      </c>
      <c r="D61" s="116"/>
      <c r="E61" s="193" t="s">
        <v>227</v>
      </c>
      <c r="F61" s="116" t="str">
        <f t="shared" si="9"/>
        <v>-</v>
      </c>
      <c r="G61" s="193" t="s">
        <v>227</v>
      </c>
      <c r="H61" s="116" t="str">
        <f t="shared" si="9"/>
        <v>-</v>
      </c>
      <c r="I61" s="193">
        <v>0.55810000000000004</v>
      </c>
      <c r="J61" s="116" t="str">
        <f t="shared" si="9"/>
        <v>-</v>
      </c>
      <c r="K61" s="193">
        <v>0.53720000000000001</v>
      </c>
      <c r="L61" s="116">
        <f t="shared" si="10"/>
        <v>-3.7448485934420406E-2</v>
      </c>
      <c r="M61" s="193">
        <v>0.56759999999999999</v>
      </c>
      <c r="N61" s="116">
        <f t="shared" si="11"/>
        <v>5.6589724497393856E-2</v>
      </c>
      <c r="O61" s="116">
        <f t="shared" si="12"/>
        <v>0.26781326781326764</v>
      </c>
    </row>
    <row r="62" spans="2:17" x14ac:dyDescent="0.25">
      <c r="B62" s="114" t="s">
        <v>89</v>
      </c>
      <c r="C62" s="193">
        <v>0.43259999999999998</v>
      </c>
      <c r="D62" s="116"/>
      <c r="E62" s="193" t="s">
        <v>227</v>
      </c>
      <c r="F62" s="116" t="str">
        <f t="shared" si="9"/>
        <v>-</v>
      </c>
      <c r="G62" s="193" t="s">
        <v>227</v>
      </c>
      <c r="H62" s="116" t="str">
        <f t="shared" si="9"/>
        <v>-</v>
      </c>
      <c r="I62" s="193">
        <v>0.55259999999999998</v>
      </c>
      <c r="J62" s="116" t="str">
        <f t="shared" si="9"/>
        <v>-</v>
      </c>
      <c r="K62" s="193">
        <v>0.52969999999999995</v>
      </c>
      <c r="L62" s="116">
        <f t="shared" si="10"/>
        <v>-4.1440463264567517E-2</v>
      </c>
      <c r="M62" s="193">
        <v>0.58560000000000001</v>
      </c>
      <c r="N62" s="116">
        <f>IFERROR(M62/K62-1,"-")</f>
        <v>0.10553143288653977</v>
      </c>
      <c r="O62" s="116">
        <f>IFERROR(M62/C62-1,"-")</f>
        <v>0.35367545076282947</v>
      </c>
    </row>
    <row r="63" spans="2:17" x14ac:dyDescent="0.25">
      <c r="B63" s="114" t="s">
        <v>91</v>
      </c>
      <c r="C63" s="193">
        <v>0.62130000000000007</v>
      </c>
      <c r="D63" s="116"/>
      <c r="E63" s="193" t="s">
        <v>227</v>
      </c>
      <c r="F63" s="116" t="str">
        <f t="shared" si="9"/>
        <v>-</v>
      </c>
      <c r="G63" s="193" t="s">
        <v>227</v>
      </c>
      <c r="H63" s="116" t="str">
        <f t="shared" si="9"/>
        <v>-</v>
      </c>
      <c r="I63" s="193">
        <v>0.65920000000000001</v>
      </c>
      <c r="J63" s="116" t="str">
        <f t="shared" si="9"/>
        <v>-</v>
      </c>
      <c r="K63" s="193">
        <v>0.65010000000000001</v>
      </c>
      <c r="L63" s="116">
        <f t="shared" si="10"/>
        <v>-1.380461165048541E-2</v>
      </c>
      <c r="M63" s="193">
        <v>0.74099999999999999</v>
      </c>
      <c r="N63" s="116">
        <f>IFERROR(M63/K63-1,"-")</f>
        <v>0.13982464236271341</v>
      </c>
      <c r="O63" s="116">
        <f>IFERROR(M63/C63-1,"-")</f>
        <v>0.19266055045871555</v>
      </c>
    </row>
    <row r="64" spans="2:17" x14ac:dyDescent="0.25">
      <c r="B64" s="114" t="s">
        <v>93</v>
      </c>
      <c r="C64" s="193">
        <v>0.53110000000000002</v>
      </c>
      <c r="D64" s="116"/>
      <c r="E64" s="193" t="s">
        <v>227</v>
      </c>
      <c r="F64" s="116" t="str">
        <f t="shared" si="9"/>
        <v>-</v>
      </c>
      <c r="G64" s="193" t="s">
        <v>227</v>
      </c>
      <c r="H64" s="116" t="str">
        <f t="shared" si="9"/>
        <v>-</v>
      </c>
      <c r="I64" s="193">
        <v>0.58630000000000004</v>
      </c>
      <c r="J64" s="116" t="str">
        <f t="shared" si="9"/>
        <v>-</v>
      </c>
      <c r="K64" s="193">
        <v>0.55459999999999998</v>
      </c>
      <c r="L64" s="116">
        <f t="shared" si="10"/>
        <v>-5.406788333617607E-2</v>
      </c>
      <c r="M64" s="193">
        <v>0.62590000000000001</v>
      </c>
      <c r="N64" s="116">
        <f>IFERROR(M64/K64-1,"-")</f>
        <v>0.12856112513523277</v>
      </c>
      <c r="O64" s="116">
        <f>IFERROR(M64/C64-1,"-")</f>
        <v>0.17849745810581807</v>
      </c>
    </row>
    <row r="65" spans="2:17" ht="15.75" x14ac:dyDescent="0.25">
      <c r="B65" s="117" t="s">
        <v>30</v>
      </c>
      <c r="C65" s="195">
        <v>0.53227032255517392</v>
      </c>
      <c r="D65" s="119"/>
      <c r="E65" s="195">
        <v>0</v>
      </c>
      <c r="F65" s="119">
        <v>-1</v>
      </c>
      <c r="G65" s="195" t="s">
        <v>227</v>
      </c>
      <c r="H65" s="119" t="s">
        <v>227</v>
      </c>
      <c r="I65" s="195">
        <v>0.58309999999999995</v>
      </c>
      <c r="J65" s="119" t="s">
        <v>227</v>
      </c>
      <c r="K65" s="195">
        <v>0.6139</v>
      </c>
      <c r="L65" s="119">
        <v>5.282112845138065E-2</v>
      </c>
      <c r="M65" s="200"/>
      <c r="N65" s="199"/>
      <c r="O65" s="199"/>
    </row>
    <row r="66" spans="2:17" ht="6" customHeight="1" x14ac:dyDescent="0.25"/>
    <row r="67" spans="2:17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2:17" x14ac:dyDescent="0.25">
      <c r="C68" s="197"/>
      <c r="K68" s="197"/>
      <c r="L68" s="197"/>
    </row>
    <row r="70" spans="2:17" ht="21.75" customHeight="1" thickBot="1" x14ac:dyDescent="0.3">
      <c r="B70" s="269" t="s">
        <v>308</v>
      </c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Q70" s="1" t="s">
        <v>157</v>
      </c>
    </row>
    <row r="71" spans="2:17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Q71" s="1" t="s">
        <v>158</v>
      </c>
    </row>
    <row r="72" spans="2:17" ht="22.5" thickTop="1" thickBot="1" x14ac:dyDescent="0.3">
      <c r="B72" s="109"/>
      <c r="C72" s="291" t="s">
        <v>62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3"/>
    </row>
    <row r="73" spans="2:17" ht="22.5" thickTop="1" thickBot="1" x14ac:dyDescent="0.3">
      <c r="B73" s="109"/>
      <c r="C73" s="294">
        <v>2019</v>
      </c>
      <c r="D73" s="295"/>
      <c r="E73" s="296" t="s">
        <v>282</v>
      </c>
      <c r="F73" s="295"/>
      <c r="G73" s="296" t="s">
        <v>283</v>
      </c>
      <c r="H73" s="295"/>
      <c r="I73" s="296" t="s">
        <v>284</v>
      </c>
      <c r="J73" s="295"/>
      <c r="K73" s="296">
        <v>2023</v>
      </c>
      <c r="L73" s="295"/>
      <c r="M73" s="296">
        <v>2024</v>
      </c>
      <c r="N73" s="297"/>
      <c r="O73" s="298"/>
    </row>
    <row r="74" spans="2:17" ht="16.5" thickTop="1" thickBot="1" x14ac:dyDescent="0.3">
      <c r="B74" s="85"/>
      <c r="C74" s="111" t="s">
        <v>69</v>
      </c>
      <c r="D74" s="112" t="str">
        <f>CONCATENATE("var ",RIGHT(C73,2),"/",RIGHT(C73-1,2))</f>
        <v>var 19/18</v>
      </c>
      <c r="E74" s="113" t="s">
        <v>69</v>
      </c>
      <c r="F74" s="112" t="str">
        <f>CONCATENATE("var ",RIGHT(E73,2),"/",RIGHT(C73,2))</f>
        <v>var 20/19</v>
      </c>
      <c r="G74" s="113" t="s">
        <v>69</v>
      </c>
      <c r="H74" s="112" t="str">
        <f>CONCATENATE("var ",RIGHT(G73,2),"/",RIGHT(E73,2))</f>
        <v>var 21/20</v>
      </c>
      <c r="I74" s="113" t="s">
        <v>69</v>
      </c>
      <c r="J74" s="112" t="str">
        <f>CONCATENATE("var ",RIGHT(I73,2),"/",RIGHT(G73,2))</f>
        <v>var 22/21</v>
      </c>
      <c r="K74" s="113" t="s">
        <v>69</v>
      </c>
      <c r="L74" s="112" t="str">
        <f>CONCATENATE("var ",RIGHT(K73,2),"/",RIGHT(I73,2))</f>
        <v>var 23/22</v>
      </c>
      <c r="M74" s="113" t="s">
        <v>69</v>
      </c>
      <c r="N74" s="112" t="str">
        <f>CONCATENATE("var ",RIGHT(M73,2),"/",RIGHT(K73,2))</f>
        <v>var 24/23</v>
      </c>
      <c r="O74" s="112" t="str">
        <f>CONCATENATE("var ",RIGHT(M73,2),"/",RIGHT(C73,2))</f>
        <v>var 24/19</v>
      </c>
    </row>
    <row r="75" spans="2:17" x14ac:dyDescent="0.25">
      <c r="B75" s="114" t="s">
        <v>71</v>
      </c>
      <c r="C75" s="193">
        <v>0.41549999999999998</v>
      </c>
      <c r="D75" s="116"/>
      <c r="E75" s="193" t="s">
        <v>227</v>
      </c>
      <c r="F75" s="116" t="str">
        <f t="shared" ref="F75:J86" si="13">IFERROR(E75/C75-1,"-")</f>
        <v>-</v>
      </c>
      <c r="G75" s="193" t="s">
        <v>227</v>
      </c>
      <c r="H75" s="116" t="str">
        <f t="shared" si="13"/>
        <v>-</v>
      </c>
      <c r="I75" s="193">
        <v>0</v>
      </c>
      <c r="J75" s="116" t="str">
        <f t="shared" si="13"/>
        <v>-</v>
      </c>
      <c r="K75" s="193">
        <v>0.70709999999999995</v>
      </c>
      <c r="L75" s="116" t="str">
        <f t="shared" ref="L75:L86" si="14">IFERROR(K75/I75-1,"-")</f>
        <v>-</v>
      </c>
      <c r="M75" s="193">
        <v>0.65749999999999997</v>
      </c>
      <c r="N75" s="116">
        <f t="shared" ref="N75:N83" si="15">IFERROR(M75/K75-1,"-")</f>
        <v>-7.0145665393862244E-2</v>
      </c>
      <c r="O75" s="116">
        <f>IFERROR(M75/C75-1,"-")</f>
        <v>0.58243080625752097</v>
      </c>
    </row>
    <row r="76" spans="2:17" x14ac:dyDescent="0.25">
      <c r="B76" s="114" t="s">
        <v>73</v>
      </c>
      <c r="C76" s="193">
        <v>0.48170000000000002</v>
      </c>
      <c r="D76" s="116"/>
      <c r="E76" s="193" t="s">
        <v>227</v>
      </c>
      <c r="F76" s="116" t="str">
        <f t="shared" si="13"/>
        <v>-</v>
      </c>
      <c r="G76" s="193" t="s">
        <v>227</v>
      </c>
      <c r="H76" s="116" t="str">
        <f t="shared" si="13"/>
        <v>-</v>
      </c>
      <c r="I76" s="193">
        <v>0</v>
      </c>
      <c r="J76" s="116" t="str">
        <f t="shared" si="13"/>
        <v>-</v>
      </c>
      <c r="K76" s="193">
        <v>0.76080000000000003</v>
      </c>
      <c r="L76" s="116" t="str">
        <f t="shared" si="14"/>
        <v>-</v>
      </c>
      <c r="M76" s="193">
        <v>0.81700000000000006</v>
      </c>
      <c r="N76" s="116">
        <f t="shared" si="15"/>
        <v>7.3869610935856977E-2</v>
      </c>
      <c r="O76" s="116">
        <f t="shared" ref="O76:O83" si="16">IFERROR(M76/C76-1,"-")</f>
        <v>0.69607639609715588</v>
      </c>
    </row>
    <row r="77" spans="2:17" x14ac:dyDescent="0.25">
      <c r="B77" s="114" t="s">
        <v>75</v>
      </c>
      <c r="C77" s="193">
        <v>0.60489999999999999</v>
      </c>
      <c r="D77" s="116"/>
      <c r="E77" s="193" t="s">
        <v>227</v>
      </c>
      <c r="F77" s="116" t="str">
        <f t="shared" si="13"/>
        <v>-</v>
      </c>
      <c r="G77" s="193" t="s">
        <v>227</v>
      </c>
      <c r="H77" s="116" t="str">
        <f t="shared" si="13"/>
        <v>-</v>
      </c>
      <c r="I77" s="193">
        <v>0</v>
      </c>
      <c r="J77" s="116" t="str">
        <f t="shared" si="13"/>
        <v>-</v>
      </c>
      <c r="K77" s="193">
        <v>0.72709999999999997</v>
      </c>
      <c r="L77" s="116" t="str">
        <f t="shared" si="14"/>
        <v>-</v>
      </c>
      <c r="M77" s="193">
        <v>0.68010000000000004</v>
      </c>
      <c r="N77" s="116">
        <f t="shared" si="15"/>
        <v>-6.4640352083619734E-2</v>
      </c>
      <c r="O77" s="116">
        <f t="shared" si="16"/>
        <v>0.12431806910233112</v>
      </c>
    </row>
    <row r="78" spans="2:17" x14ac:dyDescent="0.25">
      <c r="B78" s="114" t="s">
        <v>77</v>
      </c>
      <c r="C78" s="193">
        <v>0.52359999999999995</v>
      </c>
      <c r="D78" s="116"/>
      <c r="E78" s="193" t="s">
        <v>227</v>
      </c>
      <c r="F78" s="116" t="str">
        <f t="shared" si="13"/>
        <v>-</v>
      </c>
      <c r="G78" s="193" t="s">
        <v>227</v>
      </c>
      <c r="H78" s="116" t="str">
        <f t="shared" si="13"/>
        <v>-</v>
      </c>
      <c r="I78" s="193">
        <v>0.40850000000000003</v>
      </c>
      <c r="J78" s="116" t="str">
        <f t="shared" si="13"/>
        <v>-</v>
      </c>
      <c r="K78" s="193">
        <v>0.63600000000000001</v>
      </c>
      <c r="L78" s="116">
        <f t="shared" si="14"/>
        <v>0.55691554467564242</v>
      </c>
      <c r="M78" s="193">
        <v>0.53420000000000001</v>
      </c>
      <c r="N78" s="116">
        <f t="shared" si="15"/>
        <v>-0.16006289308176103</v>
      </c>
      <c r="O78" s="116">
        <f t="shared" si="16"/>
        <v>2.0244461420932058E-2</v>
      </c>
    </row>
    <row r="79" spans="2:17" x14ac:dyDescent="0.25">
      <c r="B79" s="114" t="s">
        <v>79</v>
      </c>
      <c r="C79" s="193">
        <v>0.48</v>
      </c>
      <c r="D79" s="116"/>
      <c r="E79" s="193" t="s">
        <v>227</v>
      </c>
      <c r="F79" s="116" t="str">
        <f t="shared" si="13"/>
        <v>-</v>
      </c>
      <c r="G79" s="193" t="s">
        <v>227</v>
      </c>
      <c r="H79" s="116" t="str">
        <f t="shared" si="13"/>
        <v>-</v>
      </c>
      <c r="I79" s="193">
        <v>0.43520000000000003</v>
      </c>
      <c r="J79" s="116" t="str">
        <f t="shared" si="13"/>
        <v>-</v>
      </c>
      <c r="K79" s="193">
        <v>0.45669999999999999</v>
      </c>
      <c r="L79" s="116">
        <f t="shared" si="14"/>
        <v>4.9402573529411686E-2</v>
      </c>
      <c r="M79" s="193">
        <v>0.44140000000000001</v>
      </c>
      <c r="N79" s="116">
        <f t="shared" si="15"/>
        <v>-3.3501204291657483E-2</v>
      </c>
      <c r="O79" s="116">
        <f t="shared" si="16"/>
        <v>-8.0416666666666581E-2</v>
      </c>
    </row>
    <row r="80" spans="2:17" x14ac:dyDescent="0.25">
      <c r="B80" s="114" t="s">
        <v>81</v>
      </c>
      <c r="C80" s="193">
        <v>0.48710000000000003</v>
      </c>
      <c r="D80" s="116"/>
      <c r="E80" s="193" t="s">
        <v>227</v>
      </c>
      <c r="F80" s="116" t="str">
        <f t="shared" si="13"/>
        <v>-</v>
      </c>
      <c r="G80" s="193" t="s">
        <v>227</v>
      </c>
      <c r="H80" s="116" t="str">
        <f t="shared" si="13"/>
        <v>-</v>
      </c>
      <c r="I80" s="193">
        <v>0.3947</v>
      </c>
      <c r="J80" s="116" t="str">
        <f t="shared" si="13"/>
        <v>-</v>
      </c>
      <c r="K80" s="193">
        <v>0.45240000000000002</v>
      </c>
      <c r="L80" s="116">
        <f t="shared" si="14"/>
        <v>0.14618697745122877</v>
      </c>
      <c r="M80" s="193">
        <v>0.48080000000000001</v>
      </c>
      <c r="N80" s="116">
        <f t="shared" si="15"/>
        <v>6.2776304155614415E-2</v>
      </c>
      <c r="O80" s="116">
        <f t="shared" si="16"/>
        <v>-1.2933689180866459E-2</v>
      </c>
    </row>
    <row r="81" spans="2:15" x14ac:dyDescent="0.25">
      <c r="B81" s="114" t="s">
        <v>83</v>
      </c>
      <c r="C81" s="193">
        <v>0.42749999999999999</v>
      </c>
      <c r="D81" s="116"/>
      <c r="E81" s="193" t="s">
        <v>227</v>
      </c>
      <c r="F81" s="116" t="str">
        <f t="shared" si="13"/>
        <v>-</v>
      </c>
      <c r="G81" s="193" t="s">
        <v>227</v>
      </c>
      <c r="H81" s="116" t="str">
        <f t="shared" si="13"/>
        <v>-</v>
      </c>
      <c r="I81" s="193">
        <v>0.50130000000000008</v>
      </c>
      <c r="J81" s="116" t="str">
        <f t="shared" si="13"/>
        <v>-</v>
      </c>
      <c r="K81" s="193">
        <v>0</v>
      </c>
      <c r="L81" s="116">
        <f t="shared" si="14"/>
        <v>-1</v>
      </c>
      <c r="M81" s="193">
        <v>0.56559999999999999</v>
      </c>
      <c r="N81" s="116" t="str">
        <f t="shared" si="15"/>
        <v>-</v>
      </c>
      <c r="O81" s="116">
        <f t="shared" si="16"/>
        <v>0.32304093567251457</v>
      </c>
    </row>
    <row r="82" spans="2:15" x14ac:dyDescent="0.25">
      <c r="B82" s="114" t="s">
        <v>85</v>
      </c>
      <c r="C82" s="193">
        <v>0.3851</v>
      </c>
      <c r="D82" s="116"/>
      <c r="E82" s="193" t="s">
        <v>227</v>
      </c>
      <c r="F82" s="116" t="str">
        <f t="shared" si="13"/>
        <v>-</v>
      </c>
      <c r="G82" s="193" t="s">
        <v>227</v>
      </c>
      <c r="H82" s="116" t="str">
        <f t="shared" si="13"/>
        <v>-</v>
      </c>
      <c r="I82" s="193">
        <v>0.43680000000000002</v>
      </c>
      <c r="J82" s="116" t="str">
        <f t="shared" si="13"/>
        <v>-</v>
      </c>
      <c r="K82" s="193">
        <v>0</v>
      </c>
      <c r="L82" s="116">
        <f t="shared" si="14"/>
        <v>-1</v>
      </c>
      <c r="M82" s="193">
        <v>0.1913</v>
      </c>
      <c r="N82" s="116" t="str">
        <f t="shared" si="15"/>
        <v>-</v>
      </c>
      <c r="O82" s="116">
        <f t="shared" si="16"/>
        <v>-0.50324591015320697</v>
      </c>
    </row>
    <row r="83" spans="2:15" x14ac:dyDescent="0.25">
      <c r="B83" s="114" t="s">
        <v>87</v>
      </c>
      <c r="C83" s="193">
        <v>0.48119999999999996</v>
      </c>
      <c r="D83" s="116"/>
      <c r="E83" s="193" t="s">
        <v>227</v>
      </c>
      <c r="F83" s="116" t="str">
        <f t="shared" si="13"/>
        <v>-</v>
      </c>
      <c r="G83" s="193" t="s">
        <v>227</v>
      </c>
      <c r="H83" s="116" t="str">
        <f t="shared" si="13"/>
        <v>-</v>
      </c>
      <c r="I83" s="193">
        <v>0.48729999999999996</v>
      </c>
      <c r="J83" s="116" t="str">
        <f t="shared" si="13"/>
        <v>-</v>
      </c>
      <c r="K83" s="193">
        <v>0.49520000000000003</v>
      </c>
      <c r="L83" s="116">
        <f t="shared" si="14"/>
        <v>1.6211779191463327E-2</v>
      </c>
      <c r="M83" s="193">
        <v>0.5151</v>
      </c>
      <c r="N83" s="116">
        <f t="shared" si="15"/>
        <v>4.0185783521809348E-2</v>
      </c>
      <c r="O83" s="116">
        <f t="shared" si="16"/>
        <v>7.0448877805486365E-2</v>
      </c>
    </row>
    <row r="84" spans="2:15" x14ac:dyDescent="0.25">
      <c r="B84" s="114" t="s">
        <v>89</v>
      </c>
      <c r="C84" s="193">
        <v>0.47409999999999997</v>
      </c>
      <c r="D84" s="116"/>
      <c r="E84" s="193" t="s">
        <v>227</v>
      </c>
      <c r="F84" s="116" t="str">
        <f t="shared" si="13"/>
        <v>-</v>
      </c>
      <c r="G84" s="193" t="s">
        <v>227</v>
      </c>
      <c r="H84" s="116" t="str">
        <f t="shared" si="13"/>
        <v>-</v>
      </c>
      <c r="I84" s="193">
        <v>0.67430000000000012</v>
      </c>
      <c r="J84" s="116" t="str">
        <f t="shared" si="13"/>
        <v>-</v>
      </c>
      <c r="K84" s="193">
        <v>0.55409999999999993</v>
      </c>
      <c r="L84" s="116">
        <f t="shared" si="14"/>
        <v>-0.17825893519205127</v>
      </c>
      <c r="M84" s="193">
        <v>0.57179999999999997</v>
      </c>
      <c r="N84" s="116">
        <f>IFERROR(M84/K84-1,"-")</f>
        <v>3.1943692474282637E-2</v>
      </c>
      <c r="O84" s="116">
        <f>IFERROR(M84/C84-1,"-")</f>
        <v>0.20607466779160521</v>
      </c>
    </row>
    <row r="85" spans="2:15" x14ac:dyDescent="0.25">
      <c r="B85" s="114" t="s">
        <v>91</v>
      </c>
      <c r="C85" s="193">
        <v>0.54959999999999998</v>
      </c>
      <c r="D85" s="116"/>
      <c r="E85" s="193" t="s">
        <v>227</v>
      </c>
      <c r="F85" s="116" t="str">
        <f t="shared" si="13"/>
        <v>-</v>
      </c>
      <c r="G85" s="193" t="s">
        <v>227</v>
      </c>
      <c r="H85" s="116" t="str">
        <f t="shared" si="13"/>
        <v>-</v>
      </c>
      <c r="I85" s="193">
        <v>0.62860000000000005</v>
      </c>
      <c r="J85" s="116" t="str">
        <f t="shared" si="13"/>
        <v>-</v>
      </c>
      <c r="K85" s="193">
        <v>0.69180000000000008</v>
      </c>
      <c r="L85" s="116">
        <f t="shared" si="14"/>
        <v>0.10054088450524978</v>
      </c>
      <c r="M85" s="193">
        <v>0.74609999999999999</v>
      </c>
      <c r="N85" s="116">
        <f>IFERROR(M85/K85-1,"-")</f>
        <v>7.8490893321769173E-2</v>
      </c>
      <c r="O85" s="116">
        <f>IFERROR(M85/C85-1,"-")</f>
        <v>0.35753275109170302</v>
      </c>
    </row>
    <row r="86" spans="2:15" x14ac:dyDescent="0.25">
      <c r="B86" s="114" t="s">
        <v>93</v>
      </c>
      <c r="C86" s="193">
        <v>0.57409999999999994</v>
      </c>
      <c r="D86" s="116"/>
      <c r="E86" s="193" t="s">
        <v>227</v>
      </c>
      <c r="F86" s="116" t="str">
        <f t="shared" si="13"/>
        <v>-</v>
      </c>
      <c r="G86" s="193" t="s">
        <v>227</v>
      </c>
      <c r="H86" s="116" t="str">
        <f t="shared" si="13"/>
        <v>-</v>
      </c>
      <c r="I86" s="193">
        <v>0.61899999999999999</v>
      </c>
      <c r="J86" s="116" t="str">
        <f t="shared" si="13"/>
        <v>-</v>
      </c>
      <c r="K86" s="193">
        <v>0.6845</v>
      </c>
      <c r="L86" s="116">
        <f t="shared" si="14"/>
        <v>0.10581583198707589</v>
      </c>
      <c r="M86" s="193">
        <v>0.74150000000000005</v>
      </c>
      <c r="N86" s="116">
        <f>IFERROR(M86/K86-1,"-")</f>
        <v>8.3272461650840013E-2</v>
      </c>
      <c r="O86" s="116">
        <f>IFERROR(M86/C86-1,"-")</f>
        <v>0.29158683156244569</v>
      </c>
    </row>
    <row r="87" spans="2:15" ht="15.75" x14ac:dyDescent="0.25">
      <c r="B87" s="117" t="s">
        <v>30</v>
      </c>
      <c r="C87" s="195">
        <v>0.49036666666666662</v>
      </c>
      <c r="D87" s="119"/>
      <c r="E87" s="195" t="s">
        <v>227</v>
      </c>
      <c r="F87" s="119" t="s">
        <v>227</v>
      </c>
      <c r="G87" s="195" t="s">
        <v>227</v>
      </c>
      <c r="H87" s="119" t="s">
        <v>227</v>
      </c>
      <c r="I87" s="195">
        <v>0.58309999999999995</v>
      </c>
      <c r="J87" s="119" t="s">
        <v>227</v>
      </c>
      <c r="K87" s="195">
        <v>0.6139</v>
      </c>
      <c r="L87" s="119">
        <v>5.282112845138065E-2</v>
      </c>
      <c r="M87" s="198"/>
      <c r="N87" s="199"/>
      <c r="O87" s="199"/>
    </row>
    <row r="88" spans="2:15" ht="6" customHeight="1" x14ac:dyDescent="0.25"/>
    <row r="89" spans="2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</sheetData>
  <mergeCells count="33">
    <mergeCell ref="B4:O4"/>
    <mergeCell ref="C6:O6"/>
    <mergeCell ref="C7:D7"/>
    <mergeCell ref="E7:F7"/>
    <mergeCell ref="G7:H7"/>
    <mergeCell ref="I7:J7"/>
    <mergeCell ref="K7:L7"/>
    <mergeCell ref="M7:O7"/>
    <mergeCell ref="P21:P24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AEBCE-C5A7-4577-9883-6C160A3BFEE4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159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3CDA9-3F72-4063-BA5C-CF36EBE949F4}">
  <sheetPr>
    <tabColor theme="2" tint="-9.9978637043366805E-2"/>
  </sheetPr>
  <dimension ref="B1:BB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0.85546875" customWidth="1"/>
    <col min="10" max="10" width="11" hidden="1" customWidth="1"/>
    <col min="11" max="11" width="13.85546875" hidden="1" customWidth="1"/>
    <col min="12" max="12" width="11" hidden="1" customWidth="1"/>
    <col min="13" max="13" width="0" hidden="1" customWidth="1"/>
    <col min="14" max="14" width="11.42578125" hidden="1" customWidth="1"/>
    <col min="15" max="16" width="0" hidden="1" customWidth="1"/>
    <col min="18" max="18" width="25" customWidth="1"/>
    <col min="19" max="19" width="11.28515625" customWidth="1"/>
    <col min="20" max="20" width="14.85546875" customWidth="1"/>
    <col min="21" max="21" width="14.42578125" customWidth="1"/>
    <col min="22" max="23" width="14.28515625" customWidth="1"/>
    <col min="24" max="24" width="14.42578125" customWidth="1"/>
    <col min="25" max="25" width="15" customWidth="1"/>
    <col min="26" max="26" width="11.42578125" hidden="1" customWidth="1"/>
    <col min="27" max="27" width="14.85546875" hidden="1" customWidth="1"/>
    <col min="28" max="28" width="11.42578125" hidden="1" customWidth="1"/>
    <col min="29" max="29" width="12.42578125" hidden="1" customWidth="1"/>
    <col min="30" max="30" width="10.85546875" hidden="1" customWidth="1"/>
    <col min="31" max="31" width="9.85546875" hidden="1" customWidth="1"/>
    <col min="32" max="32" width="9.42578125" hidden="1" customWidth="1"/>
    <col min="33" max="33" width="14.5703125" customWidth="1"/>
    <col min="34" max="34" width="28.42578125" customWidth="1"/>
    <col min="35" max="39" width="17.7109375" customWidth="1"/>
    <col min="40" max="40" width="9.28515625" customWidth="1"/>
    <col min="41" max="41" width="14.140625" customWidth="1"/>
    <col min="42" max="42" width="9.42578125" customWidth="1"/>
    <col min="43" max="43" width="13.140625" customWidth="1"/>
    <col min="44" max="44" width="7.85546875" customWidth="1"/>
    <col min="45" max="49" width="14.42578125" hidden="1" customWidth="1"/>
    <col min="50" max="50" width="9.85546875" hidden="1" customWidth="1"/>
    <col min="51" max="51" width="13" hidden="1" customWidth="1"/>
    <col min="52" max="52" width="9.5703125" hidden="1" customWidth="1"/>
    <col min="53" max="53" width="11.85546875" hidden="1" customWidth="1"/>
    <col min="54" max="54" width="9" hidden="1" customWidth="1"/>
  </cols>
  <sheetData>
    <row r="1" spans="2:54" ht="42.75" customHeight="1" x14ac:dyDescent="0.25"/>
    <row r="3" spans="2:54" x14ac:dyDescent="0.25">
      <c r="O3" s="201"/>
    </row>
    <row r="5" spans="2:54" ht="50.25" customHeight="1" thickBot="1" x14ac:dyDescent="0.3">
      <c r="B5" s="269" t="s">
        <v>160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R5" s="269" t="s">
        <v>161</v>
      </c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H5" s="269" t="s">
        <v>162</v>
      </c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</row>
    <row r="6" spans="2:54" ht="6" customHeight="1" thickBot="1" x14ac:dyDescent="0.3">
      <c r="B6" s="83"/>
      <c r="C6" s="83"/>
      <c r="D6" s="83"/>
      <c r="E6" s="83"/>
      <c r="F6" s="83"/>
      <c r="G6" s="83"/>
      <c r="H6" s="83"/>
      <c r="I6" s="84"/>
      <c r="J6" s="83"/>
      <c r="K6" s="83"/>
      <c r="L6" s="83"/>
      <c r="M6" s="83"/>
      <c r="N6" s="84"/>
      <c r="O6" s="84"/>
      <c r="P6" s="84"/>
      <c r="R6" s="83"/>
      <c r="S6" s="83"/>
      <c r="T6" s="83"/>
      <c r="U6" s="83"/>
      <c r="V6" s="83"/>
      <c r="W6" s="83"/>
      <c r="X6" s="83"/>
      <c r="Y6" s="84"/>
      <c r="Z6" s="83"/>
      <c r="AA6" s="83"/>
      <c r="AB6" s="83"/>
      <c r="AC6" s="83"/>
      <c r="AD6" s="84"/>
      <c r="AE6" s="84"/>
      <c r="AF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</row>
    <row r="7" spans="2:54" ht="51.75" customHeight="1" thickBot="1" x14ac:dyDescent="0.3">
      <c r="B7" s="85"/>
      <c r="C7" s="202" t="s">
        <v>259</v>
      </c>
      <c r="D7" s="202" t="s">
        <v>266</v>
      </c>
      <c r="E7" s="202" t="s">
        <v>261</v>
      </c>
      <c r="F7" s="90" t="s">
        <v>262</v>
      </c>
      <c r="G7" s="90" t="s">
        <v>263</v>
      </c>
      <c r="H7" s="14" t="str">
        <f>CONCATENATE("var. ",RIGHT(G7,2),"/",RIGHT(F7,2))</f>
        <v>var. 24/23</v>
      </c>
      <c r="I7" s="203" t="str">
        <f>CONCATENATE("var. ",RIGHT(G7,2),"/",RIGHT(C7,2))</f>
        <v>var. 24/19</v>
      </c>
      <c r="J7" s="202" t="s">
        <v>233</v>
      </c>
      <c r="K7" s="204" t="s">
        <v>223</v>
      </c>
      <c r="L7" s="204" t="s">
        <v>224</v>
      </c>
      <c r="M7" s="13" t="s">
        <v>225</v>
      </c>
      <c r="N7" s="13" t="s">
        <v>226</v>
      </c>
      <c r="O7" s="14" t="str">
        <f>CONCATENATE("var. ",RIGHT(N7,2),"/",RIGHT(M7,2))</f>
        <v>var. 24/23</v>
      </c>
      <c r="P7" s="14" t="str">
        <f>CONCATENATE("var. ",RIGHT(N7,2),"/",RIGHT(J7,2))</f>
        <v>var. 24/20</v>
      </c>
      <c r="R7" s="85"/>
      <c r="S7" s="202" t="s">
        <v>259</v>
      </c>
      <c r="T7" s="204" t="s">
        <v>266</v>
      </c>
      <c r="U7" s="204" t="s">
        <v>261</v>
      </c>
      <c r="V7" s="90" t="s">
        <v>262</v>
      </c>
      <c r="W7" s="90" t="s">
        <v>263</v>
      </c>
      <c r="X7" s="14" t="str">
        <f>CONCATENATE("var. ",RIGHT(W7,2),"/",RIGHT(V7,2))</f>
        <v>var. 24/23</v>
      </c>
      <c r="Y7" s="203" t="str">
        <f>CONCATENATE("var. ",RIGHT(W7,2),"/",RIGHT(S7,2))</f>
        <v>var. 24/19</v>
      </c>
      <c r="Z7" s="202" t="s">
        <v>233</v>
      </c>
      <c r="AA7" s="202" t="s">
        <v>223</v>
      </c>
      <c r="AB7" s="202" t="s">
        <v>224</v>
      </c>
      <c r="AC7" s="13" t="s">
        <v>225</v>
      </c>
      <c r="AD7" s="13" t="s">
        <v>226</v>
      </c>
      <c r="AE7" s="14" t="str">
        <f>CONCATENATE("var. ",RIGHT(AD7,2),"/",RIGHT(AC7,2))</f>
        <v>var. 24/23</v>
      </c>
      <c r="AF7" s="14" t="str">
        <f>CONCATENATE("var. ",RIGHT(AD7,2),"/",RIGHT(Z7,2))</f>
        <v>var. 24/20</v>
      </c>
      <c r="AH7" s="85"/>
      <c r="AI7" s="202" t="s">
        <v>259</v>
      </c>
      <c r="AJ7" s="204" t="s">
        <v>266</v>
      </c>
      <c r="AK7" s="204" t="s">
        <v>261</v>
      </c>
      <c r="AL7" s="90" t="s">
        <v>262</v>
      </c>
      <c r="AM7" s="90" t="s">
        <v>263</v>
      </c>
      <c r="AN7" s="14" t="str">
        <f>CONCATENATE("var. ",RIGHT(AM7,2),"/",RIGHT(AL7,2))</f>
        <v>var. 24/23</v>
      </c>
      <c r="AO7" s="203" t="str">
        <f>CONCATENATE("dif. ",RIGHT(AM7,2),"/",RIGHT(AL7,2))</f>
        <v>dif. 24/23</v>
      </c>
      <c r="AP7" s="203" t="str">
        <f>CONCATENATE("var. ",RIGHT(AM7,2),"/",RIGHT(AI7,2))</f>
        <v>var. 24/19</v>
      </c>
      <c r="AQ7" s="203" t="str">
        <f>CONCATENATE("dif. ",RIGHT(AM7,2),"/",RIGHT(AI7,2))</f>
        <v>dif. 24/19</v>
      </c>
      <c r="AR7" s="205" t="str">
        <f>CONCATENATE("cuota ",RIGHT(AM7,2))</f>
        <v>cuota 24</v>
      </c>
      <c r="AS7" s="202" t="s">
        <v>233</v>
      </c>
      <c r="AT7" s="204" t="s">
        <v>223</v>
      </c>
      <c r="AU7" s="204" t="s">
        <v>224</v>
      </c>
      <c r="AV7" s="13" t="s">
        <v>225</v>
      </c>
      <c r="AW7" s="13" t="s">
        <v>226</v>
      </c>
      <c r="AX7" s="14" t="str">
        <f>CONCATENATE("var. ",RIGHT(AW7,2),"/",RIGHT(AV7,2))</f>
        <v>var. 24/23</v>
      </c>
      <c r="AY7" s="203" t="str">
        <f>CONCATENATE("dif. ",RIGHT(AW7,2),"/",RIGHT(AV7,2))</f>
        <v>dif. 24/23</v>
      </c>
      <c r="AZ7" s="203" t="str">
        <f>CONCATENATE("var. ",RIGHT(AW7,2),"/",RIGHT(AS7,2))</f>
        <v>var. 24/20</v>
      </c>
      <c r="BA7" s="203" t="str">
        <f>CONCATENATE("dif. ",RIGHT(AW7,2),"/",RIGHT(AS7,2))</f>
        <v>dif. 24/20</v>
      </c>
      <c r="BB7" s="205" t="str">
        <f>CONCATENATE("cuota ",RIGHT(AW7,2))</f>
        <v>cuota 24</v>
      </c>
    </row>
    <row r="8" spans="2:54" ht="15.75" x14ac:dyDescent="0.25">
      <c r="B8" s="206" t="s">
        <v>43</v>
      </c>
      <c r="C8" s="207">
        <v>87.942699400431351</v>
      </c>
      <c r="D8" s="208">
        <v>99.070374137305961</v>
      </c>
      <c r="E8" s="208">
        <v>105.6343981935234</v>
      </c>
      <c r="F8" s="209">
        <v>113.88477692606592</v>
      </c>
      <c r="G8" s="208">
        <v>125.24637235136555</v>
      </c>
      <c r="H8" s="132">
        <f>G8/F8-1</f>
        <v>9.9763952057223326E-2</v>
      </c>
      <c r="I8" s="132">
        <f t="shared" ref="I8:I18" si="0">G8/C8-1</f>
        <v>0.42418157738232032</v>
      </c>
      <c r="J8" s="207">
        <v>102.31</v>
      </c>
      <c r="K8" s="210">
        <v>111.99</v>
      </c>
      <c r="L8" s="210">
        <v>120.93</v>
      </c>
      <c r="M8" s="210">
        <v>3109.75</v>
      </c>
      <c r="N8" s="210">
        <v>3361.7900000000004</v>
      </c>
      <c r="O8" s="132">
        <f t="shared" ref="O8:O18" si="1">N8/M8-1</f>
        <v>8.1048315781011571E-2</v>
      </c>
      <c r="P8" s="211">
        <f t="shared" ref="P8:P18" si="2">N8/J8-1</f>
        <v>31.858860326458803</v>
      </c>
      <c r="R8" s="206" t="s">
        <v>43</v>
      </c>
      <c r="S8" s="207">
        <v>70.462179058459554</v>
      </c>
      <c r="T8" s="209">
        <v>53.001784056189848</v>
      </c>
      <c r="U8" s="209">
        <v>80.575938870110065</v>
      </c>
      <c r="V8" s="209">
        <v>93.239870623231781</v>
      </c>
      <c r="W8" s="209">
        <v>104.42892235684029</v>
      </c>
      <c r="X8" s="132">
        <f t="shared" ref="X8:X18" si="3">W8/V8-1</f>
        <v>0.12000286635769553</v>
      </c>
      <c r="Y8" s="132">
        <f t="shared" ref="Y8:Y18" si="4">W8/S8-1</f>
        <v>0.48205638474790757</v>
      </c>
      <c r="Z8" s="207">
        <v>31.72</v>
      </c>
      <c r="AA8" s="210">
        <v>73.5</v>
      </c>
      <c r="AB8" s="210">
        <v>97.52</v>
      </c>
      <c r="AC8" s="210">
        <v>2584.6900000000005</v>
      </c>
      <c r="AD8" s="210">
        <v>2763.8500000000004</v>
      </c>
      <c r="AE8" s="132">
        <f t="shared" ref="AE8:AE18" si="5">AD8/AC8-1</f>
        <v>6.9315856060107706E-2</v>
      </c>
      <c r="AF8" s="132">
        <f t="shared" ref="AF8:AF18" si="6">AD8/Z8-1</f>
        <v>86.132723833543523</v>
      </c>
      <c r="AH8" s="63" t="s">
        <v>43</v>
      </c>
      <c r="AI8" s="212">
        <v>1422023576.3799999</v>
      </c>
      <c r="AJ8" s="131">
        <v>651901800.17000008</v>
      </c>
      <c r="AK8" s="131">
        <v>1528879517.8299999</v>
      </c>
      <c r="AL8" s="131">
        <v>1797799676.5900002</v>
      </c>
      <c r="AM8" s="131">
        <v>2045218052.4900005</v>
      </c>
      <c r="AN8" s="132">
        <f t="shared" ref="AN8:AN18" si="7">AM8/AL8-1</f>
        <v>0.1376228837515947</v>
      </c>
      <c r="AO8" s="131">
        <f t="shared" ref="AO8:AO18" si="8">AM8-AL8</f>
        <v>247418375.90000033</v>
      </c>
      <c r="AP8" s="132">
        <f t="shared" ref="AP8:AP18" si="9">AM8/AI8-1</f>
        <v>0.43824482692224209</v>
      </c>
      <c r="AQ8" s="131">
        <f t="shared" ref="AQ8:AQ18" si="10">AM8-AI8</f>
        <v>623194476.11000061</v>
      </c>
      <c r="AR8" s="133">
        <f t="shared" ref="AR8:AR18" si="11">AM8/AM$8</f>
        <v>1</v>
      </c>
      <c r="AS8" s="213">
        <v>24823376.079999998</v>
      </c>
      <c r="AT8" s="214">
        <v>112654528.58</v>
      </c>
      <c r="AU8" s="214">
        <v>162141295.63</v>
      </c>
      <c r="AV8" s="214">
        <v>556419486.37999988</v>
      </c>
      <c r="AW8" s="214">
        <v>613578075.62999988</v>
      </c>
      <c r="AX8" s="132">
        <f t="shared" ref="AX8:AX18" si="12">AW8/AV8-1</f>
        <v>0.10272571440994471</v>
      </c>
      <c r="AY8" s="131">
        <f t="shared" ref="AY8:AY18" si="13">AW8-AV8</f>
        <v>57158589.25</v>
      </c>
      <c r="AZ8" s="132">
        <f t="shared" ref="AZ8:AZ18" si="14">AW8/AS8-1</f>
        <v>23.717752881500875</v>
      </c>
      <c r="BA8" s="131">
        <f t="shared" ref="BA8:BA18" si="15">AW8-AS8</f>
        <v>588754699.54999983</v>
      </c>
      <c r="BB8" s="133">
        <f t="shared" ref="BB8:BB18" si="16">AW8/AW$8</f>
        <v>1</v>
      </c>
    </row>
    <row r="9" spans="2:54" x14ac:dyDescent="0.25">
      <c r="B9" s="15" t="s">
        <v>44</v>
      </c>
      <c r="C9" s="215">
        <v>107.10561795183663</v>
      </c>
      <c r="D9" s="216">
        <v>126.4924793172348</v>
      </c>
      <c r="E9" s="216">
        <v>131.02354389352291</v>
      </c>
      <c r="F9" s="216">
        <v>139.01733679308566</v>
      </c>
      <c r="G9" s="216">
        <v>151.54484117731764</v>
      </c>
      <c r="H9" s="74">
        <f>G9/F9-1</f>
        <v>9.0114691255220869E-2</v>
      </c>
      <c r="I9" s="74">
        <f t="shared" si="0"/>
        <v>0.41491029205829788</v>
      </c>
      <c r="J9" s="215">
        <v>128.28</v>
      </c>
      <c r="K9" s="216">
        <v>146</v>
      </c>
      <c r="L9" s="216">
        <v>152.76</v>
      </c>
      <c r="M9" s="216">
        <v>169.17</v>
      </c>
      <c r="N9" s="216">
        <v>182.9</v>
      </c>
      <c r="O9" s="74">
        <f t="shared" si="1"/>
        <v>8.1160962345569576E-2</v>
      </c>
      <c r="P9" s="74">
        <f t="shared" si="2"/>
        <v>0.4257873401933272</v>
      </c>
      <c r="R9" s="15" t="s">
        <v>44</v>
      </c>
      <c r="S9" s="215">
        <v>89.937364239492467</v>
      </c>
      <c r="T9" s="216">
        <v>72.885296002153325</v>
      </c>
      <c r="U9" s="216">
        <v>107.71865816543777</v>
      </c>
      <c r="V9" s="216">
        <v>119.34832375979207</v>
      </c>
      <c r="W9" s="216">
        <v>130.82502850186981</v>
      </c>
      <c r="X9" s="74">
        <f t="shared" si="3"/>
        <v>9.6161423809993929E-2</v>
      </c>
      <c r="Y9" s="74">
        <f t="shared" si="4"/>
        <v>0.45462377742690308</v>
      </c>
      <c r="Z9" s="215">
        <v>44.41</v>
      </c>
      <c r="AA9" s="216">
        <v>100.66</v>
      </c>
      <c r="AB9" s="216">
        <v>129.44999999999999</v>
      </c>
      <c r="AC9" s="216">
        <v>145.85</v>
      </c>
      <c r="AD9" s="216">
        <v>155.86000000000001</v>
      </c>
      <c r="AE9" s="74">
        <f t="shared" si="5"/>
        <v>6.8632156324991644E-2</v>
      </c>
      <c r="AF9" s="74">
        <f t="shared" si="6"/>
        <v>2.5095699166854319</v>
      </c>
      <c r="AH9" s="15" t="s">
        <v>44</v>
      </c>
      <c r="AI9" s="217">
        <v>636659325.90999997</v>
      </c>
      <c r="AJ9" s="52">
        <v>333738906.95000005</v>
      </c>
      <c r="AK9" s="52">
        <v>743382276.50999999</v>
      </c>
      <c r="AL9" s="52">
        <v>857710368.33999991</v>
      </c>
      <c r="AM9" s="52">
        <v>951532629.66999996</v>
      </c>
      <c r="AN9" s="74">
        <f t="shared" si="7"/>
        <v>0.10938688022576004</v>
      </c>
      <c r="AO9" s="52">
        <f t="shared" si="8"/>
        <v>93822261.330000043</v>
      </c>
      <c r="AP9" s="74">
        <f t="shared" si="9"/>
        <v>0.49457110097294232</v>
      </c>
      <c r="AQ9" s="52">
        <f t="shared" si="10"/>
        <v>314873303.75999999</v>
      </c>
      <c r="AR9" s="98">
        <f t="shared" si="11"/>
        <v>0.46524752141295322</v>
      </c>
      <c r="AS9" s="218">
        <v>11822876.74</v>
      </c>
      <c r="AT9" s="219">
        <v>56964438.869999997</v>
      </c>
      <c r="AU9" s="219">
        <v>78720090.489999995</v>
      </c>
      <c r="AV9" s="219">
        <v>90342204.140000001</v>
      </c>
      <c r="AW9" s="219">
        <v>96925753.5</v>
      </c>
      <c r="AX9" s="74">
        <f t="shared" si="12"/>
        <v>7.2873463988079257E-2</v>
      </c>
      <c r="AY9" s="52">
        <f t="shared" si="13"/>
        <v>6583549.3599999994</v>
      </c>
      <c r="AZ9" s="74">
        <f t="shared" si="14"/>
        <v>7.1981530917998899</v>
      </c>
      <c r="BA9" s="52">
        <f t="shared" si="15"/>
        <v>85102876.760000005</v>
      </c>
      <c r="BB9" s="98">
        <f t="shared" si="16"/>
        <v>0.15796808482845501</v>
      </c>
    </row>
    <row r="10" spans="2:54" x14ac:dyDescent="0.25">
      <c r="B10" s="19" t="s">
        <v>45</v>
      </c>
      <c r="C10" s="215">
        <v>84.934351198061179</v>
      </c>
      <c r="D10" s="216">
        <v>85.868326715060263</v>
      </c>
      <c r="E10" s="216">
        <v>93.470497509949112</v>
      </c>
      <c r="F10" s="216">
        <v>101.28651575637234</v>
      </c>
      <c r="G10" s="216">
        <v>115.80205565767841</v>
      </c>
      <c r="H10" s="74">
        <f>G10/F10-1</f>
        <v>0.14331167177495518</v>
      </c>
      <c r="I10" s="74">
        <f t="shared" si="0"/>
        <v>0.36343015545778212</v>
      </c>
      <c r="J10" s="215">
        <v>78.13</v>
      </c>
      <c r="K10" s="216">
        <v>97.51</v>
      </c>
      <c r="L10" s="216">
        <v>106.12</v>
      </c>
      <c r="M10" s="216">
        <v>117.63</v>
      </c>
      <c r="N10" s="216">
        <v>133.58000000000001</v>
      </c>
      <c r="O10" s="74">
        <f t="shared" si="1"/>
        <v>0.13559466122587782</v>
      </c>
      <c r="P10" s="74">
        <f t="shared" si="2"/>
        <v>0.70971457826699114</v>
      </c>
      <c r="R10" s="19" t="s">
        <v>45</v>
      </c>
      <c r="S10" s="215">
        <v>68.492502845088453</v>
      </c>
      <c r="T10" s="216">
        <v>43.135160233694258</v>
      </c>
      <c r="U10" s="216">
        <v>71.230175144232774</v>
      </c>
      <c r="V10" s="216">
        <v>83.788533081515766</v>
      </c>
      <c r="W10" s="216">
        <v>96.853901510199705</v>
      </c>
      <c r="X10" s="74">
        <f t="shared" si="3"/>
        <v>0.15593265508029575</v>
      </c>
      <c r="Y10" s="74">
        <f t="shared" si="4"/>
        <v>0.41408033707363678</v>
      </c>
      <c r="Z10" s="215">
        <v>18.63</v>
      </c>
      <c r="AA10" s="216">
        <v>64.5</v>
      </c>
      <c r="AB10" s="216">
        <v>85.77</v>
      </c>
      <c r="AC10" s="216">
        <v>99.84</v>
      </c>
      <c r="AD10" s="216">
        <v>109.82</v>
      </c>
      <c r="AE10" s="74">
        <f t="shared" si="5"/>
        <v>9.9959935897435681E-2</v>
      </c>
      <c r="AF10" s="74">
        <f t="shared" si="6"/>
        <v>4.8947933440687059</v>
      </c>
      <c r="AH10" s="19" t="s">
        <v>45</v>
      </c>
      <c r="AI10" s="217">
        <v>393325543.29999995</v>
      </c>
      <c r="AJ10" s="52">
        <v>137154616.22999999</v>
      </c>
      <c r="AK10" s="52">
        <v>381071528.47000003</v>
      </c>
      <c r="AL10" s="52">
        <v>437636228.67999995</v>
      </c>
      <c r="AM10" s="52">
        <v>514385231.95000005</v>
      </c>
      <c r="AN10" s="74">
        <f t="shared" si="7"/>
        <v>0.17537168598105035</v>
      </c>
      <c r="AO10" s="52">
        <f t="shared" si="8"/>
        <v>76749003.2700001</v>
      </c>
      <c r="AP10" s="74">
        <f t="shared" si="9"/>
        <v>0.30778496518255527</v>
      </c>
      <c r="AQ10" s="52">
        <f t="shared" si="10"/>
        <v>121059688.6500001</v>
      </c>
      <c r="AR10" s="98">
        <f t="shared" si="11"/>
        <v>0.25150630336151653</v>
      </c>
      <c r="AS10" s="218">
        <v>4409216.08</v>
      </c>
      <c r="AT10" s="219">
        <v>27157130.800000001</v>
      </c>
      <c r="AU10" s="219">
        <v>39957856.5</v>
      </c>
      <c r="AV10" s="219">
        <v>43919798.770000003</v>
      </c>
      <c r="AW10" s="219">
        <v>50077639.43</v>
      </c>
      <c r="AX10" s="74">
        <f t="shared" si="12"/>
        <v>0.14020648619652132</v>
      </c>
      <c r="AY10" s="52">
        <f t="shared" si="13"/>
        <v>6157840.6599999964</v>
      </c>
      <c r="AZ10" s="74">
        <f t="shared" si="14"/>
        <v>10.357492697432056</v>
      </c>
      <c r="BA10" s="52">
        <f t="shared" si="15"/>
        <v>45668423.350000001</v>
      </c>
      <c r="BB10" s="98">
        <f t="shared" si="16"/>
        <v>8.1615757503365943E-2</v>
      </c>
    </row>
    <row r="11" spans="2:54" x14ac:dyDescent="0.25">
      <c r="B11" s="19" t="s">
        <v>46</v>
      </c>
      <c r="C11" s="215">
        <v>67.283716727203085</v>
      </c>
      <c r="D11" s="216">
        <v>66.405712635274313</v>
      </c>
      <c r="E11" s="216">
        <v>77.45079014344094</v>
      </c>
      <c r="F11" s="216">
        <v>80.177661819728925</v>
      </c>
      <c r="G11" s="216">
        <v>89.855713914296416</v>
      </c>
      <c r="H11" s="74">
        <f>G11/F11-1</f>
        <v>0.12070758706243612</v>
      </c>
      <c r="I11" s="74">
        <f t="shared" si="0"/>
        <v>0.33547488582727736</v>
      </c>
      <c r="J11" s="215">
        <v>64.12</v>
      </c>
      <c r="K11" s="216">
        <v>79.7</v>
      </c>
      <c r="L11" s="216">
        <v>104.63</v>
      </c>
      <c r="M11" s="216">
        <v>82.46</v>
      </c>
      <c r="N11" s="216">
        <v>104.69</v>
      </c>
      <c r="O11" s="74">
        <f t="shared" si="1"/>
        <v>0.26958525345622131</v>
      </c>
      <c r="P11" s="74">
        <f t="shared" si="2"/>
        <v>0.63271990018714885</v>
      </c>
      <c r="R11" s="19" t="s">
        <v>46</v>
      </c>
      <c r="S11" s="215">
        <v>47.785265573386233</v>
      </c>
      <c r="T11" s="216">
        <v>36.919917978994334</v>
      </c>
      <c r="U11" s="216">
        <v>53.916670911208421</v>
      </c>
      <c r="V11" s="216">
        <v>54.695924406713544</v>
      </c>
      <c r="W11" s="216">
        <v>64.460065429668916</v>
      </c>
      <c r="X11" s="74">
        <f t="shared" si="3"/>
        <v>0.17851679314074986</v>
      </c>
      <c r="Y11" s="74">
        <f t="shared" si="4"/>
        <v>0.34895275052252983</v>
      </c>
      <c r="Z11" s="215">
        <v>20.74</v>
      </c>
      <c r="AA11" s="216">
        <v>63.6</v>
      </c>
      <c r="AB11" s="216">
        <v>84.53</v>
      </c>
      <c r="AC11" s="216">
        <v>69.98</v>
      </c>
      <c r="AD11" s="216">
        <v>84.35</v>
      </c>
      <c r="AE11" s="74">
        <f t="shared" si="5"/>
        <v>0.20534438410974554</v>
      </c>
      <c r="AF11" s="74">
        <f t="shared" si="6"/>
        <v>3.0670202507232398</v>
      </c>
      <c r="AH11" s="19" t="s">
        <v>46</v>
      </c>
      <c r="AI11" s="217">
        <v>9017206.9299999997</v>
      </c>
      <c r="AJ11" s="52">
        <v>4381169.1700000009</v>
      </c>
      <c r="AK11" s="52">
        <v>8179727.9699999997</v>
      </c>
      <c r="AL11" s="52">
        <v>8858381.8100000005</v>
      </c>
      <c r="AM11" s="52">
        <v>10477086.280000001</v>
      </c>
      <c r="AN11" s="74">
        <f t="shared" si="7"/>
        <v>0.18273139549851947</v>
      </c>
      <c r="AO11" s="52">
        <f t="shared" si="8"/>
        <v>1618704.4700000007</v>
      </c>
      <c r="AP11" s="74">
        <f t="shared" si="9"/>
        <v>0.16189928448276181</v>
      </c>
      <c r="AQ11" s="52">
        <f t="shared" si="10"/>
        <v>1459879.3500000015</v>
      </c>
      <c r="AR11" s="98">
        <f t="shared" si="11"/>
        <v>5.122723353260264E-3</v>
      </c>
      <c r="AS11" s="218">
        <v>151725.93</v>
      </c>
      <c r="AT11" s="219">
        <v>764942.11</v>
      </c>
      <c r="AU11" s="219">
        <v>1155644.01</v>
      </c>
      <c r="AV11" s="219">
        <v>976193.39</v>
      </c>
      <c r="AW11" s="219">
        <v>1176697.21</v>
      </c>
      <c r="AX11" s="74">
        <f t="shared" si="12"/>
        <v>0.20539354399848975</v>
      </c>
      <c r="AY11" s="52">
        <f t="shared" si="13"/>
        <v>200503.81999999995</v>
      </c>
      <c r="AZ11" s="74">
        <f t="shared" si="14"/>
        <v>6.755412736636381</v>
      </c>
      <c r="BA11" s="52">
        <f t="shared" si="15"/>
        <v>1024971.28</v>
      </c>
      <c r="BB11" s="98">
        <f t="shared" si="16"/>
        <v>1.9177628027073972E-3</v>
      </c>
    </row>
    <row r="12" spans="2:54" x14ac:dyDescent="0.25">
      <c r="B12" s="19" t="s">
        <v>47</v>
      </c>
      <c r="C12" s="215">
        <v>145.07375765467975</v>
      </c>
      <c r="D12" s="216">
        <v>154.08223754112092</v>
      </c>
      <c r="E12" s="216">
        <v>185.50642513642569</v>
      </c>
      <c r="F12" s="216">
        <v>208.16184543253408</v>
      </c>
      <c r="G12" s="216">
        <v>202.38810344828519</v>
      </c>
      <c r="H12" s="74">
        <f t="shared" ref="H12:H18" si="17">G12/F12-1</f>
        <v>-2.773679284141517E-2</v>
      </c>
      <c r="I12" s="74">
        <f t="shared" si="0"/>
        <v>0.39507038847116127</v>
      </c>
      <c r="J12" s="215">
        <v>172.85</v>
      </c>
      <c r="K12" s="216">
        <v>144.69</v>
      </c>
      <c r="L12" s="216">
        <v>172.78</v>
      </c>
      <c r="M12" s="216">
        <v>291.81</v>
      </c>
      <c r="N12" s="216">
        <v>265.04000000000002</v>
      </c>
      <c r="O12" s="74">
        <f t="shared" si="1"/>
        <v>-9.1737774579349507E-2</v>
      </c>
      <c r="P12" s="74">
        <f t="shared" si="2"/>
        <v>0.53335261787677202</v>
      </c>
      <c r="R12" s="19" t="s">
        <v>47</v>
      </c>
      <c r="S12" s="215">
        <v>106.99693400242019</v>
      </c>
      <c r="T12" s="216">
        <v>46.126890002203055</v>
      </c>
      <c r="U12" s="216">
        <v>94.789473438104324</v>
      </c>
      <c r="V12" s="216">
        <v>114.30539906933832</v>
      </c>
      <c r="W12" s="216">
        <v>127.57227706112342</v>
      </c>
      <c r="X12" s="74">
        <f t="shared" si="3"/>
        <v>0.11606519114409752</v>
      </c>
      <c r="Y12" s="74">
        <f t="shared" si="4"/>
        <v>0.19229843593684492</v>
      </c>
      <c r="Z12" s="215">
        <v>85.25</v>
      </c>
      <c r="AA12" s="216">
        <v>49.85</v>
      </c>
      <c r="AB12" s="216">
        <v>93.53</v>
      </c>
      <c r="AC12" s="216">
        <v>162.47</v>
      </c>
      <c r="AD12" s="216">
        <v>183.26</v>
      </c>
      <c r="AE12" s="74">
        <f t="shared" si="5"/>
        <v>0.12796208530805675</v>
      </c>
      <c r="AF12" s="74">
        <f t="shared" si="6"/>
        <v>1.1496774193548385</v>
      </c>
      <c r="AH12" s="19" t="s">
        <v>47</v>
      </c>
      <c r="AI12" s="217">
        <v>61080446.159999996</v>
      </c>
      <c r="AJ12" s="52">
        <v>22694182.550000001</v>
      </c>
      <c r="AK12" s="52">
        <v>56687870.050000004</v>
      </c>
      <c r="AL12" s="52">
        <v>62672686.410000004</v>
      </c>
      <c r="AM12" s="52">
        <v>65406733.890000001</v>
      </c>
      <c r="AN12" s="74">
        <f t="shared" si="7"/>
        <v>4.3624226702427604E-2</v>
      </c>
      <c r="AO12" s="52">
        <f t="shared" si="8"/>
        <v>2734047.4799999967</v>
      </c>
      <c r="AP12" s="74">
        <f t="shared" si="9"/>
        <v>7.082934068076896E-2</v>
      </c>
      <c r="AQ12" s="52">
        <f t="shared" si="10"/>
        <v>4326287.7300000042</v>
      </c>
      <c r="AR12" s="98">
        <f t="shared" si="11"/>
        <v>3.1980322983345945E-2</v>
      </c>
      <c r="AS12" s="218">
        <v>3226907.49</v>
      </c>
      <c r="AT12" s="219">
        <v>2321220.91</v>
      </c>
      <c r="AU12" s="219">
        <v>4787085.0999999996</v>
      </c>
      <c r="AV12" s="219">
        <v>8310536.1900000004</v>
      </c>
      <c r="AW12" s="219">
        <v>9601164.7400000002</v>
      </c>
      <c r="AX12" s="74">
        <f t="shared" si="12"/>
        <v>0.15530027431358784</v>
      </c>
      <c r="AY12" s="52">
        <f t="shared" si="13"/>
        <v>1290628.5499999998</v>
      </c>
      <c r="AZ12" s="74">
        <f t="shared" si="14"/>
        <v>1.9753455188143616</v>
      </c>
      <c r="BA12" s="52">
        <f t="shared" si="15"/>
        <v>6374257.25</v>
      </c>
      <c r="BB12" s="98">
        <f t="shared" si="16"/>
        <v>1.5647828893074235E-2</v>
      </c>
    </row>
    <row r="13" spans="2:54" x14ac:dyDescent="0.25">
      <c r="B13" s="19" t="s">
        <v>48</v>
      </c>
      <c r="C13" s="215">
        <v>53.050211637501953</v>
      </c>
      <c r="D13" s="216">
        <v>51.254412692642013</v>
      </c>
      <c r="E13" s="216">
        <v>59.119919032167864</v>
      </c>
      <c r="F13" s="216">
        <v>65.867777770139668</v>
      </c>
      <c r="G13" s="216">
        <v>74.564894295929079</v>
      </c>
      <c r="H13" s="74">
        <f t="shared" si="17"/>
        <v>0.13203901543695529</v>
      </c>
      <c r="I13" s="74">
        <f t="shared" si="0"/>
        <v>0.40555319185980565</v>
      </c>
      <c r="J13" s="215">
        <v>38.880000000000003</v>
      </c>
      <c r="K13" s="216">
        <v>60.58</v>
      </c>
      <c r="L13" s="216">
        <v>72.84</v>
      </c>
      <c r="M13" s="216">
        <v>73.680000000000007</v>
      </c>
      <c r="N13" s="216">
        <v>85.21</v>
      </c>
      <c r="O13" s="74">
        <f t="shared" si="1"/>
        <v>0.15648751357220392</v>
      </c>
      <c r="P13" s="74">
        <f t="shared" si="2"/>
        <v>1.1916152263374484</v>
      </c>
      <c r="R13" s="19" t="s">
        <v>48</v>
      </c>
      <c r="S13" s="215">
        <v>41.279295390431436</v>
      </c>
      <c r="T13" s="216">
        <v>28.234929282389096</v>
      </c>
      <c r="U13" s="216">
        <v>42.012394907988785</v>
      </c>
      <c r="V13" s="216">
        <v>51.990144008165785</v>
      </c>
      <c r="W13" s="216">
        <v>61.143399850173488</v>
      </c>
      <c r="X13" s="74">
        <f t="shared" si="3"/>
        <v>0.17605752045176204</v>
      </c>
      <c r="Y13" s="74">
        <f t="shared" si="4"/>
        <v>0.48121229473181759</v>
      </c>
      <c r="Z13" s="215">
        <v>10.36</v>
      </c>
      <c r="AA13" s="216">
        <v>37.56</v>
      </c>
      <c r="AB13" s="216">
        <v>56.56</v>
      </c>
      <c r="AC13" s="216">
        <v>60.51</v>
      </c>
      <c r="AD13" s="216">
        <v>70.42</v>
      </c>
      <c r="AE13" s="74">
        <f t="shared" si="5"/>
        <v>0.16377458271360101</v>
      </c>
      <c r="AF13" s="74">
        <f t="shared" si="6"/>
        <v>5.7972972972972983</v>
      </c>
      <c r="AH13" s="19" t="s">
        <v>48</v>
      </c>
      <c r="AI13" s="217">
        <v>155171276.54000002</v>
      </c>
      <c r="AJ13" s="52">
        <v>54944687.289999999</v>
      </c>
      <c r="AK13" s="52">
        <v>136922674.65000001</v>
      </c>
      <c r="AL13" s="52">
        <v>177625996.66999999</v>
      </c>
      <c r="AM13" s="52">
        <v>217541794.87000003</v>
      </c>
      <c r="AN13" s="74">
        <f t="shared" si="7"/>
        <v>0.22471822226651361</v>
      </c>
      <c r="AO13" s="52">
        <f t="shared" si="8"/>
        <v>39915798.200000048</v>
      </c>
      <c r="AP13" s="74">
        <f t="shared" si="9"/>
        <v>0.40194628619892914</v>
      </c>
      <c r="AQ13" s="52">
        <f t="shared" si="10"/>
        <v>62370518.330000013</v>
      </c>
      <c r="AR13" s="98">
        <f t="shared" si="11"/>
        <v>0.1063660642957598</v>
      </c>
      <c r="AS13" s="218">
        <v>1066715.47</v>
      </c>
      <c r="AT13" s="219">
        <v>9771388.4399999995</v>
      </c>
      <c r="AU13" s="219">
        <v>16305572.210000001</v>
      </c>
      <c r="AV13" s="219">
        <v>17745881.100000001</v>
      </c>
      <c r="AW13" s="219">
        <v>20986515.460000001</v>
      </c>
      <c r="AX13" s="74">
        <f t="shared" si="12"/>
        <v>0.18261332540991715</v>
      </c>
      <c r="AY13" s="52">
        <f t="shared" si="13"/>
        <v>3240634.3599999994</v>
      </c>
      <c r="AZ13" s="74">
        <f t="shared" si="14"/>
        <v>18.673958098685869</v>
      </c>
      <c r="BA13" s="52">
        <f t="shared" si="15"/>
        <v>19919799.990000002</v>
      </c>
      <c r="BB13" s="98">
        <f t="shared" si="16"/>
        <v>3.4203496333293532E-2</v>
      </c>
    </row>
    <row r="14" spans="2:54" x14ac:dyDescent="0.25">
      <c r="B14" s="19" t="s">
        <v>49</v>
      </c>
      <c r="C14" s="215">
        <v>81.374807191337254</v>
      </c>
      <c r="D14" s="216">
        <v>84.443882815672367</v>
      </c>
      <c r="E14" s="216">
        <v>89.447012067673299</v>
      </c>
      <c r="F14" s="216">
        <v>98.49828593590648</v>
      </c>
      <c r="G14" s="216">
        <v>108.49628294460494</v>
      </c>
      <c r="H14" s="74">
        <f t="shared" si="17"/>
        <v>0.10150427404598927</v>
      </c>
      <c r="I14" s="74">
        <f t="shared" si="0"/>
        <v>0.33329081431181451</v>
      </c>
      <c r="J14" s="215">
        <v>76.94</v>
      </c>
      <c r="K14" s="216">
        <v>93.28</v>
      </c>
      <c r="L14" s="216">
        <v>104.36</v>
      </c>
      <c r="M14" s="216">
        <v>114.69</v>
      </c>
      <c r="N14" s="216">
        <v>124.91</v>
      </c>
      <c r="O14" s="74">
        <f t="shared" si="1"/>
        <v>8.9109774173860012E-2</v>
      </c>
      <c r="P14" s="74">
        <f t="shared" si="2"/>
        <v>0.62347283597608527</v>
      </c>
      <c r="R14" s="19" t="s">
        <v>49</v>
      </c>
      <c r="S14" s="215">
        <v>51.617205160088496</v>
      </c>
      <c r="T14" s="216">
        <v>45.63157218455197</v>
      </c>
      <c r="U14" s="216">
        <v>64.643902351985275</v>
      </c>
      <c r="V14" s="216">
        <v>73.616138654057124</v>
      </c>
      <c r="W14" s="216">
        <v>81.629353724396282</v>
      </c>
      <c r="X14" s="74">
        <f t="shared" si="3"/>
        <v>0.10885133636247213</v>
      </c>
      <c r="Y14" s="74">
        <f t="shared" si="4"/>
        <v>0.58143691568008049</v>
      </c>
      <c r="Z14" s="215">
        <v>41.18</v>
      </c>
      <c r="AA14" s="216">
        <v>66.599999999999994</v>
      </c>
      <c r="AB14" s="216">
        <v>72.19</v>
      </c>
      <c r="AC14" s="216">
        <v>84.63</v>
      </c>
      <c r="AD14" s="216">
        <v>99.7</v>
      </c>
      <c r="AE14" s="74">
        <f t="shared" si="5"/>
        <v>0.17806924258537182</v>
      </c>
      <c r="AF14" s="74">
        <f t="shared" si="6"/>
        <v>1.4210781932977175</v>
      </c>
      <c r="AH14" s="19" t="s">
        <v>49</v>
      </c>
      <c r="AI14" s="217">
        <v>6868734.879999999</v>
      </c>
      <c r="AJ14" s="52">
        <v>4498900.4700000007</v>
      </c>
      <c r="AK14" s="52">
        <v>7864755.4400000004</v>
      </c>
      <c r="AL14" s="52">
        <v>9097368.1099999994</v>
      </c>
      <c r="AM14" s="52">
        <v>10277452.140000001</v>
      </c>
      <c r="AN14" s="74">
        <f t="shared" si="7"/>
        <v>0.12971708033918405</v>
      </c>
      <c r="AO14" s="52">
        <f t="shared" si="8"/>
        <v>1180084.0300000012</v>
      </c>
      <c r="AP14" s="74">
        <f t="shared" si="9"/>
        <v>0.4962656616614094</v>
      </c>
      <c r="AQ14" s="52">
        <f t="shared" si="10"/>
        <v>3408717.2600000016</v>
      </c>
      <c r="AR14" s="98">
        <f t="shared" si="11"/>
        <v>5.0251131547990524E-3</v>
      </c>
      <c r="AS14" s="218">
        <v>182548.53</v>
      </c>
      <c r="AT14" s="219">
        <v>652407.38</v>
      </c>
      <c r="AU14" s="219">
        <v>758667.03</v>
      </c>
      <c r="AV14" s="219">
        <v>902500.22</v>
      </c>
      <c r="AW14" s="219">
        <v>1063235.17</v>
      </c>
      <c r="AX14" s="74">
        <f t="shared" si="12"/>
        <v>0.1780996241751609</v>
      </c>
      <c r="AY14" s="52">
        <f t="shared" si="13"/>
        <v>160734.94999999995</v>
      </c>
      <c r="AZ14" s="74">
        <f t="shared" si="14"/>
        <v>4.8243973260151698</v>
      </c>
      <c r="BA14" s="52">
        <f t="shared" si="15"/>
        <v>880686.6399999999</v>
      </c>
      <c r="BB14" s="98">
        <f t="shared" si="16"/>
        <v>1.7328441354562878E-3</v>
      </c>
    </row>
    <row r="15" spans="2:54" x14ac:dyDescent="0.25">
      <c r="B15" s="19" t="s">
        <v>50</v>
      </c>
      <c r="C15" s="215">
        <v>85.189568752726075</v>
      </c>
      <c r="D15" s="216">
        <v>125.31273906340712</v>
      </c>
      <c r="E15" s="216">
        <v>128.06406554748472</v>
      </c>
      <c r="F15" s="216">
        <v>149.08224071540886</v>
      </c>
      <c r="G15" s="216">
        <v>167.61643280067435</v>
      </c>
      <c r="H15" s="74">
        <f t="shared" si="17"/>
        <v>0.12432193127983915</v>
      </c>
      <c r="I15" s="74">
        <f t="shared" si="0"/>
        <v>0.96756991794621094</v>
      </c>
      <c r="J15" s="215">
        <v>127.78</v>
      </c>
      <c r="K15" s="216">
        <v>128.15</v>
      </c>
      <c r="L15" s="216">
        <v>138.74</v>
      </c>
      <c r="M15" s="216">
        <v>165.52</v>
      </c>
      <c r="N15" s="216">
        <v>206.47</v>
      </c>
      <c r="O15" s="74">
        <f t="shared" si="1"/>
        <v>0.24740212663122274</v>
      </c>
      <c r="P15" s="74">
        <f t="shared" si="2"/>
        <v>0.61582407262482386</v>
      </c>
      <c r="R15" s="19" t="s">
        <v>50</v>
      </c>
      <c r="S15" s="215">
        <v>67.779354597842385</v>
      </c>
      <c r="T15" s="216">
        <v>82.5518455977071</v>
      </c>
      <c r="U15" s="216">
        <v>96.710639712624442</v>
      </c>
      <c r="V15" s="216">
        <v>122.12126480292923</v>
      </c>
      <c r="W15" s="216">
        <v>143.57686331313261</v>
      </c>
      <c r="X15" s="74">
        <f t="shared" si="3"/>
        <v>0.17569092937930941</v>
      </c>
      <c r="Y15" s="74">
        <f t="shared" si="4"/>
        <v>1.1182978823717376</v>
      </c>
      <c r="Z15" s="215">
        <v>76.27</v>
      </c>
      <c r="AA15" s="216">
        <v>91.56</v>
      </c>
      <c r="AB15" s="216">
        <v>116.02</v>
      </c>
      <c r="AC15" s="216">
        <v>135.97999999999999</v>
      </c>
      <c r="AD15" s="216">
        <v>170.57</v>
      </c>
      <c r="AE15" s="74">
        <f t="shared" si="5"/>
        <v>0.25437564347698194</v>
      </c>
      <c r="AF15" s="74">
        <f t="shared" si="6"/>
        <v>1.2363970106201654</v>
      </c>
      <c r="AH15" s="19" t="s">
        <v>50</v>
      </c>
      <c r="AI15" s="217">
        <v>42420393.430000007</v>
      </c>
      <c r="AJ15" s="52">
        <v>30921945.870000001</v>
      </c>
      <c r="AK15" s="52">
        <v>58482134.049999997</v>
      </c>
      <c r="AL15" s="52">
        <v>79534420.49000001</v>
      </c>
      <c r="AM15" s="52">
        <v>93956888.700000003</v>
      </c>
      <c r="AN15" s="74">
        <f t="shared" si="7"/>
        <v>0.18133618276395636</v>
      </c>
      <c r="AO15" s="52">
        <f t="shared" si="8"/>
        <v>14422468.209999993</v>
      </c>
      <c r="AP15" s="74">
        <f t="shared" si="9"/>
        <v>1.2148990403646991</v>
      </c>
      <c r="AQ15" s="52">
        <f t="shared" si="10"/>
        <v>51536495.269999996</v>
      </c>
      <c r="AR15" s="98">
        <f t="shared" si="11"/>
        <v>4.5939790422644622E-2</v>
      </c>
      <c r="AS15" s="218">
        <v>1586519.5</v>
      </c>
      <c r="AT15" s="219">
        <v>4371268.71</v>
      </c>
      <c r="AU15" s="219">
        <v>6419741.4299999997</v>
      </c>
      <c r="AV15" s="219">
        <v>7536822.79</v>
      </c>
      <c r="AW15" s="219">
        <v>9454446.7300000004</v>
      </c>
      <c r="AX15" s="74">
        <f t="shared" si="12"/>
        <v>0.2544339960525992</v>
      </c>
      <c r="AY15" s="52">
        <f t="shared" si="13"/>
        <v>1917623.9400000004</v>
      </c>
      <c r="AZ15" s="74">
        <f t="shared" si="14"/>
        <v>4.9592376456765894</v>
      </c>
      <c r="BA15" s="52">
        <f t="shared" si="15"/>
        <v>7867927.2300000004</v>
      </c>
      <c r="BB15" s="98">
        <f t="shared" si="16"/>
        <v>1.540871016340099E-2</v>
      </c>
    </row>
    <row r="16" spans="2:54" x14ac:dyDescent="0.25">
      <c r="B16" s="19" t="s">
        <v>51</v>
      </c>
      <c r="C16" s="215">
        <v>63.434218237190613</v>
      </c>
      <c r="D16" s="216">
        <v>68.994552790136339</v>
      </c>
      <c r="E16" s="216">
        <v>76.336777154272085</v>
      </c>
      <c r="F16" s="216">
        <v>86.654283016549712</v>
      </c>
      <c r="G16" s="216">
        <v>96.856439807177765</v>
      </c>
      <c r="H16" s="74">
        <f t="shared" si="17"/>
        <v>0.11773401654802895</v>
      </c>
      <c r="I16" s="74">
        <f t="shared" si="0"/>
        <v>0.52688001048607802</v>
      </c>
      <c r="J16" s="215">
        <v>60.62</v>
      </c>
      <c r="K16" s="216">
        <v>77.33</v>
      </c>
      <c r="L16" s="216">
        <v>85.51</v>
      </c>
      <c r="M16" s="216">
        <v>98.37</v>
      </c>
      <c r="N16" s="216">
        <v>114.68</v>
      </c>
      <c r="O16" s="74">
        <f t="shared" si="1"/>
        <v>0.16580258208803489</v>
      </c>
      <c r="P16" s="74">
        <f t="shared" si="2"/>
        <v>0.89178488947542078</v>
      </c>
      <c r="R16" s="19" t="s">
        <v>51</v>
      </c>
      <c r="S16" s="215">
        <v>43.258568786712132</v>
      </c>
      <c r="T16" s="216">
        <v>37.837311501257886</v>
      </c>
      <c r="U16" s="216">
        <v>53.16467533934356</v>
      </c>
      <c r="V16" s="216">
        <v>62.048312168956215</v>
      </c>
      <c r="W16" s="216">
        <v>69.552899294495347</v>
      </c>
      <c r="X16" s="74">
        <f t="shared" si="3"/>
        <v>0.1209474821024028</v>
      </c>
      <c r="Y16" s="74">
        <f t="shared" si="4"/>
        <v>0.60784097221127031</v>
      </c>
      <c r="Z16" s="215">
        <v>21.99</v>
      </c>
      <c r="AA16" s="216">
        <v>57.28</v>
      </c>
      <c r="AB16" s="216">
        <v>60.77</v>
      </c>
      <c r="AC16" s="216">
        <v>72.12</v>
      </c>
      <c r="AD16" s="216">
        <v>89.01</v>
      </c>
      <c r="AE16" s="74">
        <f t="shared" si="5"/>
        <v>0.23419301164725459</v>
      </c>
      <c r="AF16" s="74">
        <f t="shared" si="6"/>
        <v>3.0477489768076405</v>
      </c>
      <c r="AH16" s="19" t="s">
        <v>51</v>
      </c>
      <c r="AI16" s="217">
        <v>23173738.509999998</v>
      </c>
      <c r="AJ16" s="52">
        <v>16610861.379999997</v>
      </c>
      <c r="AK16" s="52">
        <v>27747259.210000001</v>
      </c>
      <c r="AL16" s="52">
        <v>33504230.209999997</v>
      </c>
      <c r="AM16" s="52">
        <v>36546242.25</v>
      </c>
      <c r="AN16" s="74">
        <f t="shared" si="7"/>
        <v>9.0794864437507838E-2</v>
      </c>
      <c r="AO16" s="52">
        <f t="shared" si="8"/>
        <v>3042012.0400000028</v>
      </c>
      <c r="AP16" s="74">
        <f t="shared" si="9"/>
        <v>0.57705422602526824</v>
      </c>
      <c r="AQ16" s="52">
        <f t="shared" si="10"/>
        <v>13372503.740000002</v>
      </c>
      <c r="AR16" s="98">
        <f t="shared" si="11"/>
        <v>1.7869117772310823E-2</v>
      </c>
      <c r="AS16" s="218">
        <v>618153.86</v>
      </c>
      <c r="AT16" s="219">
        <v>2329887.98</v>
      </c>
      <c r="AU16" s="219">
        <v>2869190.57</v>
      </c>
      <c r="AV16" s="219">
        <v>3275320.5</v>
      </c>
      <c r="AW16" s="219">
        <v>3885122.59</v>
      </c>
      <c r="AX16" s="74">
        <f t="shared" si="12"/>
        <v>0.18618089130514104</v>
      </c>
      <c r="AY16" s="52">
        <f t="shared" si="13"/>
        <v>609802.08999999985</v>
      </c>
      <c r="AZ16" s="74">
        <f t="shared" si="14"/>
        <v>5.2850413811215216</v>
      </c>
      <c r="BA16" s="52">
        <f t="shared" si="15"/>
        <v>3266968.73</v>
      </c>
      <c r="BB16" s="98">
        <f t="shared" si="16"/>
        <v>6.3319123422245745E-3</v>
      </c>
    </row>
    <row r="17" spans="2:54" x14ac:dyDescent="0.25">
      <c r="B17" s="19" t="s">
        <v>52</v>
      </c>
      <c r="C17" s="215">
        <v>92.797654631006637</v>
      </c>
      <c r="D17" s="216">
        <v>98.708115209716354</v>
      </c>
      <c r="E17" s="216">
        <v>114.50168198212253</v>
      </c>
      <c r="F17" s="216">
        <v>129.03512184826479</v>
      </c>
      <c r="G17" s="216">
        <v>138.44710979557306</v>
      </c>
      <c r="H17" s="74">
        <f t="shared" si="17"/>
        <v>7.2941287709062941E-2</v>
      </c>
      <c r="I17" s="74">
        <f t="shared" si="0"/>
        <v>0.49192466497222753</v>
      </c>
      <c r="J17" s="215">
        <v>88.32</v>
      </c>
      <c r="K17" s="216">
        <v>117.31</v>
      </c>
      <c r="L17" s="216">
        <v>129.86000000000001</v>
      </c>
      <c r="M17" s="216">
        <v>142.44</v>
      </c>
      <c r="N17" s="216">
        <v>124.39</v>
      </c>
      <c r="O17" s="74">
        <f t="shared" si="1"/>
        <v>-0.12672002246559955</v>
      </c>
      <c r="P17" s="74">
        <f t="shared" si="2"/>
        <v>0.40840126811594213</v>
      </c>
      <c r="R17" s="19" t="s">
        <v>52</v>
      </c>
      <c r="S17" s="215">
        <v>71.476725159943854</v>
      </c>
      <c r="T17" s="216">
        <v>53.718812727732569</v>
      </c>
      <c r="U17" s="216">
        <v>88.717889530765731</v>
      </c>
      <c r="V17" s="216">
        <v>108.87306546654106</v>
      </c>
      <c r="W17" s="216">
        <v>119.20726945118422</v>
      </c>
      <c r="X17" s="74">
        <f t="shared" si="3"/>
        <v>9.4919748427760187E-2</v>
      </c>
      <c r="Y17" s="74">
        <f t="shared" si="4"/>
        <v>0.66777743642330378</v>
      </c>
      <c r="Z17" s="215">
        <v>29.24</v>
      </c>
      <c r="AA17" s="216">
        <v>74.12</v>
      </c>
      <c r="AB17" s="216">
        <v>105.77</v>
      </c>
      <c r="AC17" s="216">
        <v>117.93</v>
      </c>
      <c r="AD17" s="216">
        <v>102.08</v>
      </c>
      <c r="AE17" s="74">
        <f t="shared" si="5"/>
        <v>-0.13440176375816171</v>
      </c>
      <c r="AF17" s="74">
        <f t="shared" si="6"/>
        <v>2.491108071135431</v>
      </c>
      <c r="AH17" s="19" t="s">
        <v>52</v>
      </c>
      <c r="AI17" s="217">
        <v>73857149.129999995</v>
      </c>
      <c r="AJ17" s="52">
        <v>34127770.07</v>
      </c>
      <c r="AK17" s="52">
        <v>88124626.290000007</v>
      </c>
      <c r="AL17" s="52">
        <v>107018992.04000002</v>
      </c>
      <c r="AM17" s="52">
        <v>118898417.72999999</v>
      </c>
      <c r="AN17" s="74">
        <f t="shared" si="7"/>
        <v>0.11100296745048621</v>
      </c>
      <c r="AO17" s="52">
        <f t="shared" si="8"/>
        <v>11879425.689999968</v>
      </c>
      <c r="AP17" s="74">
        <f t="shared" si="9"/>
        <v>0.60984304336903672</v>
      </c>
      <c r="AQ17" s="52">
        <f t="shared" si="10"/>
        <v>45041268.599999994</v>
      </c>
      <c r="AR17" s="98">
        <f t="shared" si="11"/>
        <v>5.8134836813729579E-2</v>
      </c>
      <c r="AS17" s="218">
        <v>1358559.7</v>
      </c>
      <c r="AT17" s="219">
        <v>6252352.3899999997</v>
      </c>
      <c r="AU17" s="219">
        <v>8925503.4199999999</v>
      </c>
      <c r="AV17" s="219">
        <v>9951259.3200000003</v>
      </c>
      <c r="AW17" s="219">
        <v>8674249.9100000001</v>
      </c>
      <c r="AX17" s="74">
        <f t="shared" si="12"/>
        <v>-0.12832641266150824</v>
      </c>
      <c r="AY17" s="52">
        <f t="shared" si="13"/>
        <v>-1277009.4100000001</v>
      </c>
      <c r="AZ17" s="74">
        <f t="shared" si="14"/>
        <v>5.3848868106421826</v>
      </c>
      <c r="BA17" s="52">
        <f t="shared" si="15"/>
        <v>7315690.21</v>
      </c>
      <c r="BB17" s="98">
        <f t="shared" si="16"/>
        <v>1.4137157526519494E-2</v>
      </c>
    </row>
    <row r="18" spans="2:54" x14ac:dyDescent="0.25">
      <c r="B18" s="23" t="s">
        <v>53</v>
      </c>
      <c r="C18" s="215">
        <v>55.095620172519752</v>
      </c>
      <c r="D18" s="216">
        <v>74.275687625867548</v>
      </c>
      <c r="E18" s="216">
        <v>64.226114005064417</v>
      </c>
      <c r="F18" s="216">
        <v>69.857366729288515</v>
      </c>
      <c r="G18" s="216">
        <v>72.744408215334261</v>
      </c>
      <c r="H18" s="74">
        <f t="shared" si="17"/>
        <v>4.1327659790464377E-2</v>
      </c>
      <c r="I18" s="74">
        <f t="shared" si="0"/>
        <v>0.3203301458001786</v>
      </c>
      <c r="J18" s="215">
        <v>77.12</v>
      </c>
      <c r="K18" s="216">
        <v>80.260000000000005</v>
      </c>
      <c r="L18" s="216">
        <v>73.53</v>
      </c>
      <c r="M18" s="216">
        <v>80.040000000000006</v>
      </c>
      <c r="N18" s="216">
        <v>85.83</v>
      </c>
      <c r="O18" s="74">
        <f t="shared" si="1"/>
        <v>7.233883058470747E-2</v>
      </c>
      <c r="P18" s="74">
        <f t="shared" si="2"/>
        <v>0.11294087136929454</v>
      </c>
      <c r="R18" s="23" t="s">
        <v>53</v>
      </c>
      <c r="S18" s="215">
        <v>39.847115807564066</v>
      </c>
      <c r="T18" s="216">
        <v>29.350319995339838</v>
      </c>
      <c r="U18" s="216">
        <v>43.181422447436297</v>
      </c>
      <c r="V18" s="216">
        <v>53.997432120157676</v>
      </c>
      <c r="W18" s="216">
        <v>56.415934163552492</v>
      </c>
      <c r="X18" s="74">
        <f t="shared" si="3"/>
        <v>4.4789204753534317E-2</v>
      </c>
      <c r="Y18" s="74">
        <f t="shared" si="4"/>
        <v>0.41580972725868448</v>
      </c>
      <c r="Z18" s="215">
        <v>12.64</v>
      </c>
      <c r="AA18" s="216">
        <v>46.59</v>
      </c>
      <c r="AB18" s="216">
        <v>58.99</v>
      </c>
      <c r="AC18" s="216">
        <v>65</v>
      </c>
      <c r="AD18" s="216">
        <v>67.73</v>
      </c>
      <c r="AE18" s="74">
        <f t="shared" si="5"/>
        <v>4.2000000000000037E-2</v>
      </c>
      <c r="AF18" s="74">
        <f t="shared" si="6"/>
        <v>4.3583860759493671</v>
      </c>
      <c r="AH18" s="23" t="s">
        <v>53</v>
      </c>
      <c r="AI18" s="217">
        <v>20449761.579999998</v>
      </c>
      <c r="AJ18" s="52">
        <v>12828760.199999999</v>
      </c>
      <c r="AK18" s="52">
        <v>20416665.23</v>
      </c>
      <c r="AL18" s="52">
        <v>24141003.849999998</v>
      </c>
      <c r="AM18" s="52">
        <v>26195575</v>
      </c>
      <c r="AN18" s="74">
        <f t="shared" si="7"/>
        <v>8.5107113306723603E-2</v>
      </c>
      <c r="AO18" s="52">
        <f t="shared" si="8"/>
        <v>2054571.1500000022</v>
      </c>
      <c r="AP18" s="74">
        <f t="shared" si="9"/>
        <v>0.28097214715791341</v>
      </c>
      <c r="AQ18" s="52">
        <f t="shared" si="10"/>
        <v>5745813.4200000018</v>
      </c>
      <c r="AR18" s="98">
        <f t="shared" si="11"/>
        <v>1.280820642479053E-2</v>
      </c>
      <c r="AS18" s="218">
        <v>400152.77</v>
      </c>
      <c r="AT18" s="219">
        <v>2069490.99</v>
      </c>
      <c r="AU18" s="219">
        <v>2241944.88</v>
      </c>
      <c r="AV18" s="219">
        <v>2512645.7000000002</v>
      </c>
      <c r="AW18" s="219">
        <v>2681200.48</v>
      </c>
      <c r="AX18" s="74">
        <f t="shared" si="12"/>
        <v>6.7082589479288579E-2</v>
      </c>
      <c r="AY18" s="52">
        <f t="shared" si="13"/>
        <v>168554.7799999998</v>
      </c>
      <c r="AZ18" s="74">
        <f t="shared" si="14"/>
        <v>5.7004421336381101</v>
      </c>
      <c r="BA18" s="52">
        <f t="shared" si="15"/>
        <v>2281047.71</v>
      </c>
      <c r="BB18" s="98">
        <f t="shared" si="16"/>
        <v>4.3697788211337898E-3</v>
      </c>
    </row>
    <row r="19" spans="2:54" x14ac:dyDescent="0.25">
      <c r="B19" s="101"/>
      <c r="C19" s="102"/>
      <c r="D19" s="102"/>
      <c r="E19" s="102"/>
      <c r="F19" s="102"/>
      <c r="G19" s="103"/>
      <c r="H19" s="102"/>
      <c r="I19" s="104"/>
      <c r="J19" s="102"/>
      <c r="K19" s="102"/>
      <c r="L19" s="102"/>
      <c r="M19" s="102"/>
      <c r="N19" s="104"/>
      <c r="O19" s="104"/>
      <c r="P19" s="104"/>
      <c r="R19" s="101"/>
      <c r="S19" s="102"/>
      <c r="T19" s="102"/>
      <c r="U19" s="102"/>
      <c r="V19" s="102"/>
      <c r="W19" s="103"/>
      <c r="X19" s="102"/>
      <c r="Y19" s="104"/>
      <c r="Z19" s="102"/>
      <c r="AA19" s="102"/>
      <c r="AB19" s="102"/>
      <c r="AC19" s="102"/>
      <c r="AD19" s="104"/>
      <c r="AE19" s="104"/>
      <c r="AF19" s="104"/>
      <c r="AH19" s="101"/>
      <c r="AI19" s="101"/>
      <c r="AJ19" s="101"/>
      <c r="AK19" s="101"/>
      <c r="AL19" s="102"/>
      <c r="AM19" s="103"/>
      <c r="AN19" s="104"/>
      <c r="AO19" s="104"/>
      <c r="AP19" s="102"/>
      <c r="AQ19" s="102"/>
      <c r="AR19" s="104"/>
      <c r="AS19" s="102"/>
      <c r="AT19" s="102"/>
      <c r="AU19" s="102"/>
      <c r="AV19" s="102"/>
      <c r="AW19" s="104"/>
      <c r="AX19" s="104"/>
      <c r="AY19" s="104"/>
      <c r="AZ19" s="104"/>
      <c r="BA19" s="220"/>
      <c r="BB19" s="104"/>
    </row>
    <row r="20" spans="2:54" x14ac:dyDescent="0.25">
      <c r="B20" s="105" t="s">
        <v>55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R20" s="105" t="s">
        <v>55</v>
      </c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H20" s="105" t="s">
        <v>55</v>
      </c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</row>
    <row r="21" spans="2:54" ht="39" customHeight="1" x14ac:dyDescent="0.25">
      <c r="B21" s="267" t="s">
        <v>163</v>
      </c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R21" s="267" t="s">
        <v>164</v>
      </c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H21" s="308" t="s">
        <v>165</v>
      </c>
      <c r="AI21" s="308"/>
      <c r="AJ21" s="308"/>
      <c r="AK21" s="308"/>
      <c r="AL21" s="308"/>
      <c r="AM21" s="308"/>
      <c r="AN21" s="308"/>
      <c r="AO21" s="308"/>
      <c r="AP21" s="308"/>
      <c r="AQ21" s="308"/>
      <c r="AR21" s="308"/>
      <c r="AS21" s="308"/>
      <c r="AT21" s="308"/>
      <c r="AU21" s="308"/>
      <c r="AV21" s="308"/>
      <c r="AW21" s="308"/>
      <c r="AX21" s="308"/>
      <c r="AY21" s="308"/>
      <c r="AZ21" s="308"/>
      <c r="BA21" s="308"/>
      <c r="BB21" s="308"/>
    </row>
    <row r="22" spans="2:54" ht="24" customHeight="1" x14ac:dyDescent="0.25">
      <c r="B22" s="267" t="s">
        <v>166</v>
      </c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R22" s="309" t="s">
        <v>167</v>
      </c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P22" s="120"/>
      <c r="AQ22" s="120"/>
      <c r="AW22" s="52">
        <f>AW11/N11</f>
        <v>11239.82433852326</v>
      </c>
    </row>
    <row r="23" spans="2:54" x14ac:dyDescent="0.25"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</row>
    <row r="27" spans="2:54" ht="50.25" customHeight="1" thickBot="1" x14ac:dyDescent="0.3">
      <c r="B27" s="269" t="s">
        <v>168</v>
      </c>
      <c r="C27" s="269"/>
      <c r="D27" s="269"/>
      <c r="E27" s="269"/>
      <c r="F27" s="269"/>
      <c r="G27" s="269"/>
      <c r="H27" s="269"/>
      <c r="I27" s="269"/>
      <c r="R27" s="269" t="s">
        <v>169</v>
      </c>
      <c r="S27" s="269"/>
      <c r="T27" s="269"/>
      <c r="U27" s="269"/>
      <c r="V27" s="269"/>
      <c r="W27" s="269"/>
      <c r="X27" s="269"/>
      <c r="Y27" s="269"/>
      <c r="AH27" s="269" t="s">
        <v>170</v>
      </c>
      <c r="AI27" s="269"/>
      <c r="AJ27" s="269"/>
      <c r="AK27" s="269"/>
      <c r="AL27" s="269"/>
      <c r="AM27" s="269"/>
      <c r="AN27" s="269"/>
      <c r="AO27" s="269"/>
    </row>
    <row r="28" spans="2:54" ht="6" customHeight="1" thickBot="1" x14ac:dyDescent="0.3">
      <c r="B28" s="83"/>
      <c r="C28" s="83"/>
      <c r="D28" s="83"/>
      <c r="E28" s="83"/>
      <c r="F28" s="83"/>
      <c r="G28" s="83"/>
      <c r="H28" s="83"/>
      <c r="I28" s="84"/>
      <c r="R28" s="83"/>
      <c r="S28" s="83"/>
      <c r="T28" s="83"/>
      <c r="U28" s="83"/>
      <c r="V28" s="83"/>
      <c r="W28" s="83"/>
      <c r="X28" s="83"/>
      <c r="Y28" s="84"/>
      <c r="AH28" s="84"/>
      <c r="AI28" s="84"/>
      <c r="AJ28" s="84"/>
      <c r="AK28" s="84"/>
      <c r="AL28" s="84"/>
      <c r="AM28" s="84"/>
      <c r="AN28" s="84"/>
      <c r="AO28" s="84"/>
    </row>
    <row r="29" spans="2:54" ht="30.75" thickBot="1" x14ac:dyDescent="0.3">
      <c r="B29" s="85"/>
      <c r="C29" s="182">
        <v>2019</v>
      </c>
      <c r="D29" s="182">
        <v>2020</v>
      </c>
      <c r="E29" s="182">
        <v>2021</v>
      </c>
      <c r="F29" s="182">
        <v>2022</v>
      </c>
      <c r="G29" s="182">
        <v>2023</v>
      </c>
      <c r="H29" s="14" t="str">
        <f>CONCATENATE("var. ",RIGHT(G29,2),"/",RIGHT(F29,2))</f>
        <v>var. 23/22</v>
      </c>
      <c r="I29" s="203" t="str">
        <f>CONCATENATE("var. ",RIGHT(G29,2),"/",RIGHT(D29,2))</f>
        <v>var. 23/20</v>
      </c>
      <c r="R29" s="85"/>
      <c r="S29" s="182">
        <v>2019</v>
      </c>
      <c r="T29" s="182">
        <v>2020</v>
      </c>
      <c r="U29" s="182">
        <v>2021</v>
      </c>
      <c r="V29" s="182">
        <v>2022</v>
      </c>
      <c r="W29" s="182">
        <v>2023</v>
      </c>
      <c r="X29" s="14" t="str">
        <f>CONCATENATE("var. ",RIGHT(W29,2),"/",RIGHT(V29,2))</f>
        <v>var. 23/22</v>
      </c>
      <c r="Y29" s="203" t="str">
        <f>CONCATENATE("var. ",RIGHT(W29,2),"/",RIGHT(T29,2))</f>
        <v>var. 23/20</v>
      </c>
      <c r="AH29" s="85"/>
      <c r="AI29" s="182">
        <v>2019</v>
      </c>
      <c r="AJ29" s="182">
        <v>2020</v>
      </c>
      <c r="AK29" s="182">
        <v>2021</v>
      </c>
      <c r="AL29" s="182">
        <v>2022</v>
      </c>
      <c r="AM29" s="182">
        <v>2023</v>
      </c>
      <c r="AN29" s="14" t="str">
        <f>CONCATENATE("var. ",RIGHT(AM29,2),"/",RIGHT(AL29,2))</f>
        <v>var. 23/22</v>
      </c>
      <c r="AO29" s="203" t="str">
        <f>CONCATENATE("var. ",RIGHT(AM29,2),"/",RIGHT(AJ29,2))</f>
        <v>var. 23/20</v>
      </c>
    </row>
    <row r="30" spans="2:54" ht="15.75" x14ac:dyDescent="0.25">
      <c r="B30" s="206" t="s">
        <v>43</v>
      </c>
      <c r="C30" s="207">
        <v>87.94</v>
      </c>
      <c r="D30" s="207">
        <v>95.05</v>
      </c>
      <c r="E30" s="207">
        <v>99.07</v>
      </c>
      <c r="F30" s="207">
        <v>105.63</v>
      </c>
      <c r="G30" s="207">
        <v>113.88</v>
      </c>
      <c r="H30" s="132">
        <f>G30/F30-1</f>
        <v>7.8102811701221242E-2</v>
      </c>
      <c r="I30" s="132">
        <f t="shared" ref="I30:I40" si="18">G30/D30-1</f>
        <v>0.19810625986322994</v>
      </c>
      <c r="R30" s="206" t="s">
        <v>43</v>
      </c>
      <c r="S30" s="207">
        <v>70.459999999999994</v>
      </c>
      <c r="T30" s="207">
        <v>47.83</v>
      </c>
      <c r="U30" s="207">
        <v>53</v>
      </c>
      <c r="V30" s="207">
        <v>80.58</v>
      </c>
      <c r="W30" s="207">
        <v>93.24</v>
      </c>
      <c r="X30" s="132">
        <f>W30/V30-1</f>
        <v>0.15711094564408046</v>
      </c>
      <c r="Y30" s="132">
        <f t="shared" ref="Y30:Y40" si="19">W30/T30-1</f>
        <v>0.94940413966130044</v>
      </c>
      <c r="AH30" s="206" t="s">
        <v>43</v>
      </c>
      <c r="AI30" s="213">
        <v>1422023576.4000001</v>
      </c>
      <c r="AJ30" s="213">
        <v>477122731.20999998</v>
      </c>
      <c r="AK30" s="213">
        <v>651901800.17999995</v>
      </c>
      <c r="AL30" s="213">
        <v>1528879517.8</v>
      </c>
      <c r="AM30" s="213">
        <v>1797799676.5999999</v>
      </c>
      <c r="AN30" s="132">
        <f>AM30/AL30-1</f>
        <v>0.1758936238396116</v>
      </c>
      <c r="AO30" s="132">
        <f t="shared" ref="AO30:AO40" si="20">AM30/AJ30-1</f>
        <v>2.7680025683134333</v>
      </c>
    </row>
    <row r="31" spans="2:54" ht="15.75" customHeight="1" x14ac:dyDescent="0.25">
      <c r="B31" s="15" t="s">
        <v>44</v>
      </c>
      <c r="C31" s="215">
        <v>107.11</v>
      </c>
      <c r="D31" s="215">
        <v>119.42</v>
      </c>
      <c r="E31" s="215">
        <v>126.49</v>
      </c>
      <c r="F31" s="215">
        <v>131.02000000000001</v>
      </c>
      <c r="G31" s="215">
        <v>139.02000000000001</v>
      </c>
      <c r="H31" s="74">
        <f t="shared" ref="H31:H35" si="21">G31/F31-1</f>
        <v>6.1059380247290518E-2</v>
      </c>
      <c r="I31" s="74">
        <f t="shared" si="18"/>
        <v>0.16412661195779599</v>
      </c>
      <c r="R31" s="15" t="s">
        <v>44</v>
      </c>
      <c r="S31" s="215">
        <v>89.94</v>
      </c>
      <c r="T31" s="216">
        <v>61.17</v>
      </c>
      <c r="U31" s="216">
        <v>72.88</v>
      </c>
      <c r="V31" s="216">
        <v>107.72</v>
      </c>
      <c r="W31" s="216">
        <v>119.35</v>
      </c>
      <c r="X31" s="74">
        <f t="shared" ref="X31:X40" si="22">W31/V31-1</f>
        <v>0.10796509468993687</v>
      </c>
      <c r="Y31" s="74">
        <f t="shared" si="19"/>
        <v>0.95111982998201716</v>
      </c>
      <c r="AH31" s="15" t="s">
        <v>44</v>
      </c>
      <c r="AI31" s="218">
        <v>636659325.91999996</v>
      </c>
      <c r="AJ31" s="219">
        <v>217815325.03999999</v>
      </c>
      <c r="AK31" s="219">
        <v>333738906.93000001</v>
      </c>
      <c r="AL31" s="219">
        <v>743382276.49000001</v>
      </c>
      <c r="AM31" s="219">
        <v>857710368.34000003</v>
      </c>
      <c r="AN31" s="74">
        <f t="shared" ref="AN31:AN40" si="23">AM31/AL31-1</f>
        <v>0.15379448160886833</v>
      </c>
      <c r="AO31" s="74">
        <f t="shared" si="20"/>
        <v>2.9377870596684992</v>
      </c>
    </row>
    <row r="32" spans="2:54" ht="15.75" customHeight="1" x14ac:dyDescent="0.25">
      <c r="B32" s="19" t="s">
        <v>45</v>
      </c>
      <c r="C32" s="215">
        <v>84.930000000000021</v>
      </c>
      <c r="D32" s="215">
        <v>89.5</v>
      </c>
      <c r="E32" s="215">
        <v>85.87</v>
      </c>
      <c r="F32" s="215">
        <v>93.47</v>
      </c>
      <c r="G32" s="215">
        <v>101.28999999999999</v>
      </c>
      <c r="H32" s="74">
        <f t="shared" si="21"/>
        <v>8.366320744623934E-2</v>
      </c>
      <c r="I32" s="74">
        <f t="shared" si="18"/>
        <v>0.13173184357541889</v>
      </c>
      <c r="R32" s="19" t="s">
        <v>45</v>
      </c>
      <c r="S32" s="215">
        <v>68.489999999999995</v>
      </c>
      <c r="T32" s="216">
        <v>44.55</v>
      </c>
      <c r="U32" s="216">
        <v>43.14</v>
      </c>
      <c r="V32" s="216">
        <v>71.23</v>
      </c>
      <c r="W32" s="216">
        <v>83.79</v>
      </c>
      <c r="X32" s="74">
        <f t="shared" si="22"/>
        <v>0.1763301979503018</v>
      </c>
      <c r="Y32" s="74">
        <f t="shared" si="19"/>
        <v>0.88080808080808115</v>
      </c>
      <c r="AH32" s="19" t="s">
        <v>45</v>
      </c>
      <c r="AI32" s="218">
        <v>393325543.29000002</v>
      </c>
      <c r="AJ32" s="219">
        <v>122348722.31</v>
      </c>
      <c r="AK32" s="219">
        <v>137154616.22</v>
      </c>
      <c r="AL32" s="219">
        <v>381071528.48000002</v>
      </c>
      <c r="AM32" s="219">
        <v>437636228.67000002</v>
      </c>
      <c r="AN32" s="74">
        <f t="shared" si="23"/>
        <v>0.14843591284718283</v>
      </c>
      <c r="AO32" s="74">
        <f t="shared" si="20"/>
        <v>2.5769578987604222</v>
      </c>
    </row>
    <row r="33" spans="2:44" ht="15.75" customHeight="1" x14ac:dyDescent="0.25">
      <c r="B33" s="19" t="s">
        <v>46</v>
      </c>
      <c r="C33" s="215">
        <v>67.28</v>
      </c>
      <c r="D33" s="215">
        <v>70.819999999999993</v>
      </c>
      <c r="E33" s="215">
        <v>66.41</v>
      </c>
      <c r="F33" s="215">
        <v>77.45</v>
      </c>
      <c r="G33" s="215">
        <v>80.180000000000007</v>
      </c>
      <c r="H33" s="74">
        <f t="shared" si="21"/>
        <v>3.5248547449967749E-2</v>
      </c>
      <c r="I33" s="74">
        <f t="shared" si="18"/>
        <v>0.13216605478678356</v>
      </c>
      <c r="R33" s="19" t="s">
        <v>46</v>
      </c>
      <c r="S33" s="215">
        <v>47.78</v>
      </c>
      <c r="T33" s="216">
        <v>38.090000000000003</v>
      </c>
      <c r="U33" s="216">
        <v>36.92</v>
      </c>
      <c r="V33" s="216">
        <v>53.920000000000009</v>
      </c>
      <c r="W33" s="216">
        <v>54.70000000000001</v>
      </c>
      <c r="X33" s="74">
        <f t="shared" si="22"/>
        <v>1.4465875370919923E-2</v>
      </c>
      <c r="Y33" s="74">
        <f t="shared" si="19"/>
        <v>0.43607245996324506</v>
      </c>
      <c r="AH33" s="19" t="s">
        <v>46</v>
      </c>
      <c r="AI33" s="218">
        <v>9017206.9299999997</v>
      </c>
      <c r="AJ33" s="219">
        <v>2812428.07</v>
      </c>
      <c r="AK33" s="219">
        <v>4381169.17</v>
      </c>
      <c r="AL33" s="219">
        <v>8179727.9699999997</v>
      </c>
      <c r="AM33" s="219">
        <v>8858381.8200000003</v>
      </c>
      <c r="AN33" s="74">
        <f t="shared" si="23"/>
        <v>8.2967777472433557E-2</v>
      </c>
      <c r="AO33" s="74">
        <f t="shared" si="20"/>
        <v>2.1497274239621711</v>
      </c>
    </row>
    <row r="34" spans="2:44" ht="15.75" customHeight="1" x14ac:dyDescent="0.25">
      <c r="B34" s="19" t="s">
        <v>47</v>
      </c>
      <c r="C34" s="215">
        <v>145.08000000000001</v>
      </c>
      <c r="D34" s="215">
        <v>135.87</v>
      </c>
      <c r="E34" s="215">
        <v>154.08000000000001</v>
      </c>
      <c r="F34" s="215">
        <v>185.51</v>
      </c>
      <c r="G34" s="215">
        <v>208.15999999999997</v>
      </c>
      <c r="H34" s="74">
        <f t="shared" si="21"/>
        <v>0.1220958438898172</v>
      </c>
      <c r="I34" s="74">
        <f t="shared" si="18"/>
        <v>0.53205269743136796</v>
      </c>
      <c r="R34" s="19" t="s">
        <v>47</v>
      </c>
      <c r="S34" s="215">
        <v>107</v>
      </c>
      <c r="T34" s="216">
        <v>44.86</v>
      </c>
      <c r="U34" s="216">
        <v>46.13</v>
      </c>
      <c r="V34" s="216">
        <v>94.79</v>
      </c>
      <c r="W34" s="216">
        <v>114.31</v>
      </c>
      <c r="X34" s="74">
        <f t="shared" si="22"/>
        <v>0.20592889545310689</v>
      </c>
      <c r="Y34" s="74">
        <f t="shared" si="19"/>
        <v>1.5481497993758362</v>
      </c>
      <c r="AH34" s="19" t="s">
        <v>47</v>
      </c>
      <c r="AI34" s="218">
        <v>61080446.18</v>
      </c>
      <c r="AJ34" s="219">
        <v>19929247.640000001</v>
      </c>
      <c r="AK34" s="219">
        <v>22694182.550000001</v>
      </c>
      <c r="AL34" s="219">
        <v>56687870.049999997</v>
      </c>
      <c r="AM34" s="219">
        <v>62672686.409999996</v>
      </c>
      <c r="AN34" s="74">
        <f t="shared" si="23"/>
        <v>0.10557490261534364</v>
      </c>
      <c r="AO34" s="74">
        <f t="shared" si="20"/>
        <v>2.1447592775258419</v>
      </c>
    </row>
    <row r="35" spans="2:44" ht="15.75" customHeight="1" x14ac:dyDescent="0.25">
      <c r="B35" s="19" t="s">
        <v>48</v>
      </c>
      <c r="C35" s="215">
        <v>53.04999999999999</v>
      </c>
      <c r="D35" s="215">
        <v>53.52</v>
      </c>
      <c r="E35" s="215">
        <v>51.25</v>
      </c>
      <c r="F35" s="215">
        <v>59.12</v>
      </c>
      <c r="G35" s="215">
        <v>65.87</v>
      </c>
      <c r="H35" s="74">
        <f t="shared" si="21"/>
        <v>0.11417456021650896</v>
      </c>
      <c r="I35" s="74">
        <f t="shared" si="18"/>
        <v>0.23075485799701045</v>
      </c>
      <c r="R35" s="19" t="s">
        <v>48</v>
      </c>
      <c r="S35" s="215">
        <v>41.28</v>
      </c>
      <c r="T35" s="216">
        <v>28.760000000000005</v>
      </c>
      <c r="U35" s="216">
        <v>28.24</v>
      </c>
      <c r="V35" s="216">
        <v>42.01</v>
      </c>
      <c r="W35" s="216">
        <v>51.99</v>
      </c>
      <c r="X35" s="74">
        <f t="shared" si="22"/>
        <v>0.23756248512258993</v>
      </c>
      <c r="Y35" s="74">
        <f t="shared" si="19"/>
        <v>0.80771905424200252</v>
      </c>
      <c r="AH35" s="19" t="s">
        <v>48</v>
      </c>
      <c r="AI35" s="218">
        <v>155171276.53999999</v>
      </c>
      <c r="AJ35" s="219">
        <v>46497100.399999999</v>
      </c>
      <c r="AK35" s="219">
        <v>54944687.289999999</v>
      </c>
      <c r="AL35" s="219">
        <v>136922674.63999999</v>
      </c>
      <c r="AM35" s="219">
        <v>177625996.66999999</v>
      </c>
      <c r="AN35" s="74">
        <f t="shared" si="23"/>
        <v>0.29727232642086521</v>
      </c>
      <c r="AO35" s="74">
        <f t="shared" si="20"/>
        <v>2.8201521200663944</v>
      </c>
    </row>
    <row r="36" spans="2:44" x14ac:dyDescent="0.25">
      <c r="B36" s="19" t="s">
        <v>49</v>
      </c>
      <c r="C36" s="215">
        <v>81.38</v>
      </c>
      <c r="D36" s="215">
        <v>86.79</v>
      </c>
      <c r="E36" s="215">
        <v>84.44</v>
      </c>
      <c r="F36" s="215">
        <v>89.45</v>
      </c>
      <c r="G36" s="215">
        <v>98.5</v>
      </c>
      <c r="H36" s="74">
        <f>G36/F36-1</f>
        <v>0.10117384013415309</v>
      </c>
      <c r="I36" s="74">
        <f t="shared" si="18"/>
        <v>0.13492337826938572</v>
      </c>
      <c r="R36" s="19" t="s">
        <v>49</v>
      </c>
      <c r="S36" s="215">
        <v>51.62</v>
      </c>
      <c r="T36" s="216">
        <v>49.1</v>
      </c>
      <c r="U36" s="216">
        <v>45.63</v>
      </c>
      <c r="V36" s="216">
        <v>64.64</v>
      </c>
      <c r="W36" s="216">
        <v>73.62</v>
      </c>
      <c r="X36" s="74">
        <f t="shared" si="22"/>
        <v>0.13892326732673266</v>
      </c>
      <c r="Y36" s="74">
        <f t="shared" si="19"/>
        <v>0.49938900203666003</v>
      </c>
      <c r="AH36" s="19" t="s">
        <v>49</v>
      </c>
      <c r="AI36" s="218">
        <v>6868734.8799999999</v>
      </c>
      <c r="AJ36" s="219">
        <v>3114952.08</v>
      </c>
      <c r="AK36" s="219">
        <v>4498900.47</v>
      </c>
      <c r="AL36" s="219">
        <v>7864755.4299999997</v>
      </c>
      <c r="AM36" s="219">
        <v>9097368.0999999996</v>
      </c>
      <c r="AN36" s="74">
        <f t="shared" si="23"/>
        <v>0.15672612848178558</v>
      </c>
      <c r="AO36" s="74">
        <f t="shared" si="20"/>
        <v>1.9205483315171898</v>
      </c>
    </row>
    <row r="37" spans="2:44" x14ac:dyDescent="0.25">
      <c r="B37" s="19" t="s">
        <v>50</v>
      </c>
      <c r="C37" s="215">
        <v>85.19</v>
      </c>
      <c r="D37" s="215">
        <v>106.13</v>
      </c>
      <c r="E37" s="215">
        <v>125.31</v>
      </c>
      <c r="F37" s="215">
        <v>128.06</v>
      </c>
      <c r="G37" s="215">
        <v>149.08000000000001</v>
      </c>
      <c r="H37" s="74">
        <f t="shared" ref="H37:H40" si="24">G37/F37-1</f>
        <v>0.16414180852725302</v>
      </c>
      <c r="I37" s="74">
        <f t="shared" si="18"/>
        <v>0.40469235842834284</v>
      </c>
      <c r="R37" s="19" t="s">
        <v>50</v>
      </c>
      <c r="S37" s="215">
        <v>67.78</v>
      </c>
      <c r="T37" s="216">
        <v>64.31</v>
      </c>
      <c r="U37" s="216">
        <v>82.55</v>
      </c>
      <c r="V37" s="216">
        <v>96.70999999999998</v>
      </c>
      <c r="W37" s="216">
        <v>122.12</v>
      </c>
      <c r="X37" s="74">
        <f t="shared" si="22"/>
        <v>0.26274428704373931</v>
      </c>
      <c r="Y37" s="74">
        <f t="shared" si="19"/>
        <v>0.8989270719950242</v>
      </c>
      <c r="AH37" s="19" t="s">
        <v>50</v>
      </c>
      <c r="AI37" s="218">
        <v>42420393.43</v>
      </c>
      <c r="AJ37" s="219">
        <v>18804870.850000001</v>
      </c>
      <c r="AK37" s="219">
        <v>30921945.879999999</v>
      </c>
      <c r="AL37" s="219">
        <v>58482134.030000001</v>
      </c>
      <c r="AM37" s="219">
        <v>79534420.480000004</v>
      </c>
      <c r="AN37" s="74">
        <f t="shared" si="23"/>
        <v>0.35997808218148575</v>
      </c>
      <c r="AO37" s="74">
        <f t="shared" si="20"/>
        <v>3.2294584799022958</v>
      </c>
    </row>
    <row r="38" spans="2:44" x14ac:dyDescent="0.25">
      <c r="B38" s="19" t="s">
        <v>51</v>
      </c>
      <c r="C38" s="215">
        <v>63.43</v>
      </c>
      <c r="D38" s="215">
        <v>64.19</v>
      </c>
      <c r="E38" s="215">
        <v>68.989999999999995</v>
      </c>
      <c r="F38" s="215">
        <v>76.34</v>
      </c>
      <c r="G38" s="215">
        <v>86.65</v>
      </c>
      <c r="H38" s="74">
        <f t="shared" si="24"/>
        <v>0.13505370709981657</v>
      </c>
      <c r="I38" s="74">
        <f t="shared" si="18"/>
        <v>0.34989873812120287</v>
      </c>
      <c r="R38" s="19" t="s">
        <v>51</v>
      </c>
      <c r="S38" s="215">
        <v>43.26</v>
      </c>
      <c r="T38" s="216">
        <v>33.54</v>
      </c>
      <c r="U38" s="216">
        <v>37.840000000000003</v>
      </c>
      <c r="V38" s="216">
        <v>53.16</v>
      </c>
      <c r="W38" s="216">
        <v>62.04999999999999</v>
      </c>
      <c r="X38" s="74">
        <f t="shared" si="22"/>
        <v>0.16723100075244535</v>
      </c>
      <c r="Y38" s="74">
        <f t="shared" si="19"/>
        <v>0.85002981514609388</v>
      </c>
      <c r="AH38" s="19" t="s">
        <v>51</v>
      </c>
      <c r="AI38" s="218">
        <v>23173738.510000002</v>
      </c>
      <c r="AJ38" s="219">
        <v>10173605.369999999</v>
      </c>
      <c r="AK38" s="219">
        <v>16610861.380000001</v>
      </c>
      <c r="AL38" s="219">
        <v>27747259.210000001</v>
      </c>
      <c r="AM38" s="219">
        <v>33504230.199999999</v>
      </c>
      <c r="AN38" s="74">
        <f t="shared" si="23"/>
        <v>0.20747890616617037</v>
      </c>
      <c r="AO38" s="74">
        <f t="shared" si="20"/>
        <v>2.2932504241610858</v>
      </c>
    </row>
    <row r="39" spans="2:44" x14ac:dyDescent="0.25">
      <c r="B39" s="19" t="s">
        <v>52</v>
      </c>
      <c r="C39" s="215">
        <v>92.8</v>
      </c>
      <c r="D39" s="215">
        <v>102.24</v>
      </c>
      <c r="E39" s="215">
        <v>98.71</v>
      </c>
      <c r="F39" s="215">
        <v>114.5</v>
      </c>
      <c r="G39" s="215">
        <v>129.04</v>
      </c>
      <c r="H39" s="74">
        <f t="shared" si="24"/>
        <v>0.12698689956331877</v>
      </c>
      <c r="I39" s="74">
        <f t="shared" si="18"/>
        <v>0.2621283255086071</v>
      </c>
      <c r="R39" s="19" t="s">
        <v>52</v>
      </c>
      <c r="S39" s="215">
        <v>71.48</v>
      </c>
      <c r="T39" s="216">
        <v>50.94</v>
      </c>
      <c r="U39" s="216">
        <v>53.72</v>
      </c>
      <c r="V39" s="216">
        <v>88.72</v>
      </c>
      <c r="W39" s="216">
        <v>108.87</v>
      </c>
      <c r="X39" s="74">
        <f t="shared" si="22"/>
        <v>0.22711902614968449</v>
      </c>
      <c r="Y39" s="74">
        <f t="shared" si="19"/>
        <v>1.1372202591283864</v>
      </c>
      <c r="AH39" s="19" t="s">
        <v>52</v>
      </c>
      <c r="AI39" s="218">
        <v>73857149.140000001</v>
      </c>
      <c r="AJ39" s="219">
        <v>28411183</v>
      </c>
      <c r="AK39" s="219">
        <v>34127770.07</v>
      </c>
      <c r="AL39" s="219">
        <v>88124626.280000001</v>
      </c>
      <c r="AM39" s="219">
        <v>107018992.04000001</v>
      </c>
      <c r="AN39" s="74">
        <f t="shared" si="23"/>
        <v>0.214405059715846</v>
      </c>
      <c r="AO39" s="74">
        <f t="shared" si="20"/>
        <v>2.7667911272825214</v>
      </c>
    </row>
    <row r="40" spans="2:44" x14ac:dyDescent="0.25">
      <c r="B40" s="23" t="s">
        <v>53</v>
      </c>
      <c r="C40" s="215">
        <v>55.1</v>
      </c>
      <c r="D40" s="215">
        <v>58.1</v>
      </c>
      <c r="E40" s="215">
        <v>74.28</v>
      </c>
      <c r="F40" s="215">
        <v>64.23</v>
      </c>
      <c r="G40" s="215">
        <v>69.86</v>
      </c>
      <c r="H40" s="74">
        <f t="shared" si="24"/>
        <v>8.7653744356219754E-2</v>
      </c>
      <c r="I40" s="74">
        <f t="shared" si="18"/>
        <v>0.2024096385542169</v>
      </c>
      <c r="R40" s="23" t="s">
        <v>53</v>
      </c>
      <c r="S40" s="215">
        <v>39.85</v>
      </c>
      <c r="T40" s="216">
        <v>22.7</v>
      </c>
      <c r="U40" s="216">
        <v>29.35</v>
      </c>
      <c r="V40" s="216">
        <v>43.18</v>
      </c>
      <c r="W40" s="216">
        <v>54</v>
      </c>
      <c r="X40" s="74">
        <f t="shared" si="22"/>
        <v>0.25057897174617882</v>
      </c>
      <c r="Y40" s="74">
        <f t="shared" si="19"/>
        <v>1.3788546255506611</v>
      </c>
      <c r="AH40" s="23" t="s">
        <v>53</v>
      </c>
      <c r="AI40" s="218">
        <v>20449761.57</v>
      </c>
      <c r="AJ40" s="219">
        <v>7215296.4500000002</v>
      </c>
      <c r="AK40" s="219">
        <v>12828760.220000001</v>
      </c>
      <c r="AL40" s="219">
        <v>20416665.23</v>
      </c>
      <c r="AM40" s="219">
        <v>24141003.859999999</v>
      </c>
      <c r="AN40" s="74">
        <f t="shared" si="23"/>
        <v>0.18241659879535566</v>
      </c>
      <c r="AO40" s="74">
        <f t="shared" si="20"/>
        <v>2.3458090083048493</v>
      </c>
    </row>
    <row r="41" spans="2:44" x14ac:dyDescent="0.25">
      <c r="B41" s="101"/>
      <c r="C41" s="102"/>
      <c r="D41" s="102"/>
      <c r="E41" s="102"/>
      <c r="F41" s="102"/>
      <c r="G41" s="103"/>
      <c r="H41" s="102"/>
      <c r="I41" s="104"/>
      <c r="R41" s="101"/>
      <c r="S41" s="102"/>
      <c r="T41" s="102"/>
      <c r="U41" s="102"/>
      <c r="V41" s="102"/>
      <c r="W41" s="103"/>
      <c r="X41" s="102"/>
      <c r="Y41" s="104"/>
      <c r="AH41" s="101"/>
      <c r="AI41" s="101"/>
      <c r="AJ41" s="101"/>
      <c r="AK41" s="101"/>
      <c r="AL41" s="102"/>
      <c r="AM41" s="103"/>
      <c r="AN41" s="104"/>
      <c r="AO41" s="104"/>
    </row>
    <row r="42" spans="2:44" x14ac:dyDescent="0.25">
      <c r="B42" s="307" t="s">
        <v>55</v>
      </c>
      <c r="C42" s="307"/>
      <c r="D42" s="307"/>
      <c r="E42" s="307"/>
      <c r="F42" s="307"/>
      <c r="G42" s="307"/>
      <c r="H42" s="307"/>
      <c r="I42" s="307"/>
      <c r="R42" s="307" t="s">
        <v>55</v>
      </c>
      <c r="S42" s="307"/>
      <c r="T42" s="307"/>
      <c r="U42" s="307"/>
      <c r="V42" s="307"/>
      <c r="W42" s="307"/>
      <c r="X42" s="307"/>
      <c r="Y42" s="307"/>
      <c r="AH42" s="105" t="s">
        <v>55</v>
      </c>
      <c r="AI42" s="105"/>
      <c r="AJ42" s="105"/>
      <c r="AK42" s="105"/>
      <c r="AL42" s="105"/>
      <c r="AM42" s="105"/>
      <c r="AN42" s="105"/>
      <c r="AO42" s="105"/>
    </row>
    <row r="43" spans="2:44" ht="39" customHeight="1" x14ac:dyDescent="0.25">
      <c r="B43" s="267" t="s">
        <v>163</v>
      </c>
      <c r="C43" s="267"/>
      <c r="D43" s="267"/>
      <c r="E43" s="267"/>
      <c r="F43" s="267"/>
      <c r="G43" s="267"/>
      <c r="H43" s="267"/>
      <c r="I43" s="267"/>
      <c r="R43" s="267" t="s">
        <v>164</v>
      </c>
      <c r="S43" s="267"/>
      <c r="T43" s="267"/>
      <c r="U43" s="267"/>
      <c r="V43" s="267"/>
      <c r="W43" s="267"/>
      <c r="X43" s="267"/>
      <c r="Y43" s="267"/>
      <c r="AH43" s="308" t="s">
        <v>165</v>
      </c>
      <c r="AI43" s="308"/>
      <c r="AJ43" s="308"/>
      <c r="AK43" s="308"/>
      <c r="AL43" s="308"/>
      <c r="AM43" s="308"/>
      <c r="AN43" s="308"/>
      <c r="AO43" s="308"/>
      <c r="AP43" s="308"/>
      <c r="AQ43" s="308"/>
      <c r="AR43" s="308"/>
    </row>
    <row r="44" spans="2:44" ht="24" customHeight="1" x14ac:dyDescent="0.25">
      <c r="B44" s="267" t="s">
        <v>166</v>
      </c>
      <c r="C44" s="267"/>
      <c r="D44" s="267"/>
      <c r="E44" s="267"/>
      <c r="F44" s="267"/>
      <c r="G44" s="267"/>
      <c r="H44" s="267"/>
      <c r="I44" s="267"/>
      <c r="R44" s="309" t="s">
        <v>167</v>
      </c>
      <c r="S44" s="309"/>
      <c r="T44" s="309"/>
      <c r="U44" s="309"/>
      <c r="V44" s="309"/>
      <c r="W44" s="309"/>
      <c r="X44" s="309"/>
      <c r="Y44" s="309"/>
      <c r="AI44" s="120"/>
      <c r="AJ44" s="120"/>
    </row>
  </sheetData>
  <mergeCells count="19">
    <mergeCell ref="AH27:AO27"/>
    <mergeCell ref="B5:P5"/>
    <mergeCell ref="R5:AF5"/>
    <mergeCell ref="AH5:BB5"/>
    <mergeCell ref="B21:P21"/>
    <mergeCell ref="R21:AF21"/>
    <mergeCell ref="AH21:BB21"/>
    <mergeCell ref="B44:I44"/>
    <mergeCell ref="R44:Y44"/>
    <mergeCell ref="B22:P22"/>
    <mergeCell ref="R22:AF22"/>
    <mergeCell ref="B23:P23"/>
    <mergeCell ref="B27:I27"/>
    <mergeCell ref="R27:Y27"/>
    <mergeCell ref="B42:I42"/>
    <mergeCell ref="R42:Y42"/>
    <mergeCell ref="B43:I43"/>
    <mergeCell ref="R43:Y43"/>
    <mergeCell ref="AH43:AR43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B87E5-A755-46B7-BB0E-5AC49C740350}">
  <sheetPr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159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483D2-DFC8-45F5-8677-3A2F2ABC515D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309</v>
      </c>
      <c r="C1" s="1"/>
      <c r="D1" s="1"/>
      <c r="F1" s="222"/>
      <c r="G1" s="222"/>
      <c r="H1" s="222"/>
      <c r="J1" s="222"/>
    </row>
    <row r="3" spans="1:31" s="4" customFormat="1" ht="25.5" customHeight="1" thickBot="1" x14ac:dyDescent="0.3">
      <c r="B3" s="62" t="s">
        <v>310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172" t="s">
        <v>259</v>
      </c>
      <c r="D5" s="172" t="s">
        <v>260</v>
      </c>
      <c r="E5" s="172" t="s">
        <v>266</v>
      </c>
      <c r="F5" s="172" t="s">
        <v>261</v>
      </c>
      <c r="G5" s="173" t="str">
        <f>CONCATENATE("var. ",RIGHT(F5,2),"/",RIGHT(E5,2))</f>
        <v>var. 22/21</v>
      </c>
      <c r="H5" s="173" t="str">
        <f>CONCATENATE("dif. ",RIGHT(F5,2),"/",RIGHT(E5,2))</f>
        <v>dif. 22/21</v>
      </c>
      <c r="I5" s="173" t="str">
        <f>CONCATENATE("%/s total España ",RIGHT(F5,4))</f>
        <v>%/s total España 2022</v>
      </c>
      <c r="J5" s="172" t="s">
        <v>262</v>
      </c>
      <c r="K5" s="173" t="str">
        <f>CONCATENATE("var. ",RIGHT(J5,2),"/",RIGHT(F5,2))</f>
        <v>var. 23/22</v>
      </c>
      <c r="L5" s="173" t="str">
        <f>CONCATENATE("dif. ",RIGHT(J5,2),"/",RIGHT(F5,2))</f>
        <v>dif. 23/22</v>
      </c>
      <c r="M5" s="173" t="str">
        <f>CONCATENATE("%/s total España ",RIGHT(J5,4))</f>
        <v>%/s total España 2023</v>
      </c>
      <c r="N5" s="172" t="s">
        <v>263</v>
      </c>
      <c r="O5" s="173" t="str">
        <f>CONCATENATE("var. ",RIGHT(N5,2),"/",RIGHT(J5,2))</f>
        <v>var. 24/23</v>
      </c>
      <c r="P5" s="173" t="str">
        <f>CONCATENATE("dif. ",RIGHT(N5,2),"/",RIGHT(J5,2))</f>
        <v>dif. 24/23</v>
      </c>
      <c r="Q5" s="173" t="str">
        <f>CONCATENATE("var. ",RIGHT(N5,2),"/",RIGHT(C5,2))</f>
        <v>var. 24/19</v>
      </c>
      <c r="R5" s="173" t="str">
        <f>CONCATENATE("dif. ",RIGHT(N5,2),"/",RIGHT(C5,2))</f>
        <v>dif. 24/19</v>
      </c>
      <c r="S5" s="173" t="str">
        <f>CONCATENATE("%/s total España ",RIGHT(N5,4))</f>
        <v>%/s total España 2024</v>
      </c>
      <c r="T5" s="173" t="str">
        <f>CONCATENATE("%/s total Turistas ",RIGHT(N5,4))</f>
        <v>%/s total Turistas 2024</v>
      </c>
      <c r="AE5" s="1"/>
    </row>
    <row r="6" spans="1:31" s="4" customFormat="1" ht="18.75" x14ac:dyDescent="0.3">
      <c r="B6" s="223" t="s">
        <v>171</v>
      </c>
      <c r="C6" s="224">
        <v>55887</v>
      </c>
      <c r="D6" s="224">
        <v>22616</v>
      </c>
      <c r="E6" s="224">
        <v>33444</v>
      </c>
      <c r="F6" s="224">
        <v>51485</v>
      </c>
      <c r="G6" s="225">
        <f t="shared" ref="G6:G11" si="0">F6/E6-1</f>
        <v>0.53943906231312044</v>
      </c>
      <c r="H6" s="224">
        <f t="shared" ref="H6:H11" si="1">F6-E6</f>
        <v>18041</v>
      </c>
      <c r="I6" s="225"/>
      <c r="J6" s="224">
        <v>58157</v>
      </c>
      <c r="K6" s="225">
        <f t="shared" ref="K6:K11" si="2">J6/F6-1</f>
        <v>0.12959114305137409</v>
      </c>
      <c r="L6" s="224">
        <f t="shared" ref="L6:L11" si="3">J6-F6</f>
        <v>6672</v>
      </c>
      <c r="M6" s="225"/>
      <c r="N6" s="224">
        <v>57388</v>
      </c>
      <c r="O6" s="225">
        <f t="shared" ref="O6:O11" si="4">N6/J6-1</f>
        <v>-1.3222827862510056E-2</v>
      </c>
      <c r="P6" s="224">
        <f t="shared" ref="P6:P11" si="5">N6-J6</f>
        <v>-769</v>
      </c>
      <c r="Q6" s="225">
        <f>N6/C6-1</f>
        <v>2.6857766564675201E-2</v>
      </c>
      <c r="R6" s="224">
        <f>N6-C6</f>
        <v>1501</v>
      </c>
      <c r="S6" s="225"/>
      <c r="T6" s="225"/>
      <c r="V6" s="29"/>
      <c r="AE6" s="1"/>
    </row>
    <row r="7" spans="1:31" ht="18.75" x14ac:dyDescent="0.3">
      <c r="A7" s="4"/>
      <c r="B7" s="223" t="s">
        <v>172</v>
      </c>
      <c r="C7" s="224">
        <v>37119</v>
      </c>
      <c r="D7" s="224">
        <v>14777</v>
      </c>
      <c r="E7" s="224">
        <v>21732</v>
      </c>
      <c r="F7" s="224">
        <v>33809</v>
      </c>
      <c r="G7" s="225">
        <f t="shared" si="0"/>
        <v>0.55572427756304066</v>
      </c>
      <c r="H7" s="224">
        <f t="shared" si="1"/>
        <v>12077</v>
      </c>
      <c r="I7" s="225">
        <f>F7/$F$7</f>
        <v>1</v>
      </c>
      <c r="J7" s="224">
        <v>37722</v>
      </c>
      <c r="K7" s="225">
        <f t="shared" si="2"/>
        <v>0.11573841284864983</v>
      </c>
      <c r="L7" s="224">
        <f t="shared" si="3"/>
        <v>3913</v>
      </c>
      <c r="M7" s="225">
        <f>J7/$J$7</f>
        <v>1</v>
      </c>
      <c r="N7" s="224">
        <v>35821</v>
      </c>
      <c r="O7" s="225">
        <f t="shared" si="4"/>
        <v>-5.0394994963151474E-2</v>
      </c>
      <c r="P7" s="224">
        <f t="shared" si="5"/>
        <v>-1901</v>
      </c>
      <c r="Q7" s="225">
        <f t="shared" ref="Q7:Q11" si="6">N7/C7-1</f>
        <v>-3.4968614456208358E-2</v>
      </c>
      <c r="R7" s="224">
        <f t="shared" ref="R7:R11" si="7">N7-C7</f>
        <v>-1298</v>
      </c>
      <c r="S7" s="225">
        <f>N7/$N$7</f>
        <v>1</v>
      </c>
      <c r="T7" s="225">
        <f>N7/$N$6</f>
        <v>0.62418972607513767</v>
      </c>
      <c r="V7" s="29"/>
      <c r="W7" s="79"/>
      <c r="AE7" s="1" t="s">
        <v>173</v>
      </c>
    </row>
    <row r="8" spans="1:31" ht="15.75" x14ac:dyDescent="0.25">
      <c r="A8" s="4"/>
      <c r="B8" s="226" t="s">
        <v>100</v>
      </c>
      <c r="C8" s="227">
        <v>17966</v>
      </c>
      <c r="D8" s="227">
        <v>6752</v>
      </c>
      <c r="E8" s="227">
        <v>10731</v>
      </c>
      <c r="F8" s="227">
        <v>17520</v>
      </c>
      <c r="G8" s="228">
        <f t="shared" si="0"/>
        <v>0.63265306122448983</v>
      </c>
      <c r="H8" s="227">
        <f t="shared" si="1"/>
        <v>6789</v>
      </c>
      <c r="I8" s="228">
        <f>F8/$F$7</f>
        <v>0.5182052116300393</v>
      </c>
      <c r="J8" s="227">
        <v>25698</v>
      </c>
      <c r="K8" s="228">
        <f t="shared" si="2"/>
        <v>0.46678082191780823</v>
      </c>
      <c r="L8" s="227">
        <f t="shared" si="3"/>
        <v>8178</v>
      </c>
      <c r="M8" s="228">
        <f>J8/$J$7</f>
        <v>0.68124701765547957</v>
      </c>
      <c r="N8" s="227">
        <v>23944</v>
      </c>
      <c r="O8" s="228">
        <f t="shared" si="4"/>
        <v>-6.8254338859055186E-2</v>
      </c>
      <c r="P8" s="227">
        <f t="shared" si="5"/>
        <v>-1754</v>
      </c>
      <c r="Q8" s="228">
        <f t="shared" si="6"/>
        <v>0.33273961928086382</v>
      </c>
      <c r="R8" s="227">
        <f t="shared" si="7"/>
        <v>5978</v>
      </c>
      <c r="S8" s="228">
        <f>N8/$N$7</f>
        <v>0.66843471706540858</v>
      </c>
      <c r="T8" s="228">
        <f>N8/$N$6</f>
        <v>0.41723008294416952</v>
      </c>
      <c r="V8" s="29"/>
      <c r="W8" s="79"/>
      <c r="AE8" s="1" t="s">
        <v>174</v>
      </c>
    </row>
    <row r="9" spans="1:31" s="4" customFormat="1" x14ac:dyDescent="0.25">
      <c r="B9" s="229" t="s">
        <v>103</v>
      </c>
      <c r="C9" s="230">
        <v>19153</v>
      </c>
      <c r="D9" s="230">
        <v>8025</v>
      </c>
      <c r="E9" s="230">
        <v>11001</v>
      </c>
      <c r="F9" s="230">
        <v>16289</v>
      </c>
      <c r="G9" s="231">
        <f t="shared" si="0"/>
        <v>0.48068357422052532</v>
      </c>
      <c r="H9" s="232">
        <f t="shared" si="1"/>
        <v>5288</v>
      </c>
      <c r="I9" s="233">
        <f>F9/$F$7</f>
        <v>0.48179478836996065</v>
      </c>
      <c r="J9" s="230">
        <v>12024</v>
      </c>
      <c r="K9" s="231">
        <f t="shared" si="2"/>
        <v>-0.261833138928111</v>
      </c>
      <c r="L9" s="232">
        <f t="shared" si="3"/>
        <v>-4265</v>
      </c>
      <c r="M9" s="233">
        <f>J9/$J$7</f>
        <v>0.31875298234452043</v>
      </c>
      <c r="N9" s="230">
        <v>11877</v>
      </c>
      <c r="O9" s="231">
        <f t="shared" si="4"/>
        <v>-1.2225548902195627E-2</v>
      </c>
      <c r="P9" s="232">
        <f t="shared" si="5"/>
        <v>-147</v>
      </c>
      <c r="Q9" s="231">
        <f t="shared" si="6"/>
        <v>-0.37988826815642462</v>
      </c>
      <c r="R9" s="232">
        <f t="shared" si="7"/>
        <v>-7276</v>
      </c>
      <c r="S9" s="233">
        <f>N9/$N$7</f>
        <v>0.33156528293459142</v>
      </c>
      <c r="T9" s="233">
        <f>N9/$N$6</f>
        <v>0.20695964313096815</v>
      </c>
      <c r="V9" s="29"/>
      <c r="W9" s="79"/>
      <c r="AE9" s="1" t="s">
        <v>175</v>
      </c>
    </row>
    <row r="10" spans="1:31" s="4" customFormat="1" x14ac:dyDescent="0.25">
      <c r="B10" s="234" t="s">
        <v>176</v>
      </c>
      <c r="C10" s="29">
        <v>3084</v>
      </c>
      <c r="D10" s="29">
        <v>634</v>
      </c>
      <c r="E10" s="29">
        <v>159</v>
      </c>
      <c r="F10" s="29">
        <v>1782</v>
      </c>
      <c r="G10" s="22">
        <f t="shared" si="0"/>
        <v>10.20754716981132</v>
      </c>
      <c r="H10" s="20">
        <f t="shared" si="1"/>
        <v>1623</v>
      </c>
      <c r="I10" s="31">
        <f>F10/$F$7</f>
        <v>5.270785885415126E-2</v>
      </c>
      <c r="J10" s="29">
        <v>2664</v>
      </c>
      <c r="K10" s="22">
        <f t="shared" si="2"/>
        <v>0.49494949494949503</v>
      </c>
      <c r="L10" s="20">
        <f t="shared" si="3"/>
        <v>882</v>
      </c>
      <c r="M10" s="31">
        <f>J10/$J$7</f>
        <v>7.0621918243995552E-2</v>
      </c>
      <c r="N10" s="29">
        <v>1991</v>
      </c>
      <c r="O10" s="22">
        <f t="shared" si="4"/>
        <v>-0.25262762762762758</v>
      </c>
      <c r="P10" s="20">
        <f t="shared" si="5"/>
        <v>-673</v>
      </c>
      <c r="Q10" s="22">
        <f t="shared" si="6"/>
        <v>-0.35440985732814523</v>
      </c>
      <c r="R10" s="20">
        <f t="shared" si="7"/>
        <v>-1093</v>
      </c>
      <c r="S10" s="31">
        <f>N10/$N$7</f>
        <v>5.5581921219396445E-2</v>
      </c>
      <c r="T10" s="31">
        <f>N10/$N$6</f>
        <v>3.4693664180664947E-2</v>
      </c>
      <c r="V10" s="29"/>
      <c r="W10" s="79"/>
      <c r="AE10" s="1" t="s">
        <v>177</v>
      </c>
    </row>
    <row r="11" spans="1:31" s="4" customFormat="1" x14ac:dyDescent="0.25">
      <c r="B11" s="234" t="s">
        <v>178</v>
      </c>
      <c r="C11" s="29">
        <f>C9-C10</f>
        <v>16069</v>
      </c>
      <c r="D11" s="29">
        <f>D9-D10</f>
        <v>7391</v>
      </c>
      <c r="E11" s="29">
        <f>E9-E10</f>
        <v>10842</v>
      </c>
      <c r="F11" s="29">
        <f>F9-F10</f>
        <v>14507</v>
      </c>
      <c r="G11" s="22">
        <f t="shared" si="0"/>
        <v>0.33803726249769417</v>
      </c>
      <c r="H11" s="20">
        <f t="shared" si="1"/>
        <v>3665</v>
      </c>
      <c r="I11" s="31">
        <f>F11/$F$7</f>
        <v>0.4290869295158094</v>
      </c>
      <c r="J11" s="29">
        <f>J9-J10</f>
        <v>9360</v>
      </c>
      <c r="K11" s="22">
        <f t="shared" si="2"/>
        <v>-0.35479423726476877</v>
      </c>
      <c r="L11" s="20">
        <f t="shared" si="3"/>
        <v>-5147</v>
      </c>
      <c r="M11" s="31">
        <f>J11/$J$7</f>
        <v>0.24813106410052491</v>
      </c>
      <c r="N11" s="29">
        <f>N9-N10</f>
        <v>9886</v>
      </c>
      <c r="O11" s="22">
        <f t="shared" si="4"/>
        <v>5.6196581196581219E-2</v>
      </c>
      <c r="P11" s="20">
        <f t="shared" si="5"/>
        <v>526</v>
      </c>
      <c r="Q11" s="22">
        <f t="shared" si="6"/>
        <v>-0.38477814425290935</v>
      </c>
      <c r="R11" s="20">
        <f t="shared" si="7"/>
        <v>-6183</v>
      </c>
      <c r="S11" s="31">
        <f>N11/$N$7</f>
        <v>0.275983361715195</v>
      </c>
      <c r="T11" s="31">
        <f>N11/$N$6</f>
        <v>0.17226597895030321</v>
      </c>
      <c r="V11" s="29"/>
      <c r="W11" s="79"/>
      <c r="AE11" s="1" t="s">
        <v>179</v>
      </c>
    </row>
    <row r="12" spans="1:31" s="4" customFormat="1" ht="7.5" customHeight="1" x14ac:dyDescent="0.25"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AE12" s="1" t="s">
        <v>180</v>
      </c>
    </row>
    <row r="13" spans="1:31" s="4" customFormat="1" x14ac:dyDescent="0.25">
      <c r="B13" s="125" t="s">
        <v>181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AE13" s="1" t="s">
        <v>182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69" t="s">
        <v>183</v>
      </c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83"/>
      <c r="T37" s="83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7"/>
      <c r="F39" s="87"/>
      <c r="G39" s="87"/>
      <c r="H39" s="87"/>
      <c r="I39" s="87"/>
      <c r="J39" s="14">
        <v>2020</v>
      </c>
      <c r="K39" s="14"/>
      <c r="L39" s="14"/>
      <c r="M39" s="14" t="s">
        <v>184</v>
      </c>
      <c r="N39" s="14">
        <v>2021</v>
      </c>
      <c r="O39" s="14" t="s">
        <v>184</v>
      </c>
      <c r="P39" s="14" t="s">
        <v>185</v>
      </c>
      <c r="Q39" s="14" t="s">
        <v>186</v>
      </c>
      <c r="R39" s="14" t="s">
        <v>187</v>
      </c>
      <c r="S39" s="87"/>
      <c r="T39" s="87"/>
      <c r="AE39" s="1"/>
    </row>
    <row r="40" spans="2:31" s="4" customFormat="1" ht="18.75" hidden="1" x14ac:dyDescent="0.3">
      <c r="B40" s="223" t="s">
        <v>171</v>
      </c>
      <c r="C40" s="223"/>
      <c r="D40" s="223"/>
      <c r="E40" s="224"/>
      <c r="F40" s="224"/>
      <c r="G40" s="224"/>
      <c r="H40" s="224"/>
      <c r="I40" s="224"/>
      <c r="J40" s="224">
        <v>1824653</v>
      </c>
      <c r="K40" s="224"/>
      <c r="L40" s="224"/>
      <c r="M40" s="225"/>
      <c r="N40" s="224">
        <v>2354005</v>
      </c>
      <c r="O40" s="225"/>
      <c r="P40" s="225">
        <v>1</v>
      </c>
      <c r="Q40" s="225">
        <v>0.2901110512519367</v>
      </c>
      <c r="R40" s="224">
        <v>529352</v>
      </c>
      <c r="S40" s="236"/>
      <c r="T40" s="236"/>
      <c r="AE40" s="1"/>
    </row>
    <row r="41" spans="2:31" ht="18.75" hidden="1" x14ac:dyDescent="0.3">
      <c r="B41" s="223" t="s">
        <v>172</v>
      </c>
      <c r="C41" s="223"/>
      <c r="D41" s="223"/>
      <c r="E41" s="224"/>
      <c r="F41" s="224"/>
      <c r="G41" s="224"/>
      <c r="H41" s="224"/>
      <c r="I41" s="224"/>
      <c r="J41" s="224">
        <v>603938</v>
      </c>
      <c r="K41" s="224"/>
      <c r="L41" s="224"/>
      <c r="M41" s="225">
        <v>1</v>
      </c>
      <c r="N41" s="224">
        <v>936181</v>
      </c>
      <c r="O41" s="225">
        <v>1</v>
      </c>
      <c r="P41" s="225">
        <v>0.39769711619134201</v>
      </c>
      <c r="Q41" s="225">
        <v>0.55012766211101138</v>
      </c>
      <c r="R41" s="224">
        <v>332243</v>
      </c>
      <c r="S41" s="236"/>
      <c r="T41" s="236"/>
      <c r="AE41" s="1" t="s">
        <v>173</v>
      </c>
    </row>
    <row r="42" spans="2:31" ht="15.75" hidden="1" x14ac:dyDescent="0.25">
      <c r="B42" s="226" t="s">
        <v>100</v>
      </c>
      <c r="C42" s="226"/>
      <c r="D42" s="226"/>
      <c r="E42" s="227"/>
      <c r="F42" s="227"/>
      <c r="G42" s="227"/>
      <c r="H42" s="227"/>
      <c r="I42" s="227"/>
      <c r="J42" s="227">
        <v>276550.36166633503</v>
      </c>
      <c r="K42" s="227"/>
      <c r="L42" s="227"/>
      <c r="M42" s="228">
        <v>0.45791184139155844</v>
      </c>
      <c r="N42" s="227">
        <v>430252.45635520399</v>
      </c>
      <c r="O42" s="228">
        <v>0.4595825554622493</v>
      </c>
      <c r="P42" s="228">
        <v>0.18277465695918402</v>
      </c>
      <c r="Q42" s="228">
        <v>0.55578337978930015</v>
      </c>
      <c r="R42" s="227">
        <v>153702.09468886897</v>
      </c>
      <c r="S42" s="237"/>
      <c r="T42" s="237"/>
      <c r="AE42" s="1" t="s">
        <v>174</v>
      </c>
    </row>
    <row r="43" spans="2:31" s="4" customFormat="1" hidden="1" x14ac:dyDescent="0.25">
      <c r="B43" s="229" t="s">
        <v>103</v>
      </c>
      <c r="C43" s="238"/>
      <c r="D43" s="238"/>
      <c r="E43" s="230"/>
      <c r="F43" s="230"/>
      <c r="G43" s="230"/>
      <c r="H43" s="230"/>
      <c r="I43" s="230"/>
      <c r="J43" s="230">
        <v>327387.63833385095</v>
      </c>
      <c r="K43" s="230"/>
      <c r="L43" s="230"/>
      <c r="M43" s="233">
        <v>0.54208815860874948</v>
      </c>
      <c r="N43" s="230">
        <v>505927.5436448183</v>
      </c>
      <c r="O43" s="233">
        <v>0.54041637636826456</v>
      </c>
      <c r="P43" s="233">
        <v>0.21492203442423372</v>
      </c>
      <c r="Q43" s="231">
        <v>0.54534711884540576</v>
      </c>
      <c r="R43" s="232">
        <v>178539.90531096736</v>
      </c>
      <c r="S43" s="239"/>
      <c r="T43" s="239"/>
      <c r="AE43" s="1" t="s">
        <v>175</v>
      </c>
    </row>
    <row r="44" spans="2:31" s="4" customFormat="1" hidden="1" x14ac:dyDescent="0.25">
      <c r="B44" s="234" t="s">
        <v>176</v>
      </c>
      <c r="C44" s="234"/>
      <c r="D44" s="234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177</v>
      </c>
    </row>
    <row r="45" spans="2:31" s="4" customFormat="1" hidden="1" x14ac:dyDescent="0.25">
      <c r="B45" s="234" t="s">
        <v>178</v>
      </c>
      <c r="C45" s="234"/>
      <c r="D45" s="234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179</v>
      </c>
    </row>
    <row r="46" spans="2:31" s="4" customFormat="1" ht="7.5" hidden="1" customHeight="1" x14ac:dyDescent="0.25"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AE46" s="1" t="s">
        <v>180</v>
      </c>
    </row>
    <row r="47" spans="2:31" s="4" customFormat="1" hidden="1" x14ac:dyDescent="0.25">
      <c r="B47" s="268" t="s">
        <v>181</v>
      </c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48"/>
      <c r="T47" s="48"/>
      <c r="AE47" s="1" t="s">
        <v>182</v>
      </c>
    </row>
    <row r="48" spans="2:31" s="4" customFormat="1" hidden="1" x14ac:dyDescent="0.25">
      <c r="AE48" s="1"/>
    </row>
    <row r="49" spans="5:12" hidden="1" x14ac:dyDescent="0.25">
      <c r="E49" s="122"/>
      <c r="F49" s="122"/>
      <c r="G49" s="122"/>
      <c r="H49" s="122"/>
      <c r="I49" s="122"/>
      <c r="J49" s="122">
        <v>0.54208815860874948</v>
      </c>
      <c r="K49" s="122"/>
      <c r="L49" s="122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2" t="s">
        <v>310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2">
        <v>2019</v>
      </c>
      <c r="D123" s="182">
        <v>2020</v>
      </c>
      <c r="E123" s="182">
        <v>2021</v>
      </c>
      <c r="F123" s="182">
        <v>2022</v>
      </c>
      <c r="G123" s="173" t="str">
        <f>CONCATENATE("var. ",RIGHT(F123,2),"/",RIGHT(E123,2))</f>
        <v>var. 22/21</v>
      </c>
      <c r="H123" s="173" t="str">
        <f>CONCATENATE("dif. ",RIGHT(F123,2),"/",RIGHT(E123,2))</f>
        <v>dif. 22/21</v>
      </c>
      <c r="I123" s="173" t="str">
        <f>CONCATENATE("%/s total España ",RIGHT(F123,4))</f>
        <v>%/s total España 2022</v>
      </c>
      <c r="J123" s="182">
        <v>2023</v>
      </c>
      <c r="K123" s="173" t="str">
        <f>CONCATENATE("%/s total España ",RIGHT(J123,4))</f>
        <v>%/s total España 2023</v>
      </c>
      <c r="L123" s="173" t="str">
        <f>CONCATENATE("var. ",RIGHT(J123,2),"/",RIGHT(F123,2))</f>
        <v>var. 23/22</v>
      </c>
      <c r="M123" s="173" t="str">
        <f>CONCATENATE("dif. ",RIGHT(J123,2),"/",RIGHT(F123,2))</f>
        <v>dif. 23/22</v>
      </c>
      <c r="N123" s="173" t="str">
        <f>CONCATENATE("var. ",RIGHT(J123,2),"/",RIGHT(D123,2))</f>
        <v>var. 23/20</v>
      </c>
      <c r="O123" s="173" t="str">
        <f>CONCATENATE("dif. ",RIGHT(J123,2),"/",RIGHT(D123,2))</f>
        <v>dif. 23/20</v>
      </c>
      <c r="Z123" s="1"/>
      <c r="AE123"/>
    </row>
    <row r="124" spans="2:31" ht="18.75" x14ac:dyDescent="0.3">
      <c r="B124" s="223" t="s">
        <v>171</v>
      </c>
      <c r="C124" s="224">
        <v>55887</v>
      </c>
      <c r="D124" s="224">
        <v>24221</v>
      </c>
      <c r="E124" s="224">
        <v>33444</v>
      </c>
      <c r="F124" s="224">
        <v>51485</v>
      </c>
      <c r="G124" s="225">
        <f t="shared" ref="G124:G129" si="8">F124/E124-1</f>
        <v>0.53943906231312044</v>
      </c>
      <c r="H124" s="224">
        <f t="shared" ref="H124:H129" si="9">F124-E124</f>
        <v>18041</v>
      </c>
      <c r="I124" s="225"/>
      <c r="J124" s="224">
        <v>58157</v>
      </c>
      <c r="K124" s="225"/>
      <c r="L124" s="225">
        <f t="shared" ref="L124:L129" si="10">J124/F124-1</f>
        <v>0.12959114305137409</v>
      </c>
      <c r="M124" s="224">
        <f t="shared" ref="M124:M129" si="11">J124-F124</f>
        <v>6672</v>
      </c>
      <c r="N124" s="225">
        <f t="shared" ref="N124:N129" si="12">J124/D124-1</f>
        <v>1.4010982205524134</v>
      </c>
      <c r="O124" s="224">
        <f t="shared" ref="O124:O129" si="13">J124-D124</f>
        <v>33936</v>
      </c>
      <c r="Z124" s="1"/>
      <c r="AE124"/>
    </row>
    <row r="125" spans="2:31" ht="18.75" x14ac:dyDescent="0.3">
      <c r="B125" s="223" t="s">
        <v>172</v>
      </c>
      <c r="C125" s="224">
        <v>37119</v>
      </c>
      <c r="D125" s="224">
        <v>16023</v>
      </c>
      <c r="E125" s="224">
        <v>21732</v>
      </c>
      <c r="F125" s="224">
        <v>33809</v>
      </c>
      <c r="G125" s="225">
        <f t="shared" si="8"/>
        <v>0.55572427756304066</v>
      </c>
      <c r="H125" s="224">
        <f t="shared" si="9"/>
        <v>12077</v>
      </c>
      <c r="I125" s="225">
        <f>F125/$F$7</f>
        <v>1</v>
      </c>
      <c r="J125" s="224">
        <v>37722</v>
      </c>
      <c r="K125" s="225">
        <f>J125/$J$125</f>
        <v>1</v>
      </c>
      <c r="L125" s="225">
        <f t="shared" si="10"/>
        <v>0.11573841284864983</v>
      </c>
      <c r="M125" s="224">
        <f t="shared" si="11"/>
        <v>3913</v>
      </c>
      <c r="N125" s="225">
        <f t="shared" si="12"/>
        <v>1.3542407788803597</v>
      </c>
      <c r="O125" s="224">
        <f t="shared" si="13"/>
        <v>21699</v>
      </c>
      <c r="Z125" s="1"/>
      <c r="AE125"/>
    </row>
    <row r="126" spans="2:31" ht="15.75" x14ac:dyDescent="0.25">
      <c r="B126" s="226" t="s">
        <v>100</v>
      </c>
      <c r="C126" s="227">
        <v>17966</v>
      </c>
      <c r="D126" s="227">
        <v>7339</v>
      </c>
      <c r="E126" s="227">
        <v>10731</v>
      </c>
      <c r="F126" s="227">
        <v>17520</v>
      </c>
      <c r="G126" s="228">
        <f t="shared" si="8"/>
        <v>0.63265306122448983</v>
      </c>
      <c r="H126" s="227">
        <f t="shared" si="9"/>
        <v>6789</v>
      </c>
      <c r="I126" s="228">
        <f>F126/$F$7</f>
        <v>0.5182052116300393</v>
      </c>
      <c r="J126" s="227">
        <v>25698</v>
      </c>
      <c r="K126" s="228">
        <f>J126/$J$125</f>
        <v>0.68124701765547957</v>
      </c>
      <c r="L126" s="228">
        <f t="shared" si="10"/>
        <v>0.46678082191780823</v>
      </c>
      <c r="M126" s="227">
        <f t="shared" si="11"/>
        <v>8178</v>
      </c>
      <c r="N126" s="228">
        <f t="shared" si="12"/>
        <v>2.5015669709769726</v>
      </c>
      <c r="O126" s="227">
        <f t="shared" si="13"/>
        <v>18359</v>
      </c>
      <c r="Z126" s="1"/>
      <c r="AE126"/>
    </row>
    <row r="127" spans="2:31" x14ac:dyDescent="0.25">
      <c r="B127" s="229" t="s">
        <v>103</v>
      </c>
      <c r="C127" s="230">
        <v>19153</v>
      </c>
      <c r="D127" s="230">
        <v>8684</v>
      </c>
      <c r="E127" s="230">
        <v>11001</v>
      </c>
      <c r="F127" s="230">
        <v>16289</v>
      </c>
      <c r="G127" s="231">
        <f t="shared" si="8"/>
        <v>0.48068357422052532</v>
      </c>
      <c r="H127" s="232">
        <f t="shared" si="9"/>
        <v>5288</v>
      </c>
      <c r="I127" s="233">
        <f>F127/$F$7</f>
        <v>0.48179478836996065</v>
      </c>
      <c r="J127" s="230">
        <v>12024</v>
      </c>
      <c r="K127" s="233">
        <f>J127/$J$125</f>
        <v>0.31875298234452043</v>
      </c>
      <c r="L127" s="231">
        <f t="shared" si="10"/>
        <v>-0.261833138928111</v>
      </c>
      <c r="M127" s="232">
        <f t="shared" si="11"/>
        <v>-4265</v>
      </c>
      <c r="N127" s="231">
        <f t="shared" si="12"/>
        <v>0.38461538461538458</v>
      </c>
      <c r="O127" s="232">
        <f t="shared" si="13"/>
        <v>3340</v>
      </c>
      <c r="Z127" s="1"/>
      <c r="AE127"/>
    </row>
    <row r="128" spans="2:31" x14ac:dyDescent="0.25">
      <c r="B128" s="234" t="s">
        <v>176</v>
      </c>
      <c r="C128" s="29">
        <v>3084</v>
      </c>
      <c r="D128" s="29">
        <v>753</v>
      </c>
      <c r="E128" s="29">
        <v>159</v>
      </c>
      <c r="F128" s="29">
        <v>1782</v>
      </c>
      <c r="G128" s="22">
        <f t="shared" si="8"/>
        <v>10.20754716981132</v>
      </c>
      <c r="H128" s="20">
        <f t="shared" si="9"/>
        <v>1623</v>
      </c>
      <c r="I128" s="31">
        <f>F128/$F$7</f>
        <v>5.270785885415126E-2</v>
      </c>
      <c r="J128" s="29">
        <v>2664</v>
      </c>
      <c r="K128" s="31">
        <f>J128/$J$125</f>
        <v>7.0621918243995552E-2</v>
      </c>
      <c r="L128" s="22">
        <f t="shared" si="10"/>
        <v>0.49494949494949503</v>
      </c>
      <c r="M128" s="20">
        <f t="shared" si="11"/>
        <v>882</v>
      </c>
      <c r="N128" s="22">
        <f t="shared" si="12"/>
        <v>2.5378486055776892</v>
      </c>
      <c r="O128" s="20">
        <f t="shared" si="13"/>
        <v>1911</v>
      </c>
      <c r="Z128" s="1"/>
      <c r="AE128"/>
    </row>
    <row r="129" spans="2:31" x14ac:dyDescent="0.25">
      <c r="B129" s="234" t="s">
        <v>178</v>
      </c>
      <c r="C129" s="29">
        <f>C127-C128</f>
        <v>16069</v>
      </c>
      <c r="D129" s="29">
        <f>D127-D128</f>
        <v>7931</v>
      </c>
      <c r="E129" s="29">
        <f>E127-E128</f>
        <v>10842</v>
      </c>
      <c r="F129" s="29">
        <f>F127-F128</f>
        <v>14507</v>
      </c>
      <c r="G129" s="22">
        <f t="shared" si="8"/>
        <v>0.33803726249769417</v>
      </c>
      <c r="H129" s="20">
        <f t="shared" si="9"/>
        <v>3665</v>
      </c>
      <c r="I129" s="31">
        <f>F129/$F$7</f>
        <v>0.4290869295158094</v>
      </c>
      <c r="J129" s="29">
        <f>J127-J128</f>
        <v>9360</v>
      </c>
      <c r="K129" s="31">
        <f>J129/$J$125</f>
        <v>0.24813106410052491</v>
      </c>
      <c r="L129" s="22">
        <f t="shared" si="10"/>
        <v>-0.35479423726476877</v>
      </c>
      <c r="M129" s="20">
        <f t="shared" si="11"/>
        <v>-5147</v>
      </c>
      <c r="N129" s="22">
        <f t="shared" si="12"/>
        <v>0.18017904425671416</v>
      </c>
      <c r="O129" s="20">
        <f t="shared" si="13"/>
        <v>1429</v>
      </c>
      <c r="Z129" s="1"/>
      <c r="AE129"/>
    </row>
    <row r="130" spans="2:31" x14ac:dyDescent="0.25"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Z130" s="1"/>
      <c r="AE130"/>
    </row>
    <row r="131" spans="2:31" x14ac:dyDescent="0.25">
      <c r="B131" s="125" t="s">
        <v>181</v>
      </c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D1782-3B12-40C7-9148-DF9029BA3A54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188</v>
      </c>
      <c r="G1" s="222"/>
      <c r="H1" s="222"/>
      <c r="I1" s="222"/>
      <c r="K1" s="222"/>
    </row>
    <row r="3" spans="1:31" s="4" customFormat="1" ht="25.5" customHeight="1" thickBot="1" x14ac:dyDescent="0.3">
      <c r="B3" s="62" t="s">
        <v>311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0" t="s">
        <v>259</v>
      </c>
      <c r="D5" s="240" t="s">
        <v>260</v>
      </c>
      <c r="E5" s="240" t="s">
        <v>266</v>
      </c>
      <c r="F5" s="241" t="str">
        <f>CONCATENATE("%/s total Tenerife ",RIGHT(E5,4))</f>
        <v>%/s total Tenerife 2021</v>
      </c>
      <c r="G5" s="240" t="s">
        <v>261</v>
      </c>
      <c r="H5" s="241" t="str">
        <f>CONCATENATE("var. ",RIGHT(G5,2),"/",RIGHT(E5,2))</f>
        <v>var. 22/21</v>
      </c>
      <c r="I5" s="241" t="str">
        <f>CONCATENATE("dif. ",RIGHT(G5,2),"/",RIGHT(E5,2))</f>
        <v>dif. 22/21</v>
      </c>
      <c r="J5" s="241" t="str">
        <f>CONCATENATE("%/s total Tenerife ",RIGHT(G5,4))</f>
        <v>%/s total Tenerife 2022</v>
      </c>
      <c r="K5" s="240" t="s">
        <v>262</v>
      </c>
      <c r="L5" s="241" t="str">
        <f>CONCATENATE("var. ",RIGHT(K5,2),"/",RIGHT(G5,2))</f>
        <v>var. 23/22</v>
      </c>
      <c r="M5" s="241" t="str">
        <f>CONCATENATE("dif. ",RIGHT(K5,2),"/",RIGHT(G5,2))</f>
        <v>dif. 23/22</v>
      </c>
      <c r="N5" s="241" t="str">
        <f>CONCATENATE("%/s total Tenerife ",RIGHT(K5,4))</f>
        <v>%/s total Tenerife 2023</v>
      </c>
      <c r="O5" s="240" t="s">
        <v>263</v>
      </c>
      <c r="P5" s="241" t="str">
        <f>CONCATENATE("var. ",RIGHT(O5,2),"/",RIGHT(K5,2))</f>
        <v>var. 24/23</v>
      </c>
      <c r="Q5" s="241" t="str">
        <f>CONCATENATE("dif. ",RIGHT(O5,2),"/",RIGHT(K5,2))</f>
        <v>dif. 24/23</v>
      </c>
      <c r="R5" s="241" t="str">
        <f>CONCATENATE("var. ",RIGHT(O5,2),"/",RIGHT(C5,2))</f>
        <v>var. 24/19</v>
      </c>
      <c r="S5" s="241" t="str">
        <f>CONCATENATE("dif. ",RIGHT(O5,2),"/",RIGHT(C5,2))</f>
        <v>dif. 24/19</v>
      </c>
      <c r="T5" s="241" t="str">
        <f>CONCATENATE("%/s total Tenerife ",RIGHT(O5,4))</f>
        <v>%/s total Tenerife 2024</v>
      </c>
      <c r="AE5" s="1"/>
    </row>
    <row r="6" spans="1:31" ht="18.75" x14ac:dyDescent="0.3">
      <c r="A6" s="4"/>
      <c r="B6" s="223" t="s">
        <v>189</v>
      </c>
      <c r="C6" s="242">
        <v>37119</v>
      </c>
      <c r="D6" s="242">
        <v>14777</v>
      </c>
      <c r="E6" s="242">
        <v>21732</v>
      </c>
      <c r="F6" s="243">
        <f>E6/$E$6</f>
        <v>1</v>
      </c>
      <c r="G6" s="242">
        <v>33809</v>
      </c>
      <c r="H6" s="243">
        <f>G6/E6-1</f>
        <v>0.55572427756304066</v>
      </c>
      <c r="I6" s="242">
        <f>G6-E6</f>
        <v>12077</v>
      </c>
      <c r="J6" s="243">
        <f>G6/$G$6</f>
        <v>1</v>
      </c>
      <c r="K6" s="242">
        <v>37722</v>
      </c>
      <c r="L6" s="243">
        <f t="shared" ref="L6:L12" si="0">K6/G6-1</f>
        <v>0.11573841284864983</v>
      </c>
      <c r="M6" s="242">
        <f t="shared" ref="M6:M12" si="1">K6-G6</f>
        <v>3913</v>
      </c>
      <c r="N6" s="243">
        <f>K6/$K$6</f>
        <v>1</v>
      </c>
      <c r="O6" s="242">
        <v>35821</v>
      </c>
      <c r="P6" s="243">
        <f t="shared" ref="P6:P11" si="2">O6/K6-1</f>
        <v>-5.0394994963151474E-2</v>
      </c>
      <c r="Q6" s="242">
        <f t="shared" ref="Q6:Q12" si="3">O6-K6</f>
        <v>-1901</v>
      </c>
      <c r="R6" s="243">
        <f>O6/C6-1</f>
        <v>-3.4968614456208358E-2</v>
      </c>
      <c r="S6" s="242">
        <f>O6-C6</f>
        <v>-1298</v>
      </c>
      <c r="T6" s="243">
        <f>O6/$O$6</f>
        <v>1</v>
      </c>
      <c r="V6" s="29"/>
      <c r="W6" s="79"/>
      <c r="AE6" s="1" t="s">
        <v>173</v>
      </c>
    </row>
    <row r="7" spans="1:31" s="4" customFormat="1" x14ac:dyDescent="0.25">
      <c r="B7" s="244" t="s">
        <v>190</v>
      </c>
      <c r="C7" s="245">
        <v>37119</v>
      </c>
      <c r="D7" s="245">
        <v>14777</v>
      </c>
      <c r="E7" s="245">
        <v>21732</v>
      </c>
      <c r="F7" s="246">
        <f t="shared" ref="F7:F12" si="4">E7/$E$6</f>
        <v>1</v>
      </c>
      <c r="G7" s="245">
        <v>33809</v>
      </c>
      <c r="H7" s="247">
        <f>G7/E7-1</f>
        <v>0.55572427756304066</v>
      </c>
      <c r="I7" s="248">
        <f>G7-E7</f>
        <v>12077</v>
      </c>
      <c r="J7" s="246">
        <f>G7/$G$6</f>
        <v>1</v>
      </c>
      <c r="K7" s="245">
        <v>37722</v>
      </c>
      <c r="L7" s="249">
        <f t="shared" si="0"/>
        <v>0.11573841284864983</v>
      </c>
      <c r="M7" s="250">
        <f t="shared" si="1"/>
        <v>3913</v>
      </c>
      <c r="N7" s="246">
        <f>K7/$K$6</f>
        <v>1</v>
      </c>
      <c r="O7" s="245">
        <v>35821</v>
      </c>
      <c r="P7" s="247">
        <f t="shared" si="2"/>
        <v>-5.0394994963151474E-2</v>
      </c>
      <c r="Q7" s="248">
        <f t="shared" si="3"/>
        <v>-1901</v>
      </c>
      <c r="R7" s="247">
        <f t="shared" ref="R7:R10" si="5">O7/C7-1</f>
        <v>-3.4968614456208358E-2</v>
      </c>
      <c r="S7" s="248">
        <f t="shared" ref="S7:S10" si="6">O7-C7</f>
        <v>-1298</v>
      </c>
      <c r="T7" s="246">
        <f>O7/$O$6</f>
        <v>1</v>
      </c>
      <c r="V7" s="29"/>
      <c r="W7" s="79"/>
      <c r="AE7" s="1" t="s">
        <v>175</v>
      </c>
    </row>
    <row r="8" spans="1:31" s="4" customFormat="1" x14ac:dyDescent="0.25">
      <c r="B8" s="97" t="s">
        <v>62</v>
      </c>
      <c r="C8" s="251">
        <v>9418</v>
      </c>
      <c r="D8" s="251">
        <v>2731</v>
      </c>
      <c r="E8" s="251">
        <v>0</v>
      </c>
      <c r="F8" s="252">
        <f t="shared" si="4"/>
        <v>0</v>
      </c>
      <c r="G8" s="251">
        <v>3679</v>
      </c>
      <c r="H8" s="253" t="str">
        <f>IFERROR(G8/E8-1,"-")</f>
        <v>-</v>
      </c>
      <c r="I8" s="254">
        <f t="shared" ref="I8:I12" si="7">G8-E8</f>
        <v>3679</v>
      </c>
      <c r="J8" s="252">
        <f t="shared" ref="J8:J12" si="8">G8/$G$6</f>
        <v>0.10881717885770061</v>
      </c>
      <c r="K8" s="251">
        <v>4733</v>
      </c>
      <c r="L8" s="255">
        <f>IFERROR(K8/G8-1,"-")</f>
        <v>0.28649089426474594</v>
      </c>
      <c r="M8" s="256">
        <f>IF(G8=0,"nd",K8-G8)</f>
        <v>1054</v>
      </c>
      <c r="N8" s="257">
        <f t="shared" ref="N8:N12" si="9">K8/$K$6</f>
        <v>0.1254705476910026</v>
      </c>
      <c r="O8" s="251">
        <v>5742</v>
      </c>
      <c r="P8" s="255">
        <f>IFERROR(O8/K8-1,"-")</f>
        <v>0.21318402704415806</v>
      </c>
      <c r="Q8" s="258">
        <f t="shared" si="3"/>
        <v>1009</v>
      </c>
      <c r="R8" s="255">
        <f>IFERROR(O8/C8-1,"-")</f>
        <v>-0.39031641537481421</v>
      </c>
      <c r="S8" s="258">
        <f t="shared" si="6"/>
        <v>-3676</v>
      </c>
      <c r="T8" s="257">
        <f t="shared" ref="T8:T12" si="10">O8/$O$6</f>
        <v>0.16029703246698865</v>
      </c>
      <c r="V8" s="29"/>
      <c r="W8" s="79"/>
      <c r="AE8" s="1"/>
    </row>
    <row r="9" spans="1:31" s="4" customFormat="1" x14ac:dyDescent="0.25">
      <c r="B9" s="97" t="s">
        <v>61</v>
      </c>
      <c r="C9" s="251">
        <v>27701</v>
      </c>
      <c r="D9" s="251">
        <v>4723</v>
      </c>
      <c r="E9" s="251">
        <v>0</v>
      </c>
      <c r="F9" s="257">
        <f t="shared" si="4"/>
        <v>0</v>
      </c>
      <c r="G9" s="251">
        <v>23427</v>
      </c>
      <c r="H9" s="253" t="str">
        <f>IFERROR(G9/E9-1,"-")</f>
        <v>-</v>
      </c>
      <c r="I9" s="258">
        <f t="shared" si="7"/>
        <v>23427</v>
      </c>
      <c r="J9" s="257">
        <f t="shared" si="8"/>
        <v>0.69292200301694817</v>
      </c>
      <c r="K9" s="251">
        <v>26431</v>
      </c>
      <c r="L9" s="255">
        <f>IFERROR(K9/G9-1,"-")</f>
        <v>0.12822811286122859</v>
      </c>
      <c r="M9" s="256">
        <f>IF(G9=0,"nd",K9-G9)</f>
        <v>3004</v>
      </c>
      <c r="N9" s="257">
        <f t="shared" si="9"/>
        <v>0.70067864906420652</v>
      </c>
      <c r="O9" s="251">
        <v>30079</v>
      </c>
      <c r="P9" s="255">
        <f t="shared" si="2"/>
        <v>0.13801974953652918</v>
      </c>
      <c r="Q9" s="258">
        <f t="shared" si="3"/>
        <v>3648</v>
      </c>
      <c r="R9" s="259">
        <f t="shared" si="5"/>
        <v>8.5845276343814225E-2</v>
      </c>
      <c r="S9" s="258">
        <f t="shared" si="6"/>
        <v>2378</v>
      </c>
      <c r="T9" s="257">
        <f t="shared" si="10"/>
        <v>0.83970296753301132</v>
      </c>
      <c r="V9" s="29"/>
      <c r="W9" s="79"/>
      <c r="AE9" s="1"/>
    </row>
    <row r="10" spans="1:31" s="4" customFormat="1" x14ac:dyDescent="0.25">
      <c r="B10" s="244" t="s">
        <v>191</v>
      </c>
      <c r="C10" s="260" t="s">
        <v>227</v>
      </c>
      <c r="D10" s="260" t="s">
        <v>227</v>
      </c>
      <c r="E10" s="260" t="s">
        <v>227</v>
      </c>
      <c r="F10" s="261" t="s">
        <v>227</v>
      </c>
      <c r="G10" s="260" t="s">
        <v>227</v>
      </c>
      <c r="H10" s="249" t="s">
        <v>227</v>
      </c>
      <c r="I10" s="250" t="s">
        <v>227</v>
      </c>
      <c r="J10" s="261" t="s">
        <v>227</v>
      </c>
      <c r="K10" s="260" t="s">
        <v>227</v>
      </c>
      <c r="L10" s="249" t="s">
        <v>227</v>
      </c>
      <c r="M10" s="250" t="s">
        <v>227</v>
      </c>
      <c r="N10" s="261" t="s">
        <v>227</v>
      </c>
      <c r="O10" s="260" t="s">
        <v>227</v>
      </c>
      <c r="P10" s="249" t="s">
        <v>227</v>
      </c>
      <c r="Q10" s="250" t="s">
        <v>227</v>
      </c>
      <c r="R10" s="249" t="s">
        <v>227</v>
      </c>
      <c r="S10" s="250" t="s">
        <v>227</v>
      </c>
      <c r="T10" s="261" t="s">
        <v>227</v>
      </c>
      <c r="V10" s="29"/>
      <c r="W10" s="79"/>
      <c r="AE10" s="1"/>
    </row>
    <row r="11" spans="1:31" s="4" customFormat="1" hidden="1" x14ac:dyDescent="0.25">
      <c r="B11" s="97" t="s">
        <v>62</v>
      </c>
      <c r="C11" s="251" t="e">
        <v>#REF!</v>
      </c>
      <c r="D11" s="251" t="e">
        <v>#REF!</v>
      </c>
      <c r="E11" s="251" t="e">
        <v>#REF!</v>
      </c>
      <c r="F11" s="257" t="e">
        <f t="shared" si="4"/>
        <v>#REF!</v>
      </c>
      <c r="G11" s="251" t="e">
        <v>#REF!</v>
      </c>
      <c r="H11" s="259" t="e">
        <f t="shared" ref="H11:H12" si="11">G11/E11-1</f>
        <v>#REF!</v>
      </c>
      <c r="I11" s="258" t="e">
        <f t="shared" si="7"/>
        <v>#REF!</v>
      </c>
      <c r="J11" s="257" t="e">
        <f t="shared" si="8"/>
        <v>#REF!</v>
      </c>
      <c r="K11" s="251" t="e">
        <v>#REF!</v>
      </c>
      <c r="L11" s="255" t="e">
        <f>K11/G11-1</f>
        <v>#REF!</v>
      </c>
      <c r="M11" s="258" t="e">
        <f t="shared" si="1"/>
        <v>#REF!</v>
      </c>
      <c r="N11" s="257" t="e">
        <f t="shared" si="9"/>
        <v>#REF!</v>
      </c>
      <c r="O11" s="251" t="e">
        <v>#REF!</v>
      </c>
      <c r="P11" s="259" t="e">
        <f t="shared" si="2"/>
        <v>#REF!</v>
      </c>
      <c r="Q11" s="258" t="e">
        <f t="shared" si="3"/>
        <v>#REF!</v>
      </c>
      <c r="R11" s="259" t="e">
        <f t="shared" ref="R11:R12" si="12">O11/D11-1</f>
        <v>#REF!</v>
      </c>
      <c r="S11" s="258" t="e">
        <f t="shared" ref="S11:S12" si="13">O11-D11</f>
        <v>#REF!</v>
      </c>
      <c r="T11" s="257" t="e">
        <f t="shared" si="10"/>
        <v>#REF!</v>
      </c>
      <c r="V11" s="29"/>
      <c r="W11" s="79"/>
      <c r="AE11" s="1"/>
    </row>
    <row r="12" spans="1:31" s="4" customFormat="1" hidden="1" x14ac:dyDescent="0.25">
      <c r="B12" s="97" t="s">
        <v>61</v>
      </c>
      <c r="C12" s="251" t="e">
        <v>#REF!</v>
      </c>
      <c r="D12" s="251" t="e">
        <v>#REF!</v>
      </c>
      <c r="E12" s="251" t="e">
        <v>#REF!</v>
      </c>
      <c r="F12" s="257" t="e">
        <f t="shared" si="4"/>
        <v>#REF!</v>
      </c>
      <c r="G12" s="251" t="e">
        <v>#REF!</v>
      </c>
      <c r="H12" s="259" t="e">
        <f t="shared" si="11"/>
        <v>#REF!</v>
      </c>
      <c r="I12" s="258" t="e">
        <f t="shared" si="7"/>
        <v>#REF!</v>
      </c>
      <c r="J12" s="257" t="e">
        <f t="shared" si="8"/>
        <v>#REF!</v>
      </c>
      <c r="K12" s="251" t="e">
        <v>#REF!</v>
      </c>
      <c r="L12" s="255" t="e">
        <f t="shared" si="0"/>
        <v>#REF!</v>
      </c>
      <c r="M12" s="258" t="e">
        <f t="shared" si="1"/>
        <v>#REF!</v>
      </c>
      <c r="N12" s="257" t="e">
        <f t="shared" si="9"/>
        <v>#REF!</v>
      </c>
      <c r="O12" s="251" t="e">
        <v>#REF!</v>
      </c>
      <c r="P12" s="259" t="e">
        <f>O12/K12-1</f>
        <v>#REF!</v>
      </c>
      <c r="Q12" s="258" t="e">
        <f t="shared" si="3"/>
        <v>#REF!</v>
      </c>
      <c r="R12" s="259" t="e">
        <f t="shared" si="12"/>
        <v>#REF!</v>
      </c>
      <c r="S12" s="258" t="e">
        <f t="shared" si="13"/>
        <v>#REF!</v>
      </c>
      <c r="T12" s="257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62"/>
      <c r="M13" s="235"/>
      <c r="N13" s="235"/>
      <c r="O13" s="235"/>
      <c r="P13" s="235"/>
      <c r="Q13" s="235"/>
      <c r="R13" s="235"/>
      <c r="S13" s="235"/>
      <c r="T13" s="235"/>
      <c r="AE13" s="1" t="s">
        <v>180</v>
      </c>
    </row>
    <row r="14" spans="1:31" s="4" customFormat="1" x14ac:dyDescent="0.25">
      <c r="B14" s="125" t="s">
        <v>181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182</v>
      </c>
    </row>
    <row r="15" spans="1:31" s="4" customFormat="1" x14ac:dyDescent="0.25">
      <c r="AE15" s="1"/>
    </row>
    <row r="18" spans="1:27" x14ac:dyDescent="0.25">
      <c r="A18" t="s">
        <v>192</v>
      </c>
    </row>
    <row r="19" spans="1:27" x14ac:dyDescent="0.25">
      <c r="AA19" t="str">
        <f>CONCATENATE("Hoteles: 
",FIXED(O7,0)," viajeros 
cuota: ",FIXED(T7*100,1),"%")</f>
        <v>Hoteles: 
35,821 viajeros 
cuota: 100.0%</v>
      </c>
    </row>
    <row r="20" spans="1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69" t="s">
        <v>183</v>
      </c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184</v>
      </c>
      <c r="O40" s="14">
        <v>2021</v>
      </c>
      <c r="P40" s="14" t="s">
        <v>184</v>
      </c>
      <c r="Q40" s="14" t="s">
        <v>185</v>
      </c>
      <c r="R40" s="14" t="s">
        <v>186</v>
      </c>
      <c r="S40" s="14" t="s">
        <v>187</v>
      </c>
      <c r="T40" s="87"/>
      <c r="AE40" s="1"/>
    </row>
    <row r="41" spans="2:31" s="4" customFormat="1" ht="18.75" hidden="1" x14ac:dyDescent="0.3">
      <c r="B41" s="223" t="s">
        <v>171</v>
      </c>
      <c r="C41" s="224"/>
      <c r="D41" s="224"/>
      <c r="E41" s="224"/>
      <c r="F41" s="224"/>
      <c r="G41" s="224"/>
      <c r="H41" s="224"/>
      <c r="I41" s="224"/>
      <c r="J41" s="224"/>
      <c r="K41" s="224">
        <v>1824653</v>
      </c>
      <c r="L41" s="224"/>
      <c r="M41" s="224"/>
      <c r="N41" s="225"/>
      <c r="O41" s="224">
        <v>2354005</v>
      </c>
      <c r="P41" s="225"/>
      <c r="Q41" s="225">
        <v>1</v>
      </c>
      <c r="R41" s="225">
        <v>0.2901110512519367</v>
      </c>
      <c r="S41" s="224">
        <v>529352</v>
      </c>
      <c r="T41" s="236"/>
      <c r="AE41" s="1"/>
    </row>
    <row r="42" spans="2:31" ht="18.75" hidden="1" x14ac:dyDescent="0.3">
      <c r="B42" s="223" t="s">
        <v>172</v>
      </c>
      <c r="C42" s="224"/>
      <c r="D42" s="224"/>
      <c r="E42" s="224"/>
      <c r="F42" s="224"/>
      <c r="G42" s="224"/>
      <c r="H42" s="224"/>
      <c r="I42" s="224"/>
      <c r="J42" s="224"/>
      <c r="K42" s="224">
        <v>603938</v>
      </c>
      <c r="L42" s="224"/>
      <c r="M42" s="224"/>
      <c r="N42" s="225">
        <v>1</v>
      </c>
      <c r="O42" s="224">
        <v>936181</v>
      </c>
      <c r="P42" s="225">
        <v>1</v>
      </c>
      <c r="Q42" s="225">
        <v>0.39769711619134201</v>
      </c>
      <c r="R42" s="225">
        <v>0.55012766211101138</v>
      </c>
      <c r="S42" s="224">
        <v>332243</v>
      </c>
      <c r="T42" s="236"/>
      <c r="AE42" s="1" t="s">
        <v>173</v>
      </c>
    </row>
    <row r="43" spans="2:31" ht="15.75" hidden="1" x14ac:dyDescent="0.25">
      <c r="B43" s="226" t="s">
        <v>100</v>
      </c>
      <c r="C43" s="227"/>
      <c r="D43" s="227"/>
      <c r="E43" s="227"/>
      <c r="F43" s="227"/>
      <c r="G43" s="227"/>
      <c r="H43" s="227"/>
      <c r="I43" s="227"/>
      <c r="J43" s="227"/>
      <c r="K43" s="227">
        <v>276550.36166633503</v>
      </c>
      <c r="L43" s="227"/>
      <c r="M43" s="227"/>
      <c r="N43" s="228">
        <v>0.45791184139155844</v>
      </c>
      <c r="O43" s="227">
        <v>430252.45635520399</v>
      </c>
      <c r="P43" s="228">
        <v>0.4595825554622493</v>
      </c>
      <c r="Q43" s="228">
        <v>0.18277465695918402</v>
      </c>
      <c r="R43" s="228">
        <v>0.55578337978930015</v>
      </c>
      <c r="S43" s="227">
        <v>153702.09468886897</v>
      </c>
      <c r="T43" s="237"/>
      <c r="AE43" s="1" t="s">
        <v>174</v>
      </c>
    </row>
    <row r="44" spans="2:31" s="4" customFormat="1" hidden="1" x14ac:dyDescent="0.25">
      <c r="B44" s="229" t="s">
        <v>103</v>
      </c>
      <c r="C44" s="230"/>
      <c r="D44" s="230"/>
      <c r="E44" s="230"/>
      <c r="F44" s="230"/>
      <c r="G44" s="230"/>
      <c r="H44" s="230"/>
      <c r="I44" s="230"/>
      <c r="J44" s="230"/>
      <c r="K44" s="230">
        <v>327387.63833385095</v>
      </c>
      <c r="L44" s="230"/>
      <c r="M44" s="230"/>
      <c r="N44" s="233">
        <v>0.54208815860874948</v>
      </c>
      <c r="O44" s="230">
        <v>505927.5436448183</v>
      </c>
      <c r="P44" s="233">
        <v>0.54041637636826456</v>
      </c>
      <c r="Q44" s="233">
        <v>0.21492203442423372</v>
      </c>
      <c r="R44" s="231">
        <v>0.54534711884540576</v>
      </c>
      <c r="S44" s="232">
        <v>178539.90531096736</v>
      </c>
      <c r="T44" s="239"/>
      <c r="AE44" s="1" t="s">
        <v>175</v>
      </c>
    </row>
    <row r="45" spans="2:31" s="4" customFormat="1" hidden="1" x14ac:dyDescent="0.25">
      <c r="B45" s="234" t="s">
        <v>176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177</v>
      </c>
    </row>
    <row r="46" spans="2:31" s="4" customFormat="1" hidden="1" x14ac:dyDescent="0.25">
      <c r="B46" s="234" t="s">
        <v>178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179</v>
      </c>
    </row>
    <row r="47" spans="2:31" s="4" customFormat="1" ht="7.5" hidden="1" customHeight="1" x14ac:dyDescent="0.25"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AE47" s="1" t="s">
        <v>180</v>
      </c>
    </row>
    <row r="48" spans="2:31" s="4" customFormat="1" hidden="1" x14ac:dyDescent="0.25">
      <c r="B48" s="268" t="s">
        <v>181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48"/>
      <c r="AE48" s="1" t="s">
        <v>182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193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1" t="str">
        <f>CONCATENATE("%/s total Tenerife ",RIGHT(F133,4))</f>
        <v>%/s total Tenerife 2022</v>
      </c>
      <c r="J133" s="182">
        <v>2023</v>
      </c>
      <c r="K133" s="241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3" t="s">
        <v>189</v>
      </c>
      <c r="C134" s="242">
        <v>37119</v>
      </c>
      <c r="D134" s="227">
        <v>7339</v>
      </c>
      <c r="E134" s="227">
        <v>10731</v>
      </c>
      <c r="F134" s="227">
        <v>17520</v>
      </c>
      <c r="G134" s="228">
        <f>F134/E134-1</f>
        <v>0.63265306122448983</v>
      </c>
      <c r="H134" s="227">
        <f>F134-E134</f>
        <v>6789</v>
      </c>
      <c r="I134" s="228">
        <f>F134/F$134</f>
        <v>1</v>
      </c>
      <c r="J134" s="227">
        <v>25698</v>
      </c>
      <c r="K134" s="228">
        <f>J134/J$134</f>
        <v>1</v>
      </c>
      <c r="L134" s="228">
        <f>J134/F134-1</f>
        <v>0.46678082191780823</v>
      </c>
      <c r="M134" s="227">
        <f>J134-F134</f>
        <v>8178</v>
      </c>
      <c r="N134" s="228">
        <f>J134/D134-1</f>
        <v>2.5015669709769726</v>
      </c>
      <c r="O134" s="227">
        <f>J134-D134</f>
        <v>18359</v>
      </c>
      <c r="Q134" s="29"/>
      <c r="R134" s="79"/>
      <c r="Z134" s="1" t="s">
        <v>173</v>
      </c>
      <c r="AE134"/>
    </row>
    <row r="135" spans="1:31" s="4" customFormat="1" x14ac:dyDescent="0.25">
      <c r="B135" s="244" t="s">
        <v>190</v>
      </c>
      <c r="C135" s="245">
        <v>37119</v>
      </c>
      <c r="D135" s="245">
        <v>7339</v>
      </c>
      <c r="E135" s="245">
        <v>10731</v>
      </c>
      <c r="F135" s="245">
        <v>17520</v>
      </c>
      <c r="G135" s="249">
        <f>IFERROR(F135/E135-1,"-")</f>
        <v>0.63265306122448983</v>
      </c>
      <c r="H135" s="245">
        <f t="shared" ref="H135:H138" si="14">F135-E135</f>
        <v>6789</v>
      </c>
      <c r="I135" s="247">
        <f>F135/F$134</f>
        <v>1</v>
      </c>
      <c r="J135" s="245">
        <v>25698</v>
      </c>
      <c r="K135" s="246">
        <f t="shared" ref="K135:K138" si="15">J135/J$134</f>
        <v>1</v>
      </c>
      <c r="L135" s="247">
        <f t="shared" ref="L135:L138" si="16">J135/F135-1</f>
        <v>0.46678082191780823</v>
      </c>
      <c r="M135" s="248">
        <f t="shared" ref="M135:M138" si="17">J135-F135</f>
        <v>8178</v>
      </c>
      <c r="N135" s="246">
        <f t="shared" ref="N135:N138" si="18">J135/D135-1</f>
        <v>2.5015669709769726</v>
      </c>
      <c r="O135" s="245">
        <f t="shared" ref="O135:O138" si="19">J135-D135</f>
        <v>18359</v>
      </c>
      <c r="Q135" s="29"/>
      <c r="R135" s="79"/>
      <c r="Z135" s="1" t="s">
        <v>175</v>
      </c>
    </row>
    <row r="136" spans="1:31" s="4" customFormat="1" x14ac:dyDescent="0.25">
      <c r="B136" s="97" t="s">
        <v>62</v>
      </c>
      <c r="C136" s="251">
        <v>9418</v>
      </c>
      <c r="D136" s="251">
        <v>0</v>
      </c>
      <c r="E136" s="251">
        <v>0</v>
      </c>
      <c r="F136" s="251">
        <v>1009</v>
      </c>
      <c r="G136" s="255" t="str">
        <f t="shared" ref="G136:G138" si="20">IFERROR(F136/E136-1,"-")</f>
        <v>-</v>
      </c>
      <c r="H136" s="251">
        <f t="shared" si="14"/>
        <v>1009</v>
      </c>
      <c r="I136" s="259">
        <f t="shared" ref="I136:I138" si="21">F136/F$134</f>
        <v>5.7591324200913244E-2</v>
      </c>
      <c r="J136" s="251">
        <v>1532</v>
      </c>
      <c r="K136" s="257">
        <f t="shared" si="15"/>
        <v>5.9615534282823568E-2</v>
      </c>
      <c r="L136" s="259">
        <f t="shared" si="16"/>
        <v>0.51833498513379594</v>
      </c>
      <c r="M136" s="258">
        <f t="shared" si="17"/>
        <v>523</v>
      </c>
      <c r="N136" s="257" t="e">
        <f t="shared" si="18"/>
        <v>#DIV/0!</v>
      </c>
      <c r="O136" s="251">
        <f t="shared" si="19"/>
        <v>1532</v>
      </c>
      <c r="Q136" s="29"/>
      <c r="R136" s="79"/>
      <c r="Z136" s="1"/>
    </row>
    <row r="137" spans="1:31" s="4" customFormat="1" x14ac:dyDescent="0.25">
      <c r="B137" s="97" t="s">
        <v>61</v>
      </c>
      <c r="C137" s="251">
        <v>15448</v>
      </c>
      <c r="D137" s="251">
        <v>0</v>
      </c>
      <c r="E137" s="251">
        <v>0</v>
      </c>
      <c r="F137" s="251">
        <v>16511</v>
      </c>
      <c r="G137" s="253" t="str">
        <f t="shared" si="20"/>
        <v>-</v>
      </c>
      <c r="H137" s="251">
        <f t="shared" si="14"/>
        <v>16511</v>
      </c>
      <c r="I137" s="263">
        <f t="shared" si="21"/>
        <v>0.94240867579908671</v>
      </c>
      <c r="J137" s="251">
        <v>24166</v>
      </c>
      <c r="K137" s="257">
        <f t="shared" si="15"/>
        <v>0.94038446571717649</v>
      </c>
      <c r="L137" s="259">
        <f t="shared" si="16"/>
        <v>0.46363030706801522</v>
      </c>
      <c r="M137" s="258">
        <f t="shared" si="17"/>
        <v>7655</v>
      </c>
      <c r="N137" s="257" t="e">
        <f t="shared" si="18"/>
        <v>#DIV/0!</v>
      </c>
      <c r="O137" s="251">
        <f t="shared" si="19"/>
        <v>24166</v>
      </c>
      <c r="Q137" s="29"/>
      <c r="R137" s="79"/>
      <c r="Z137" s="1"/>
    </row>
    <row r="138" spans="1:31" s="4" customFormat="1" x14ac:dyDescent="0.25">
      <c r="B138" s="244" t="s">
        <v>191</v>
      </c>
      <c r="C138" s="245" t="e">
        <v>#REF!</v>
      </c>
      <c r="D138" s="245" t="e">
        <v>#REF!</v>
      </c>
      <c r="E138" s="245" t="e">
        <v>#REF!</v>
      </c>
      <c r="F138" s="245" t="e">
        <v>#REF!</v>
      </c>
      <c r="G138" s="249" t="str">
        <f t="shared" si="20"/>
        <v>-</v>
      </c>
      <c r="H138" s="245" t="e">
        <f t="shared" si="14"/>
        <v>#REF!</v>
      </c>
      <c r="I138" s="247" t="e">
        <f t="shared" si="21"/>
        <v>#REF!</v>
      </c>
      <c r="J138" s="245" t="e">
        <v>#REF!</v>
      </c>
      <c r="K138" s="246" t="e">
        <f t="shared" si="15"/>
        <v>#REF!</v>
      </c>
      <c r="L138" s="247" t="e">
        <f t="shared" si="16"/>
        <v>#REF!</v>
      </c>
      <c r="M138" s="248" t="e">
        <f t="shared" si="17"/>
        <v>#REF!</v>
      </c>
      <c r="N138" s="246" t="e">
        <f t="shared" si="18"/>
        <v>#REF!</v>
      </c>
      <c r="O138" s="245" t="e">
        <f t="shared" si="19"/>
        <v>#REF!</v>
      </c>
      <c r="Q138" s="29"/>
      <c r="R138" s="79"/>
      <c r="Z138" s="1"/>
    </row>
    <row r="139" spans="1:31" s="4" customFormat="1" ht="7.5" customHeight="1" x14ac:dyDescent="0.25"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Z139" s="1" t="s">
        <v>180</v>
      </c>
    </row>
    <row r="140" spans="1:31" s="4" customFormat="1" ht="32.25" customHeight="1" x14ac:dyDescent="0.25">
      <c r="B140" s="310" t="s">
        <v>194</v>
      </c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Z140" s="1" t="s">
        <v>182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A393E-F398-409B-A4D1-609B0CA153DF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188</v>
      </c>
      <c r="G1" s="222"/>
      <c r="H1" s="222"/>
      <c r="I1" s="222"/>
      <c r="K1" s="222"/>
    </row>
    <row r="3" spans="1:31" s="4" customFormat="1" ht="25.5" customHeight="1" thickBot="1" x14ac:dyDescent="0.3">
      <c r="B3" s="62" t="s">
        <v>312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0" t="s">
        <v>259</v>
      </c>
      <c r="D5" s="240" t="s">
        <v>260</v>
      </c>
      <c r="E5" s="240" t="s">
        <v>266</v>
      </c>
      <c r="F5" s="241" t="str">
        <f>CONCATENATE("%/s total Tenerife ",RIGHT(E5,4))</f>
        <v>%/s total Tenerife 2021</v>
      </c>
      <c r="G5" s="240" t="s">
        <v>261</v>
      </c>
      <c r="H5" s="241" t="str">
        <f>CONCATENATE("var. ",RIGHT(G5,2),"/",RIGHT(E5,2))</f>
        <v>var. 22/21</v>
      </c>
      <c r="I5" s="241" t="str">
        <f>CONCATENATE("dif. ",RIGHT(G5,2),"/",RIGHT(E5,2))</f>
        <v>dif. 22/21</v>
      </c>
      <c r="J5" s="241" t="str">
        <f>CONCATENATE("%/s total Tenerife ",RIGHT(G5,4))</f>
        <v>%/s total Tenerife 2022</v>
      </c>
      <c r="K5" s="240" t="s">
        <v>262</v>
      </c>
      <c r="L5" s="241" t="str">
        <f>CONCATENATE("var. ",RIGHT(K5,2),"/",RIGHT(G5,2))</f>
        <v>var. 23/22</v>
      </c>
      <c r="M5" s="241" t="str">
        <f>CONCATENATE("dif. ",RIGHT(K5,2),"/",RIGHT(G5,2))</f>
        <v>dif. 23/22</v>
      </c>
      <c r="N5" s="241" t="str">
        <f>CONCATENATE("%/s total Tenerife ",RIGHT(K5,4))</f>
        <v>%/s total Tenerife 2023</v>
      </c>
      <c r="O5" s="240" t="s">
        <v>263</v>
      </c>
      <c r="P5" s="241" t="str">
        <f>CONCATENATE("var. ",RIGHT(O5,2),"/",RIGHT(K5,2))</f>
        <v>var. 24/23</v>
      </c>
      <c r="Q5" s="241" t="str">
        <f>CONCATENATE("dif. ",RIGHT(O5,2),"/",RIGHT(K5,2))</f>
        <v>dif. 24/23</v>
      </c>
      <c r="R5" s="241" t="str">
        <f>CONCATENATE("var. ",RIGHT(O5,2),"/",RIGHT(C5,2))</f>
        <v>var. 24/19</v>
      </c>
      <c r="S5" s="241" t="str">
        <f>CONCATENATE("dif. ",RIGHT(O5,2),"/",RIGHT(C5,2))</f>
        <v>dif. 24/19</v>
      </c>
      <c r="T5" s="241" t="str">
        <f>CONCATENATE("%/s total Tenerife ",RIGHT(O5,4))</f>
        <v>%/s total Tenerife 2024</v>
      </c>
      <c r="AE5" s="1"/>
    </row>
    <row r="6" spans="1:31" ht="18.75" x14ac:dyDescent="0.3">
      <c r="A6" s="4"/>
      <c r="B6" s="223" t="s">
        <v>195</v>
      </c>
      <c r="C6" s="242">
        <v>17966</v>
      </c>
      <c r="D6" s="242">
        <v>6752</v>
      </c>
      <c r="E6" s="242">
        <v>10731</v>
      </c>
      <c r="F6" s="243">
        <f>E6/$E$6</f>
        <v>1</v>
      </c>
      <c r="G6" s="242">
        <v>17520</v>
      </c>
      <c r="H6" s="243">
        <f>G6/E6-1</f>
        <v>0.63265306122448983</v>
      </c>
      <c r="I6" s="242">
        <f>G6-E6</f>
        <v>6789</v>
      </c>
      <c r="J6" s="243">
        <f>G6/$G$6</f>
        <v>1</v>
      </c>
      <c r="K6" s="242">
        <v>25698</v>
      </c>
      <c r="L6" s="243">
        <f t="shared" ref="L6:L12" si="0">K6/G6-1</f>
        <v>0.46678082191780823</v>
      </c>
      <c r="M6" s="242">
        <f t="shared" ref="M6:M12" si="1">K6-G6</f>
        <v>8178</v>
      </c>
      <c r="N6" s="243">
        <f>K6/$K$6</f>
        <v>1</v>
      </c>
      <c r="O6" s="242">
        <v>23944</v>
      </c>
      <c r="P6" s="243">
        <f t="shared" ref="P6:P11" si="2">O6/K6-1</f>
        <v>-6.8254338859055186E-2</v>
      </c>
      <c r="Q6" s="242">
        <f t="shared" ref="Q6:Q12" si="3">O6-K6</f>
        <v>-1754</v>
      </c>
      <c r="R6" s="243">
        <f>O6/C6-1</f>
        <v>0.33273961928086382</v>
      </c>
      <c r="S6" s="242">
        <f>O6-C6</f>
        <v>5978</v>
      </c>
      <c r="T6" s="243">
        <f>O6/$O$6</f>
        <v>1</v>
      </c>
      <c r="V6" s="29"/>
      <c r="W6" s="79"/>
      <c r="AE6" s="1" t="s">
        <v>173</v>
      </c>
    </row>
    <row r="7" spans="1:31" s="4" customFormat="1" x14ac:dyDescent="0.25">
      <c r="B7" s="244" t="s">
        <v>190</v>
      </c>
      <c r="C7" s="245">
        <v>17966</v>
      </c>
      <c r="D7" s="245">
        <v>6752</v>
      </c>
      <c r="E7" s="245">
        <v>10731</v>
      </c>
      <c r="F7" s="246">
        <f t="shared" ref="F7:F12" si="4">E7/$E$6</f>
        <v>1</v>
      </c>
      <c r="G7" s="245">
        <v>17520</v>
      </c>
      <c r="H7" s="247">
        <f>G7/E7-1</f>
        <v>0.63265306122448983</v>
      </c>
      <c r="I7" s="248">
        <f>G7-E7</f>
        <v>6789</v>
      </c>
      <c r="J7" s="246">
        <f>G7/$G$6</f>
        <v>1</v>
      </c>
      <c r="K7" s="245">
        <v>25698</v>
      </c>
      <c r="L7" s="249">
        <f t="shared" si="0"/>
        <v>0.46678082191780823</v>
      </c>
      <c r="M7" s="250">
        <f t="shared" si="1"/>
        <v>8178</v>
      </c>
      <c r="N7" s="246">
        <f>K7/$K$6</f>
        <v>1</v>
      </c>
      <c r="O7" s="245">
        <v>23944</v>
      </c>
      <c r="P7" s="247">
        <f t="shared" si="2"/>
        <v>-6.8254338859055186E-2</v>
      </c>
      <c r="Q7" s="248">
        <f t="shared" si="3"/>
        <v>-1754</v>
      </c>
      <c r="R7" s="247">
        <f t="shared" ref="R7:R10" si="5">O7/C7-1</f>
        <v>0.33273961928086382</v>
      </c>
      <c r="S7" s="248">
        <f t="shared" ref="S7:S10" si="6">O7-C7</f>
        <v>5978</v>
      </c>
      <c r="T7" s="246">
        <f>O7/$O$6</f>
        <v>1</v>
      </c>
      <c r="V7" s="29"/>
      <c r="W7" s="79"/>
      <c r="AE7" s="1" t="s">
        <v>175</v>
      </c>
    </row>
    <row r="8" spans="1:31" s="4" customFormat="1" x14ac:dyDescent="0.25">
      <c r="B8" s="97" t="s">
        <v>62</v>
      </c>
      <c r="C8" s="251">
        <v>2518</v>
      </c>
      <c r="D8" s="251">
        <v>668</v>
      </c>
      <c r="E8" s="251">
        <v>0</v>
      </c>
      <c r="F8" s="252">
        <f t="shared" si="4"/>
        <v>0</v>
      </c>
      <c r="G8" s="251">
        <v>980</v>
      </c>
      <c r="H8" s="253" t="str">
        <f>IFERROR(G8/E8-1,"-")</f>
        <v>-</v>
      </c>
      <c r="I8" s="254">
        <f t="shared" ref="I8:I12" si="7">G8-E8</f>
        <v>980</v>
      </c>
      <c r="J8" s="252">
        <f t="shared" ref="J8:J12" si="8">G8/$G$6</f>
        <v>5.5936073059360727E-2</v>
      </c>
      <c r="K8" s="251">
        <v>1377</v>
      </c>
      <c r="L8" s="255">
        <f>IFERROR(K8/G8-1,"-")</f>
        <v>0.40510204081632661</v>
      </c>
      <c r="M8" s="256">
        <f>IF(G8=0,"nd",K8-G8)</f>
        <v>397</v>
      </c>
      <c r="N8" s="257">
        <f t="shared" ref="N8:N12" si="9">K8/$K$6</f>
        <v>5.3583936493112307E-2</v>
      </c>
      <c r="O8" s="251">
        <v>1540</v>
      </c>
      <c r="P8" s="255">
        <f>IFERROR(O8/K8-1,"-")</f>
        <v>0.11837327523602026</v>
      </c>
      <c r="Q8" s="258">
        <f t="shared" si="3"/>
        <v>163</v>
      </c>
      <c r="R8" s="255">
        <f>IFERROR(O8/C8-1,"-")</f>
        <v>-0.3884034948371724</v>
      </c>
      <c r="S8" s="258">
        <f t="shared" si="6"/>
        <v>-978</v>
      </c>
      <c r="T8" s="257">
        <f t="shared" ref="T8:T12" si="10">O8/$O$6</f>
        <v>6.4316739057801539E-2</v>
      </c>
      <c r="V8" s="29"/>
      <c r="W8" s="79"/>
      <c r="AE8" s="1"/>
    </row>
    <row r="9" spans="1:31" s="4" customFormat="1" x14ac:dyDescent="0.25">
      <c r="B9" s="97" t="s">
        <v>61</v>
      </c>
      <c r="C9" s="251">
        <v>15448</v>
      </c>
      <c r="D9" s="251">
        <v>2547</v>
      </c>
      <c r="E9" s="251">
        <v>0</v>
      </c>
      <c r="F9" s="257">
        <f t="shared" si="4"/>
        <v>0</v>
      </c>
      <c r="G9" s="251">
        <v>13071</v>
      </c>
      <c r="H9" s="253" t="str">
        <f>IFERROR(G9/E9-1,"-")</f>
        <v>-</v>
      </c>
      <c r="I9" s="258">
        <f t="shared" si="7"/>
        <v>13071</v>
      </c>
      <c r="J9" s="257">
        <f t="shared" si="8"/>
        <v>0.74606164383561646</v>
      </c>
      <c r="K9" s="251">
        <v>20411</v>
      </c>
      <c r="L9" s="255">
        <f>IFERROR(K9/G9-1,"-")</f>
        <v>0.5615484660699257</v>
      </c>
      <c r="M9" s="256">
        <f>IF(G9=0,"nd",K9-G9)</f>
        <v>7340</v>
      </c>
      <c r="N9" s="257">
        <f t="shared" si="9"/>
        <v>0.79426414506965526</v>
      </c>
      <c r="O9" s="251">
        <v>22404</v>
      </c>
      <c r="P9" s="255">
        <f t="shared" si="2"/>
        <v>9.7643427563568697E-2</v>
      </c>
      <c r="Q9" s="258">
        <f t="shared" si="3"/>
        <v>1993</v>
      </c>
      <c r="R9" s="259">
        <f t="shared" si="5"/>
        <v>0.45028482651475921</v>
      </c>
      <c r="S9" s="258">
        <f t="shared" si="6"/>
        <v>6956</v>
      </c>
      <c r="T9" s="257">
        <f t="shared" si="10"/>
        <v>0.93568326094219845</v>
      </c>
      <c r="V9" s="29"/>
      <c r="W9" s="79"/>
      <c r="AE9" s="1"/>
    </row>
    <row r="10" spans="1:31" s="4" customFormat="1" x14ac:dyDescent="0.25">
      <c r="B10" s="244" t="s">
        <v>191</v>
      </c>
      <c r="C10" s="260" t="s">
        <v>227</v>
      </c>
      <c r="D10" s="260" t="s">
        <v>227</v>
      </c>
      <c r="E10" s="260" t="s">
        <v>227</v>
      </c>
      <c r="F10" s="261" t="str">
        <f>IFERROR(E10/$E$6,"-")</f>
        <v>-</v>
      </c>
      <c r="G10" s="260" t="s">
        <v>227</v>
      </c>
      <c r="H10" s="249" t="str">
        <f>IFERROR(G10/E10-1,"-")</f>
        <v>-</v>
      </c>
      <c r="I10" s="250" t="str">
        <f>IFERROR(G10-E10,"-")</f>
        <v>-</v>
      </c>
      <c r="J10" s="261" t="str">
        <f>IFERROR(G10/$G$6,"-")</f>
        <v>-</v>
      </c>
      <c r="K10" s="260" t="s">
        <v>227</v>
      </c>
      <c r="L10" s="249" t="str">
        <f>IFERROR(K10/G10-1,"-")</f>
        <v>-</v>
      </c>
      <c r="M10" s="250" t="str">
        <f>IFERROR(K10-G10,"-")</f>
        <v>-</v>
      </c>
      <c r="N10" s="261" t="str">
        <f>IFERROR(K10/$K$6,"-")</f>
        <v>-</v>
      </c>
      <c r="O10" s="260" t="s">
        <v>227</v>
      </c>
      <c r="P10" s="249" t="str">
        <f>IFERROR(O10/K10-1,"-")</f>
        <v>-</v>
      </c>
      <c r="Q10" s="250" t="str">
        <f>IFERROR(O10-K10,"-")</f>
        <v>-</v>
      </c>
      <c r="R10" s="249" t="e">
        <f t="shared" si="5"/>
        <v>#VALUE!</v>
      </c>
      <c r="S10" s="250" t="e">
        <f t="shared" si="6"/>
        <v>#VALUE!</v>
      </c>
      <c r="T10" s="261" t="str">
        <f>IFERROR(O10/$O$6,"-")</f>
        <v>-</v>
      </c>
      <c r="V10" s="29"/>
      <c r="W10" s="79"/>
      <c r="AE10" s="1"/>
    </row>
    <row r="11" spans="1:31" s="4" customFormat="1" hidden="1" x14ac:dyDescent="0.25">
      <c r="B11" s="97" t="s">
        <v>62</v>
      </c>
      <c r="C11" s="251" t="e">
        <v>#REF!</v>
      </c>
      <c r="D11" s="251" t="e">
        <v>#REF!</v>
      </c>
      <c r="E11" s="251" t="e">
        <v>#REF!</v>
      </c>
      <c r="F11" s="257" t="e">
        <f t="shared" si="4"/>
        <v>#REF!</v>
      </c>
      <c r="G11" s="251" t="e">
        <v>#REF!</v>
      </c>
      <c r="H11" s="259" t="e">
        <f t="shared" ref="H11:H12" si="11">G11/E11-1</f>
        <v>#REF!</v>
      </c>
      <c r="I11" s="258" t="e">
        <f t="shared" si="7"/>
        <v>#REF!</v>
      </c>
      <c r="J11" s="257" t="e">
        <f t="shared" si="8"/>
        <v>#REF!</v>
      </c>
      <c r="K11" s="251" t="e">
        <v>#REF!</v>
      </c>
      <c r="L11" s="255" t="e">
        <f>K11/G11-1</f>
        <v>#REF!</v>
      </c>
      <c r="M11" s="258" t="e">
        <f t="shared" si="1"/>
        <v>#REF!</v>
      </c>
      <c r="N11" s="257" t="e">
        <f t="shared" si="9"/>
        <v>#REF!</v>
      </c>
      <c r="O11" s="251" t="e">
        <v>#REF!</v>
      </c>
      <c r="P11" s="259" t="e">
        <f t="shared" si="2"/>
        <v>#REF!</v>
      </c>
      <c r="Q11" s="258" t="e">
        <f t="shared" si="3"/>
        <v>#REF!</v>
      </c>
      <c r="R11" s="259" t="e">
        <f t="shared" ref="R11:R12" si="12">O11/D11-1</f>
        <v>#REF!</v>
      </c>
      <c r="S11" s="258" t="e">
        <f t="shared" ref="S11:S12" si="13">O11-D11</f>
        <v>#REF!</v>
      </c>
      <c r="T11" s="257" t="e">
        <f t="shared" si="10"/>
        <v>#REF!</v>
      </c>
      <c r="V11" s="29"/>
      <c r="W11" s="79"/>
      <c r="AE11" s="1"/>
    </row>
    <row r="12" spans="1:31" s="4" customFormat="1" hidden="1" x14ac:dyDescent="0.25">
      <c r="B12" s="97" t="s">
        <v>61</v>
      </c>
      <c r="C12" s="251" t="e">
        <v>#REF!</v>
      </c>
      <c r="D12" s="251" t="e">
        <v>#REF!</v>
      </c>
      <c r="E12" s="251" t="e">
        <v>#REF!</v>
      </c>
      <c r="F12" s="257" t="e">
        <f t="shared" si="4"/>
        <v>#REF!</v>
      </c>
      <c r="G12" s="251" t="e">
        <v>#REF!</v>
      </c>
      <c r="H12" s="259" t="e">
        <f t="shared" si="11"/>
        <v>#REF!</v>
      </c>
      <c r="I12" s="258" t="e">
        <f t="shared" si="7"/>
        <v>#REF!</v>
      </c>
      <c r="J12" s="257" t="e">
        <f t="shared" si="8"/>
        <v>#REF!</v>
      </c>
      <c r="K12" s="251" t="e">
        <v>#REF!</v>
      </c>
      <c r="L12" s="255" t="e">
        <f t="shared" si="0"/>
        <v>#REF!</v>
      </c>
      <c r="M12" s="258" t="e">
        <f t="shared" si="1"/>
        <v>#REF!</v>
      </c>
      <c r="N12" s="257" t="e">
        <f t="shared" si="9"/>
        <v>#REF!</v>
      </c>
      <c r="O12" s="251" t="e">
        <v>#REF!</v>
      </c>
      <c r="P12" s="259" t="e">
        <f>O12/K12-1</f>
        <v>#REF!</v>
      </c>
      <c r="Q12" s="258" t="e">
        <f t="shared" si="3"/>
        <v>#REF!</v>
      </c>
      <c r="R12" s="259" t="e">
        <f t="shared" si="12"/>
        <v>#REF!</v>
      </c>
      <c r="S12" s="258" t="e">
        <f t="shared" si="13"/>
        <v>#REF!</v>
      </c>
      <c r="T12" s="257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62"/>
      <c r="M13" s="235"/>
      <c r="N13" s="235"/>
      <c r="O13" s="235"/>
      <c r="P13" s="235"/>
      <c r="Q13" s="235"/>
      <c r="R13" s="235"/>
      <c r="S13" s="235"/>
      <c r="T13" s="235"/>
      <c r="AE13" s="1" t="s">
        <v>180</v>
      </c>
    </row>
    <row r="14" spans="1:31" s="4" customFormat="1" x14ac:dyDescent="0.25">
      <c r="B14" s="125" t="s">
        <v>181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182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23,944 viajeros 
cuota: 100.0%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69" t="s">
        <v>183</v>
      </c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184</v>
      </c>
      <c r="O40" s="14">
        <v>2021</v>
      </c>
      <c r="P40" s="14" t="s">
        <v>184</v>
      </c>
      <c r="Q40" s="14" t="s">
        <v>185</v>
      </c>
      <c r="R40" s="14" t="s">
        <v>186</v>
      </c>
      <c r="S40" s="14" t="s">
        <v>187</v>
      </c>
      <c r="T40" s="87"/>
      <c r="AE40" s="1"/>
    </row>
    <row r="41" spans="2:31" s="4" customFormat="1" ht="18.75" hidden="1" x14ac:dyDescent="0.3">
      <c r="B41" s="223" t="s">
        <v>171</v>
      </c>
      <c r="C41" s="224"/>
      <c r="D41" s="224"/>
      <c r="E41" s="224"/>
      <c r="F41" s="224"/>
      <c r="G41" s="224"/>
      <c r="H41" s="224"/>
      <c r="I41" s="224"/>
      <c r="J41" s="224"/>
      <c r="K41" s="224">
        <v>1824653</v>
      </c>
      <c r="L41" s="224"/>
      <c r="M41" s="224"/>
      <c r="N41" s="225"/>
      <c r="O41" s="224">
        <v>2354005</v>
      </c>
      <c r="P41" s="225"/>
      <c r="Q41" s="225">
        <v>1</v>
      </c>
      <c r="R41" s="225">
        <v>0.2901110512519367</v>
      </c>
      <c r="S41" s="224">
        <v>529352</v>
      </c>
      <c r="T41" s="236"/>
      <c r="AE41" s="1"/>
    </row>
    <row r="42" spans="2:31" ht="18.75" hidden="1" x14ac:dyDescent="0.3">
      <c r="B42" s="223" t="s">
        <v>172</v>
      </c>
      <c r="C42" s="224"/>
      <c r="D42" s="224"/>
      <c r="E42" s="224"/>
      <c r="F42" s="224"/>
      <c r="G42" s="224"/>
      <c r="H42" s="224"/>
      <c r="I42" s="224"/>
      <c r="J42" s="224"/>
      <c r="K42" s="224">
        <v>603938</v>
      </c>
      <c r="L42" s="224"/>
      <c r="M42" s="224"/>
      <c r="N42" s="225">
        <v>1</v>
      </c>
      <c r="O42" s="224">
        <v>936181</v>
      </c>
      <c r="P42" s="225">
        <v>1</v>
      </c>
      <c r="Q42" s="225">
        <v>0.39769711619134201</v>
      </c>
      <c r="R42" s="225">
        <v>0.55012766211101138</v>
      </c>
      <c r="S42" s="224">
        <v>332243</v>
      </c>
      <c r="T42" s="236"/>
      <c r="AE42" s="1" t="s">
        <v>173</v>
      </c>
    </row>
    <row r="43" spans="2:31" ht="15.75" hidden="1" x14ac:dyDescent="0.25">
      <c r="B43" s="226" t="s">
        <v>100</v>
      </c>
      <c r="C43" s="227"/>
      <c r="D43" s="227"/>
      <c r="E43" s="227"/>
      <c r="F43" s="227"/>
      <c r="G43" s="227"/>
      <c r="H43" s="227"/>
      <c r="I43" s="227"/>
      <c r="J43" s="227"/>
      <c r="K43" s="227">
        <v>276550.36166633503</v>
      </c>
      <c r="L43" s="227"/>
      <c r="M43" s="227"/>
      <c r="N43" s="228">
        <v>0.45791184139155844</v>
      </c>
      <c r="O43" s="227">
        <v>430252.45635520399</v>
      </c>
      <c r="P43" s="228">
        <v>0.4595825554622493</v>
      </c>
      <c r="Q43" s="228">
        <v>0.18277465695918402</v>
      </c>
      <c r="R43" s="228">
        <v>0.55578337978930015</v>
      </c>
      <c r="S43" s="227">
        <v>153702.09468886897</v>
      </c>
      <c r="T43" s="237"/>
      <c r="AE43" s="1" t="s">
        <v>174</v>
      </c>
    </row>
    <row r="44" spans="2:31" s="4" customFormat="1" hidden="1" x14ac:dyDescent="0.25">
      <c r="B44" s="229" t="s">
        <v>103</v>
      </c>
      <c r="C44" s="230"/>
      <c r="D44" s="230"/>
      <c r="E44" s="230"/>
      <c r="F44" s="230"/>
      <c r="G44" s="230"/>
      <c r="H44" s="230"/>
      <c r="I44" s="230"/>
      <c r="J44" s="230"/>
      <c r="K44" s="230">
        <v>327387.63833385095</v>
      </c>
      <c r="L44" s="230"/>
      <c r="M44" s="230"/>
      <c r="N44" s="233">
        <v>0.54208815860874948</v>
      </c>
      <c r="O44" s="230">
        <v>505927.5436448183</v>
      </c>
      <c r="P44" s="233">
        <v>0.54041637636826456</v>
      </c>
      <c r="Q44" s="233">
        <v>0.21492203442423372</v>
      </c>
      <c r="R44" s="231">
        <v>0.54534711884540576</v>
      </c>
      <c r="S44" s="232">
        <v>178539.90531096736</v>
      </c>
      <c r="T44" s="239"/>
      <c r="AE44" s="1" t="s">
        <v>175</v>
      </c>
    </row>
    <row r="45" spans="2:31" s="4" customFormat="1" hidden="1" x14ac:dyDescent="0.25">
      <c r="B45" s="234" t="s">
        <v>176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177</v>
      </c>
    </row>
    <row r="46" spans="2:31" s="4" customFormat="1" hidden="1" x14ac:dyDescent="0.25">
      <c r="B46" s="234" t="s">
        <v>178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179</v>
      </c>
    </row>
    <row r="47" spans="2:31" s="4" customFormat="1" ht="7.5" hidden="1" customHeight="1" x14ac:dyDescent="0.25"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AE47" s="1" t="s">
        <v>180</v>
      </c>
    </row>
    <row r="48" spans="2:31" s="4" customFormat="1" hidden="1" x14ac:dyDescent="0.25">
      <c r="B48" s="268" t="s">
        <v>181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48"/>
      <c r="AE48" s="1" t="s">
        <v>182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196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1" t="str">
        <f>CONCATENATE("%/s total Tenerife ",RIGHT(F133,4))</f>
        <v>%/s total Tenerife 2022</v>
      </c>
      <c r="J133" s="182">
        <v>2023</v>
      </c>
      <c r="K133" s="241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3" t="s">
        <v>195</v>
      </c>
      <c r="C134" s="227">
        <v>17966</v>
      </c>
      <c r="D134" s="227">
        <v>7339</v>
      </c>
      <c r="E134" s="227">
        <v>10731</v>
      </c>
      <c r="F134" s="227">
        <v>17520</v>
      </c>
      <c r="G134" s="228">
        <f>F134/E134-1</f>
        <v>0.63265306122448983</v>
      </c>
      <c r="H134" s="227">
        <f>F134-E134</f>
        <v>6789</v>
      </c>
      <c r="I134" s="228">
        <f>F134/F$134</f>
        <v>1</v>
      </c>
      <c r="J134" s="227">
        <v>25698</v>
      </c>
      <c r="K134" s="228">
        <f>J134/J$134</f>
        <v>1</v>
      </c>
      <c r="L134" s="228">
        <f>J134/F134-1</f>
        <v>0.46678082191780823</v>
      </c>
      <c r="M134" s="227">
        <f>J134-F134</f>
        <v>8178</v>
      </c>
      <c r="N134" s="228">
        <f>J134/D134-1</f>
        <v>2.5015669709769726</v>
      </c>
      <c r="O134" s="227">
        <f>J134-D134</f>
        <v>18359</v>
      </c>
      <c r="Q134" s="29"/>
      <c r="R134" s="79"/>
      <c r="Z134" s="1" t="s">
        <v>173</v>
      </c>
      <c r="AE134"/>
    </row>
    <row r="135" spans="1:31" s="4" customFormat="1" x14ac:dyDescent="0.25">
      <c r="B135" s="244" t="s">
        <v>190</v>
      </c>
      <c r="C135" s="245">
        <v>17966</v>
      </c>
      <c r="D135" s="245">
        <v>7339</v>
      </c>
      <c r="E135" s="245">
        <v>10731</v>
      </c>
      <c r="F135" s="245">
        <v>17520</v>
      </c>
      <c r="G135" s="249">
        <f>IFERROR(F135/E135-1,"-")</f>
        <v>0.63265306122448983</v>
      </c>
      <c r="H135" s="245">
        <f t="shared" ref="H135:H138" si="14">F135-E135</f>
        <v>6789</v>
      </c>
      <c r="I135" s="247">
        <f>F135/F$134</f>
        <v>1</v>
      </c>
      <c r="J135" s="245">
        <v>25698</v>
      </c>
      <c r="K135" s="246">
        <f t="shared" ref="K135:K138" si="15">J135/J$134</f>
        <v>1</v>
      </c>
      <c r="L135" s="247">
        <f t="shared" ref="L135:L138" si="16">J135/F135-1</f>
        <v>0.46678082191780823</v>
      </c>
      <c r="M135" s="248">
        <f t="shared" ref="M135:M138" si="17">J135-F135</f>
        <v>8178</v>
      </c>
      <c r="N135" s="246">
        <f t="shared" ref="N135:N138" si="18">J135/D135-1</f>
        <v>2.5015669709769726</v>
      </c>
      <c r="O135" s="245">
        <f t="shared" ref="O135:O138" si="19">J135-D135</f>
        <v>18359</v>
      </c>
      <c r="Q135" s="29"/>
      <c r="R135" s="79"/>
      <c r="Z135" s="1" t="s">
        <v>175</v>
      </c>
    </row>
    <row r="136" spans="1:31" s="4" customFormat="1" x14ac:dyDescent="0.25">
      <c r="B136" s="97" t="s">
        <v>62</v>
      </c>
      <c r="C136" s="251">
        <v>2518</v>
      </c>
      <c r="D136" s="251">
        <v>0</v>
      </c>
      <c r="E136" s="251">
        <v>0</v>
      </c>
      <c r="F136" s="251">
        <v>1009</v>
      </c>
      <c r="G136" s="255" t="str">
        <f t="shared" ref="G136:G138" si="20">IFERROR(F136/E136-1,"-")</f>
        <v>-</v>
      </c>
      <c r="H136" s="251">
        <f t="shared" si="14"/>
        <v>1009</v>
      </c>
      <c r="I136" s="259">
        <f t="shared" ref="I136:I138" si="21">F136/F$134</f>
        <v>5.7591324200913244E-2</v>
      </c>
      <c r="J136" s="251">
        <v>1532</v>
      </c>
      <c r="K136" s="257">
        <f t="shared" si="15"/>
        <v>5.9615534282823568E-2</v>
      </c>
      <c r="L136" s="259">
        <f t="shared" si="16"/>
        <v>0.51833498513379594</v>
      </c>
      <c r="M136" s="258">
        <f t="shared" si="17"/>
        <v>523</v>
      </c>
      <c r="N136" s="257" t="e">
        <f t="shared" si="18"/>
        <v>#DIV/0!</v>
      </c>
      <c r="O136" s="251">
        <f t="shared" si="19"/>
        <v>1532</v>
      </c>
      <c r="Q136" s="29"/>
      <c r="R136" s="79"/>
      <c r="Z136" s="1"/>
    </row>
    <row r="137" spans="1:31" s="4" customFormat="1" x14ac:dyDescent="0.25">
      <c r="B137" s="97" t="s">
        <v>61</v>
      </c>
      <c r="C137" s="251">
        <v>15448</v>
      </c>
      <c r="D137" s="251">
        <v>0</v>
      </c>
      <c r="E137" s="251">
        <v>0</v>
      </c>
      <c r="F137" s="251">
        <v>16511</v>
      </c>
      <c r="G137" s="253" t="str">
        <f t="shared" si="20"/>
        <v>-</v>
      </c>
      <c r="H137" s="251">
        <f t="shared" si="14"/>
        <v>16511</v>
      </c>
      <c r="I137" s="263">
        <f t="shared" si="21"/>
        <v>0.94240867579908671</v>
      </c>
      <c r="J137" s="251">
        <v>24166</v>
      </c>
      <c r="K137" s="257">
        <f t="shared" si="15"/>
        <v>0.94038446571717649</v>
      </c>
      <c r="L137" s="259">
        <f t="shared" si="16"/>
        <v>0.46363030706801522</v>
      </c>
      <c r="M137" s="258">
        <f t="shared" si="17"/>
        <v>7655</v>
      </c>
      <c r="N137" s="257" t="e">
        <f t="shared" si="18"/>
        <v>#DIV/0!</v>
      </c>
      <c r="O137" s="251">
        <f t="shared" si="19"/>
        <v>24166</v>
      </c>
      <c r="Q137" s="29"/>
      <c r="R137" s="79"/>
      <c r="Z137" s="1"/>
    </row>
    <row r="138" spans="1:31" s="4" customFormat="1" x14ac:dyDescent="0.25">
      <c r="B138" s="244" t="s">
        <v>191</v>
      </c>
      <c r="C138" s="245" t="e">
        <v>#REF!</v>
      </c>
      <c r="D138" s="245" t="e">
        <v>#REF!</v>
      </c>
      <c r="E138" s="245" t="e">
        <v>#REF!</v>
      </c>
      <c r="F138" s="245" t="e">
        <v>#REF!</v>
      </c>
      <c r="G138" s="249" t="str">
        <f t="shared" si="20"/>
        <v>-</v>
      </c>
      <c r="H138" s="245" t="e">
        <f t="shared" si="14"/>
        <v>#REF!</v>
      </c>
      <c r="I138" s="247" t="e">
        <f t="shared" si="21"/>
        <v>#REF!</v>
      </c>
      <c r="J138" s="245" t="e">
        <v>#REF!</v>
      </c>
      <c r="K138" s="246" t="e">
        <f t="shared" si="15"/>
        <v>#REF!</v>
      </c>
      <c r="L138" s="247" t="e">
        <f t="shared" si="16"/>
        <v>#REF!</v>
      </c>
      <c r="M138" s="248" t="e">
        <f t="shared" si="17"/>
        <v>#REF!</v>
      </c>
      <c r="N138" s="246" t="e">
        <f t="shared" si="18"/>
        <v>#REF!</v>
      </c>
      <c r="O138" s="245" t="e">
        <f t="shared" si="19"/>
        <v>#REF!</v>
      </c>
      <c r="Q138" s="29"/>
      <c r="R138" s="79"/>
      <c r="Z138" s="1"/>
    </row>
    <row r="139" spans="1:31" s="4" customFormat="1" ht="7.5" customHeight="1" x14ac:dyDescent="0.25"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Z139" s="1" t="s">
        <v>180</v>
      </c>
    </row>
    <row r="140" spans="1:31" s="4" customFormat="1" ht="32.25" customHeight="1" x14ac:dyDescent="0.25">
      <c r="B140" s="310" t="s">
        <v>194</v>
      </c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Z140" s="1" t="s">
        <v>182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0A679-2798-437B-A874-41D70BD4A7EC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188</v>
      </c>
      <c r="G1" s="222"/>
      <c r="H1" s="222"/>
      <c r="I1" s="222"/>
      <c r="K1" s="222"/>
    </row>
    <row r="3" spans="1:31" s="4" customFormat="1" ht="25.5" customHeight="1" thickBot="1" x14ac:dyDescent="0.3">
      <c r="B3" s="62" t="s">
        <v>313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0" t="s">
        <v>259</v>
      </c>
      <c r="D5" s="240" t="s">
        <v>260</v>
      </c>
      <c r="E5" s="240" t="s">
        <v>266</v>
      </c>
      <c r="F5" s="241" t="str">
        <f>CONCATENATE("%/s total Tenerife ",RIGHT(E5,4))</f>
        <v>%/s total Tenerife 2021</v>
      </c>
      <c r="G5" s="240" t="s">
        <v>261</v>
      </c>
      <c r="H5" s="241" t="str">
        <f>CONCATENATE("var. ",RIGHT(G5,2),"/",RIGHT(E5,2))</f>
        <v>var. 22/21</v>
      </c>
      <c r="I5" s="241" t="str">
        <f>CONCATENATE("dif. ",RIGHT(G5,2),"/",RIGHT(E5,2))</f>
        <v>dif. 22/21</v>
      </c>
      <c r="J5" s="241" t="str">
        <f>CONCATENATE("%/s total Tenerife ",RIGHT(G5,4))</f>
        <v>%/s total Tenerife 2022</v>
      </c>
      <c r="K5" s="240" t="s">
        <v>262</v>
      </c>
      <c r="L5" s="241" t="str">
        <f>CONCATENATE("var. ",RIGHT(K5,2),"/",RIGHT(G5,2))</f>
        <v>var. 23/22</v>
      </c>
      <c r="M5" s="241" t="str">
        <f>CONCATENATE("dif. ",RIGHT(K5,2),"/",RIGHT(G5,2))</f>
        <v>dif. 23/22</v>
      </c>
      <c r="N5" s="241" t="str">
        <f>CONCATENATE("%/s total Tenerife ",RIGHT(K5,4))</f>
        <v>%/s total Tenerife 2023</v>
      </c>
      <c r="O5" s="240" t="s">
        <v>263</v>
      </c>
      <c r="P5" s="241" t="str">
        <f>CONCATENATE("var. ",RIGHT(O5,2),"/",RIGHT(K5,2))</f>
        <v>var. 24/23</v>
      </c>
      <c r="Q5" s="241" t="str">
        <f>CONCATENATE("dif. ",RIGHT(O5,2),"/",RIGHT(K5,2))</f>
        <v>dif. 24/23</v>
      </c>
      <c r="R5" s="241" t="str">
        <f>CONCATENATE("var. ",RIGHT(O5,2),"/",RIGHT(C5,2))</f>
        <v>var. 24/19</v>
      </c>
      <c r="S5" s="241" t="str">
        <f>CONCATENATE("dif. ",RIGHT(O5,2),"/",RIGHT(C5,2))</f>
        <v>dif. 24/19</v>
      </c>
      <c r="T5" s="241" t="str">
        <f>CONCATENATE("%/s total Tenerife ",RIGHT(O5,4))</f>
        <v>%/s total Tenerife 2024</v>
      </c>
      <c r="AE5" s="1"/>
    </row>
    <row r="6" spans="1:31" ht="18.75" x14ac:dyDescent="0.3">
      <c r="A6" s="4"/>
      <c r="B6" s="223" t="s">
        <v>197</v>
      </c>
      <c r="C6" s="242">
        <v>19153</v>
      </c>
      <c r="D6" s="242">
        <v>8025</v>
      </c>
      <c r="E6" s="242">
        <v>11001</v>
      </c>
      <c r="F6" s="243">
        <f>E6/$E$6</f>
        <v>1</v>
      </c>
      <c r="G6" s="242">
        <v>16289</v>
      </c>
      <c r="H6" s="243">
        <f>G6/E6-1</f>
        <v>0.48068357422052532</v>
      </c>
      <c r="I6" s="242">
        <f>G6-E6</f>
        <v>5288</v>
      </c>
      <c r="J6" s="243">
        <f>G6/$G$6</f>
        <v>1</v>
      </c>
      <c r="K6" s="242">
        <v>12024</v>
      </c>
      <c r="L6" s="243">
        <f t="shared" ref="L6:L12" si="0">K6/G6-1</f>
        <v>-0.261833138928111</v>
      </c>
      <c r="M6" s="242">
        <f t="shared" ref="M6:M12" si="1">K6-G6</f>
        <v>-4265</v>
      </c>
      <c r="N6" s="243">
        <f>K6/$K$6</f>
        <v>1</v>
      </c>
      <c r="O6" s="242">
        <v>11877</v>
      </c>
      <c r="P6" s="243">
        <f t="shared" ref="P6:P11" si="2">O6/K6-1</f>
        <v>-1.2225548902195627E-2</v>
      </c>
      <c r="Q6" s="242">
        <f t="shared" ref="Q6:Q12" si="3">O6-K6</f>
        <v>-147</v>
      </c>
      <c r="R6" s="243">
        <f>O6/C6-1</f>
        <v>-0.37988826815642462</v>
      </c>
      <c r="S6" s="242">
        <f>O6-C6</f>
        <v>-7276</v>
      </c>
      <c r="T6" s="243">
        <f>O6/$O$6</f>
        <v>1</v>
      </c>
      <c r="V6" s="29"/>
      <c r="W6" s="79"/>
      <c r="AE6" s="1" t="s">
        <v>173</v>
      </c>
    </row>
    <row r="7" spans="1:31" s="4" customFormat="1" x14ac:dyDescent="0.25">
      <c r="B7" s="244" t="s">
        <v>190</v>
      </c>
      <c r="C7" s="245">
        <v>19153</v>
      </c>
      <c r="D7" s="245">
        <v>8025</v>
      </c>
      <c r="E7" s="245">
        <v>11001</v>
      </c>
      <c r="F7" s="246">
        <f t="shared" ref="F7:F12" si="4">E7/$E$6</f>
        <v>1</v>
      </c>
      <c r="G7" s="245">
        <v>16289</v>
      </c>
      <c r="H7" s="247">
        <f>G7/E7-1</f>
        <v>0.48068357422052532</v>
      </c>
      <c r="I7" s="248">
        <f>G7-E7</f>
        <v>5288</v>
      </c>
      <c r="J7" s="246">
        <f>G7/$G$6</f>
        <v>1</v>
      </c>
      <c r="K7" s="245">
        <v>12024</v>
      </c>
      <c r="L7" s="249">
        <f t="shared" si="0"/>
        <v>-0.261833138928111</v>
      </c>
      <c r="M7" s="250">
        <f t="shared" si="1"/>
        <v>-4265</v>
      </c>
      <c r="N7" s="246">
        <f>K7/$K$6</f>
        <v>1</v>
      </c>
      <c r="O7" s="245">
        <v>11877</v>
      </c>
      <c r="P7" s="247">
        <f t="shared" si="2"/>
        <v>-1.2225548902195627E-2</v>
      </c>
      <c r="Q7" s="248">
        <f t="shared" si="3"/>
        <v>-147</v>
      </c>
      <c r="R7" s="247">
        <f t="shared" ref="R7:R10" si="5">O7/C7-1</f>
        <v>-0.37988826815642462</v>
      </c>
      <c r="S7" s="248">
        <f t="shared" ref="S7:S10" si="6">O7-C7</f>
        <v>-7276</v>
      </c>
      <c r="T7" s="246">
        <f>O7/$O$6</f>
        <v>1</v>
      </c>
      <c r="V7" s="29"/>
      <c r="W7" s="79"/>
      <c r="AE7" s="1" t="s">
        <v>175</v>
      </c>
    </row>
    <row r="8" spans="1:31" s="4" customFormat="1" x14ac:dyDescent="0.25">
      <c r="B8" s="97" t="s">
        <v>62</v>
      </c>
      <c r="C8" s="251">
        <v>6900</v>
      </c>
      <c r="D8" s="251">
        <v>2063</v>
      </c>
      <c r="E8" s="251">
        <v>0</v>
      </c>
      <c r="F8" s="252">
        <f t="shared" si="4"/>
        <v>0</v>
      </c>
      <c r="G8" s="251">
        <v>2699</v>
      </c>
      <c r="H8" s="253" t="str">
        <f>IFERROR(G8/E8-1,"-")</f>
        <v>-</v>
      </c>
      <c r="I8" s="254">
        <f t="shared" ref="I8:I12" si="7">G8-E8</f>
        <v>2699</v>
      </c>
      <c r="J8" s="252">
        <f t="shared" ref="J8:J12" si="8">G8/$G$6</f>
        <v>0.16569464055497576</v>
      </c>
      <c r="K8" s="251">
        <v>3356</v>
      </c>
      <c r="L8" s="255">
        <f>IFERROR(K8/G8-1,"-")</f>
        <v>0.24342349018154863</v>
      </c>
      <c r="M8" s="256">
        <f>IF(G8=0,"nd",K8-G8)</f>
        <v>657</v>
      </c>
      <c r="N8" s="257">
        <f t="shared" ref="N8:N12" si="9">K8/$K$6</f>
        <v>0.27910844976713239</v>
      </c>
      <c r="O8" s="251">
        <v>4202</v>
      </c>
      <c r="P8" s="255">
        <f>IFERROR(O8/K8-1,"-")</f>
        <v>0.25208581644815253</v>
      </c>
      <c r="Q8" s="258">
        <f t="shared" si="3"/>
        <v>846</v>
      </c>
      <c r="R8" s="255">
        <f>IFERROR(O8/C8-1,"-")</f>
        <v>-0.39101449275362321</v>
      </c>
      <c r="S8" s="258">
        <f t="shared" si="6"/>
        <v>-2698</v>
      </c>
      <c r="T8" s="257">
        <f t="shared" ref="T8:T12" si="10">O8/$O$6</f>
        <v>0.35379304538183043</v>
      </c>
      <c r="V8" s="29"/>
      <c r="W8" s="79"/>
      <c r="AE8" s="1"/>
    </row>
    <row r="9" spans="1:31" s="4" customFormat="1" x14ac:dyDescent="0.25">
      <c r="B9" s="97" t="s">
        <v>61</v>
      </c>
      <c r="C9" s="251">
        <v>12253</v>
      </c>
      <c r="D9" s="251">
        <v>2176</v>
      </c>
      <c r="E9" s="251">
        <v>0</v>
      </c>
      <c r="F9" s="257">
        <f t="shared" si="4"/>
        <v>0</v>
      </c>
      <c r="G9" s="251">
        <v>10356</v>
      </c>
      <c r="H9" s="253" t="str">
        <f>IFERROR(G9/E9-1,"-")</f>
        <v>-</v>
      </c>
      <c r="I9" s="258">
        <f t="shared" si="7"/>
        <v>10356</v>
      </c>
      <c r="J9" s="257">
        <f t="shared" si="8"/>
        <v>0.63576646816870286</v>
      </c>
      <c r="K9" s="251">
        <v>6020</v>
      </c>
      <c r="L9" s="255">
        <f>IFERROR(K9/G9-1,"-")</f>
        <v>-0.41869447663190418</v>
      </c>
      <c r="M9" s="256">
        <f>IF(G9=0,"nd",K9-G9)</f>
        <v>-4336</v>
      </c>
      <c r="N9" s="257">
        <f t="shared" si="9"/>
        <v>0.50066533599467733</v>
      </c>
      <c r="O9" s="251">
        <v>7675</v>
      </c>
      <c r="P9" s="255">
        <f t="shared" si="2"/>
        <v>0.27491694352159479</v>
      </c>
      <c r="Q9" s="258">
        <f t="shared" si="3"/>
        <v>1655</v>
      </c>
      <c r="R9" s="259">
        <f t="shared" si="5"/>
        <v>-0.37362278625642698</v>
      </c>
      <c r="S9" s="258">
        <f t="shared" si="6"/>
        <v>-4578</v>
      </c>
      <c r="T9" s="257">
        <f t="shared" si="10"/>
        <v>0.64620695461816957</v>
      </c>
      <c r="V9" s="29"/>
      <c r="W9" s="79"/>
      <c r="AE9" s="1"/>
    </row>
    <row r="10" spans="1:31" s="4" customFormat="1" x14ac:dyDescent="0.25">
      <c r="B10" s="244" t="s">
        <v>191</v>
      </c>
      <c r="C10" s="260" t="s">
        <v>227</v>
      </c>
      <c r="D10" s="260" t="s">
        <v>227</v>
      </c>
      <c r="E10" s="260" t="s">
        <v>227</v>
      </c>
      <c r="F10" s="261" t="str">
        <f>IFERROR(E10/$E$6,"-")</f>
        <v>-</v>
      </c>
      <c r="G10" s="260" t="s">
        <v>227</v>
      </c>
      <c r="H10" s="249" t="str">
        <f>IFERROR(G10/E10-1,"-")</f>
        <v>-</v>
      </c>
      <c r="I10" s="250" t="str">
        <f>IFERROR(G10-E10,"-")</f>
        <v>-</v>
      </c>
      <c r="J10" s="261" t="str">
        <f>IFERROR(G10/$G$6,"-")</f>
        <v>-</v>
      </c>
      <c r="K10" s="260" t="s">
        <v>227</v>
      </c>
      <c r="L10" s="249" t="str">
        <f>IFERROR(K10/G10-1,"-")</f>
        <v>-</v>
      </c>
      <c r="M10" s="250" t="str">
        <f>IFERROR(K10-G10,"-")</f>
        <v>-</v>
      </c>
      <c r="N10" s="261" t="str">
        <f>IFERROR(K10/$K$6,"-")</f>
        <v>-</v>
      </c>
      <c r="O10" s="260" t="s">
        <v>227</v>
      </c>
      <c r="P10" s="249" t="str">
        <f>IFERROR(O10/K10-1,"-")</f>
        <v>-</v>
      </c>
      <c r="Q10" s="250" t="str">
        <f>IFERROR(O10-K10,"-")</f>
        <v>-</v>
      </c>
      <c r="R10" s="249" t="e">
        <f t="shared" si="5"/>
        <v>#VALUE!</v>
      </c>
      <c r="S10" s="250" t="e">
        <f t="shared" si="6"/>
        <v>#VALUE!</v>
      </c>
      <c r="T10" s="261" t="str">
        <f>IFERROR(O10/$O$6,"-")</f>
        <v>-</v>
      </c>
      <c r="V10" s="29"/>
      <c r="W10" s="79"/>
      <c r="AE10" s="1"/>
    </row>
    <row r="11" spans="1:31" s="4" customFormat="1" hidden="1" x14ac:dyDescent="0.25">
      <c r="B11" s="97" t="s">
        <v>62</v>
      </c>
      <c r="C11" s="251" t="e">
        <v>#REF!</v>
      </c>
      <c r="D11" s="251" t="e">
        <v>#REF!</v>
      </c>
      <c r="E11" s="251" t="e">
        <v>#REF!</v>
      </c>
      <c r="F11" s="257" t="e">
        <f t="shared" si="4"/>
        <v>#REF!</v>
      </c>
      <c r="G11" s="251" t="e">
        <v>#REF!</v>
      </c>
      <c r="H11" s="259" t="e">
        <f t="shared" ref="H11:H12" si="11">G11/E11-1</f>
        <v>#REF!</v>
      </c>
      <c r="I11" s="258" t="e">
        <f t="shared" si="7"/>
        <v>#REF!</v>
      </c>
      <c r="J11" s="257" t="e">
        <f t="shared" si="8"/>
        <v>#REF!</v>
      </c>
      <c r="K11" s="251" t="e">
        <v>#REF!</v>
      </c>
      <c r="L11" s="255" t="e">
        <f>K11/G11-1</f>
        <v>#REF!</v>
      </c>
      <c r="M11" s="258" t="e">
        <f t="shared" si="1"/>
        <v>#REF!</v>
      </c>
      <c r="N11" s="257" t="e">
        <f t="shared" si="9"/>
        <v>#REF!</v>
      </c>
      <c r="O11" s="251" t="e">
        <v>#REF!</v>
      </c>
      <c r="P11" s="259" t="e">
        <f t="shared" si="2"/>
        <v>#REF!</v>
      </c>
      <c r="Q11" s="258" t="e">
        <f t="shared" si="3"/>
        <v>#REF!</v>
      </c>
      <c r="R11" s="259" t="e">
        <f t="shared" ref="R11:R12" si="12">O11/D11-1</f>
        <v>#REF!</v>
      </c>
      <c r="S11" s="258" t="e">
        <f t="shared" ref="S11:S12" si="13">O11-D11</f>
        <v>#REF!</v>
      </c>
      <c r="T11" s="257" t="e">
        <f t="shared" si="10"/>
        <v>#REF!</v>
      </c>
      <c r="V11" s="29"/>
      <c r="W11" s="79"/>
      <c r="AE11" s="1"/>
    </row>
    <row r="12" spans="1:31" s="4" customFormat="1" hidden="1" x14ac:dyDescent="0.25">
      <c r="B12" s="97" t="s">
        <v>61</v>
      </c>
      <c r="C12" s="251" t="e">
        <v>#REF!</v>
      </c>
      <c r="D12" s="251" t="e">
        <v>#REF!</v>
      </c>
      <c r="E12" s="251" t="e">
        <v>#REF!</v>
      </c>
      <c r="F12" s="257" t="e">
        <f t="shared" si="4"/>
        <v>#REF!</v>
      </c>
      <c r="G12" s="251" t="e">
        <v>#REF!</v>
      </c>
      <c r="H12" s="259" t="e">
        <f t="shared" si="11"/>
        <v>#REF!</v>
      </c>
      <c r="I12" s="258" t="e">
        <f t="shared" si="7"/>
        <v>#REF!</v>
      </c>
      <c r="J12" s="257" t="e">
        <f t="shared" si="8"/>
        <v>#REF!</v>
      </c>
      <c r="K12" s="251" t="e">
        <v>#REF!</v>
      </c>
      <c r="L12" s="255" t="e">
        <f t="shared" si="0"/>
        <v>#REF!</v>
      </c>
      <c r="M12" s="258" t="e">
        <f t="shared" si="1"/>
        <v>#REF!</v>
      </c>
      <c r="N12" s="257" t="e">
        <f t="shared" si="9"/>
        <v>#REF!</v>
      </c>
      <c r="O12" s="251" t="e">
        <v>#REF!</v>
      </c>
      <c r="P12" s="259" t="e">
        <f>O12/K12-1</f>
        <v>#REF!</v>
      </c>
      <c r="Q12" s="258" t="e">
        <f t="shared" si="3"/>
        <v>#REF!</v>
      </c>
      <c r="R12" s="259" t="e">
        <f t="shared" si="12"/>
        <v>#REF!</v>
      </c>
      <c r="S12" s="258" t="e">
        <f t="shared" si="13"/>
        <v>#REF!</v>
      </c>
      <c r="T12" s="257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62"/>
      <c r="M13" s="235"/>
      <c r="N13" s="235"/>
      <c r="O13" s="235"/>
      <c r="P13" s="235"/>
      <c r="Q13" s="235"/>
      <c r="R13" s="235"/>
      <c r="S13" s="235"/>
      <c r="T13" s="235"/>
      <c r="AE13" s="1" t="s">
        <v>180</v>
      </c>
    </row>
    <row r="14" spans="1:31" s="4" customFormat="1" x14ac:dyDescent="0.25">
      <c r="B14" s="125" t="s">
        <v>181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182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11,877 viajeros 
cuota: 100.0%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69" t="s">
        <v>183</v>
      </c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184</v>
      </c>
      <c r="O40" s="14">
        <v>2021</v>
      </c>
      <c r="P40" s="14" t="s">
        <v>184</v>
      </c>
      <c r="Q40" s="14" t="s">
        <v>185</v>
      </c>
      <c r="R40" s="14" t="s">
        <v>186</v>
      </c>
      <c r="S40" s="14" t="s">
        <v>187</v>
      </c>
      <c r="T40" s="87"/>
      <c r="AE40" s="1"/>
    </row>
    <row r="41" spans="2:31" s="4" customFormat="1" ht="18.75" hidden="1" x14ac:dyDescent="0.3">
      <c r="B41" s="223" t="s">
        <v>171</v>
      </c>
      <c r="C41" s="224"/>
      <c r="D41" s="224"/>
      <c r="E41" s="224"/>
      <c r="F41" s="224"/>
      <c r="G41" s="224"/>
      <c r="H41" s="224"/>
      <c r="I41" s="224"/>
      <c r="J41" s="224"/>
      <c r="K41" s="224">
        <v>1824653</v>
      </c>
      <c r="L41" s="224"/>
      <c r="M41" s="224"/>
      <c r="N41" s="225"/>
      <c r="O41" s="224">
        <v>2354005</v>
      </c>
      <c r="P41" s="225"/>
      <c r="Q41" s="225">
        <v>1</v>
      </c>
      <c r="R41" s="225">
        <v>0.2901110512519367</v>
      </c>
      <c r="S41" s="224">
        <v>529352</v>
      </c>
      <c r="T41" s="236"/>
      <c r="AE41" s="1"/>
    </row>
    <row r="42" spans="2:31" ht="18.75" hidden="1" x14ac:dyDescent="0.3">
      <c r="B42" s="223" t="s">
        <v>172</v>
      </c>
      <c r="C42" s="224"/>
      <c r="D42" s="224"/>
      <c r="E42" s="224"/>
      <c r="F42" s="224"/>
      <c r="G42" s="224"/>
      <c r="H42" s="224"/>
      <c r="I42" s="224"/>
      <c r="J42" s="224"/>
      <c r="K42" s="224">
        <v>603938</v>
      </c>
      <c r="L42" s="224"/>
      <c r="M42" s="224"/>
      <c r="N42" s="225">
        <v>1</v>
      </c>
      <c r="O42" s="224">
        <v>936181</v>
      </c>
      <c r="P42" s="225">
        <v>1</v>
      </c>
      <c r="Q42" s="225">
        <v>0.39769711619134201</v>
      </c>
      <c r="R42" s="225">
        <v>0.55012766211101138</v>
      </c>
      <c r="S42" s="224">
        <v>332243</v>
      </c>
      <c r="T42" s="236"/>
      <c r="AE42" s="1" t="s">
        <v>173</v>
      </c>
    </row>
    <row r="43" spans="2:31" ht="15.75" hidden="1" x14ac:dyDescent="0.25">
      <c r="B43" s="226" t="s">
        <v>100</v>
      </c>
      <c r="C43" s="227"/>
      <c r="D43" s="227"/>
      <c r="E43" s="227"/>
      <c r="F43" s="227"/>
      <c r="G43" s="227"/>
      <c r="H43" s="227"/>
      <c r="I43" s="227"/>
      <c r="J43" s="227"/>
      <c r="K43" s="227">
        <v>276550.36166633503</v>
      </c>
      <c r="L43" s="227"/>
      <c r="M43" s="227"/>
      <c r="N43" s="228">
        <v>0.45791184139155844</v>
      </c>
      <c r="O43" s="227">
        <v>430252.45635520399</v>
      </c>
      <c r="P43" s="228">
        <v>0.4595825554622493</v>
      </c>
      <c r="Q43" s="228">
        <v>0.18277465695918402</v>
      </c>
      <c r="R43" s="228">
        <v>0.55578337978930015</v>
      </c>
      <c r="S43" s="227">
        <v>153702.09468886897</v>
      </c>
      <c r="T43" s="237"/>
      <c r="AE43" s="1" t="s">
        <v>174</v>
      </c>
    </row>
    <row r="44" spans="2:31" s="4" customFormat="1" hidden="1" x14ac:dyDescent="0.25">
      <c r="B44" s="229" t="s">
        <v>103</v>
      </c>
      <c r="C44" s="230"/>
      <c r="D44" s="230"/>
      <c r="E44" s="230"/>
      <c r="F44" s="230"/>
      <c r="G44" s="230"/>
      <c r="H44" s="230"/>
      <c r="I44" s="230"/>
      <c r="J44" s="230"/>
      <c r="K44" s="230">
        <v>327387.63833385095</v>
      </c>
      <c r="L44" s="230"/>
      <c r="M44" s="230"/>
      <c r="N44" s="233">
        <v>0.54208815860874948</v>
      </c>
      <c r="O44" s="230">
        <v>505927.5436448183</v>
      </c>
      <c r="P44" s="233">
        <v>0.54041637636826456</v>
      </c>
      <c r="Q44" s="233">
        <v>0.21492203442423372</v>
      </c>
      <c r="R44" s="231">
        <v>0.54534711884540576</v>
      </c>
      <c r="S44" s="232">
        <v>178539.90531096736</v>
      </c>
      <c r="T44" s="239"/>
      <c r="AE44" s="1" t="s">
        <v>175</v>
      </c>
    </row>
    <row r="45" spans="2:31" s="4" customFormat="1" hidden="1" x14ac:dyDescent="0.25">
      <c r="B45" s="234" t="s">
        <v>176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177</v>
      </c>
    </row>
    <row r="46" spans="2:31" s="4" customFormat="1" hidden="1" x14ac:dyDescent="0.25">
      <c r="B46" s="234" t="s">
        <v>178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179</v>
      </c>
    </row>
    <row r="47" spans="2:31" s="4" customFormat="1" ht="7.5" hidden="1" customHeight="1" x14ac:dyDescent="0.25"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AE47" s="1" t="s">
        <v>180</v>
      </c>
    </row>
    <row r="48" spans="2:31" s="4" customFormat="1" hidden="1" x14ac:dyDescent="0.25">
      <c r="B48" s="268" t="s">
        <v>181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48"/>
      <c r="AE48" s="1" t="s">
        <v>182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198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1" t="str">
        <f>CONCATENATE("%/s total Tenerife ",RIGHT(F133,4))</f>
        <v>%/s total Tenerife 2022</v>
      </c>
      <c r="J133" s="182">
        <v>2023</v>
      </c>
      <c r="K133" s="241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3" t="s">
        <v>197</v>
      </c>
      <c r="C134" s="227">
        <v>19153</v>
      </c>
      <c r="D134" s="227">
        <v>8684</v>
      </c>
      <c r="E134" s="227">
        <v>11001</v>
      </c>
      <c r="F134" s="227">
        <v>16289</v>
      </c>
      <c r="G134" s="228">
        <f>F134/E134-1</f>
        <v>0.48068357422052532</v>
      </c>
      <c r="H134" s="227">
        <f>F134-E134</f>
        <v>5288</v>
      </c>
      <c r="I134" s="228">
        <f>F134/F$134</f>
        <v>1</v>
      </c>
      <c r="J134" s="227">
        <v>12024</v>
      </c>
      <c r="K134" s="228">
        <f>J134/J$134</f>
        <v>1</v>
      </c>
      <c r="L134" s="228">
        <f>J134/F134-1</f>
        <v>-0.261833138928111</v>
      </c>
      <c r="M134" s="227">
        <f>J134-F134</f>
        <v>-4265</v>
      </c>
      <c r="N134" s="228">
        <f>J134/D134-1</f>
        <v>0.38461538461538458</v>
      </c>
      <c r="O134" s="227">
        <f>J134-D134</f>
        <v>3340</v>
      </c>
      <c r="Q134" s="29"/>
      <c r="R134" s="79"/>
      <c r="Z134" s="1" t="s">
        <v>173</v>
      </c>
      <c r="AE134"/>
    </row>
    <row r="135" spans="1:31" s="4" customFormat="1" x14ac:dyDescent="0.25">
      <c r="B135" s="244" t="s">
        <v>190</v>
      </c>
      <c r="C135" s="245">
        <v>19153</v>
      </c>
      <c r="D135" s="245">
        <v>8684</v>
      </c>
      <c r="E135" s="245">
        <v>11001</v>
      </c>
      <c r="F135" s="245">
        <v>16289</v>
      </c>
      <c r="G135" s="249">
        <f>IFERROR(F135/E135-1,"-")</f>
        <v>0.48068357422052532</v>
      </c>
      <c r="H135" s="245">
        <f t="shared" ref="H135:H138" si="14">F135-E135</f>
        <v>5288</v>
      </c>
      <c r="I135" s="247">
        <f>F135/F$134</f>
        <v>1</v>
      </c>
      <c r="J135" s="245">
        <v>12024</v>
      </c>
      <c r="K135" s="246">
        <f t="shared" ref="K135:K138" si="15">J135/J$134</f>
        <v>1</v>
      </c>
      <c r="L135" s="247">
        <f t="shared" ref="L135:L138" si="16">J135/F135-1</f>
        <v>-0.261833138928111</v>
      </c>
      <c r="M135" s="248">
        <f t="shared" ref="M135:M138" si="17">J135-F135</f>
        <v>-4265</v>
      </c>
      <c r="N135" s="246">
        <f t="shared" ref="N135:N138" si="18">J135/D135-1</f>
        <v>0.38461538461538458</v>
      </c>
      <c r="O135" s="245">
        <f t="shared" ref="O135:O138" si="19">J135-D135</f>
        <v>3340</v>
      </c>
      <c r="Q135" s="29"/>
      <c r="R135" s="79"/>
      <c r="Z135" s="1" t="s">
        <v>175</v>
      </c>
    </row>
    <row r="136" spans="1:31" s="4" customFormat="1" x14ac:dyDescent="0.25">
      <c r="B136" s="97" t="s">
        <v>62</v>
      </c>
      <c r="C136" s="251">
        <v>6900</v>
      </c>
      <c r="D136" s="251">
        <v>0</v>
      </c>
      <c r="E136" s="251">
        <v>0</v>
      </c>
      <c r="F136" s="251">
        <v>2928</v>
      </c>
      <c r="G136" s="255" t="str">
        <f t="shared" ref="G136:G138" si="20">IFERROR(F136/E136-1,"-")</f>
        <v>-</v>
      </c>
      <c r="H136" s="251">
        <f t="shared" si="14"/>
        <v>2928</v>
      </c>
      <c r="I136" s="259">
        <f t="shared" ref="I136:I138" si="21">F136/F$134</f>
        <v>0.17975320768616859</v>
      </c>
      <c r="J136" s="251">
        <v>3814</v>
      </c>
      <c r="K136" s="257">
        <f t="shared" si="15"/>
        <v>0.31719893546240852</v>
      </c>
      <c r="L136" s="259">
        <f t="shared" si="16"/>
        <v>0.30259562841530063</v>
      </c>
      <c r="M136" s="258">
        <f t="shared" si="17"/>
        <v>886</v>
      </c>
      <c r="N136" s="257" t="e">
        <f t="shared" si="18"/>
        <v>#DIV/0!</v>
      </c>
      <c r="O136" s="251">
        <f t="shared" si="19"/>
        <v>3814</v>
      </c>
      <c r="Q136" s="29"/>
      <c r="R136" s="79"/>
      <c r="Z136" s="1"/>
    </row>
    <row r="137" spans="1:31" s="4" customFormat="1" x14ac:dyDescent="0.25">
      <c r="B137" s="97" t="s">
        <v>61</v>
      </c>
      <c r="C137" s="251">
        <v>12253</v>
      </c>
      <c r="D137" s="251">
        <v>0</v>
      </c>
      <c r="E137" s="251">
        <v>0</v>
      </c>
      <c r="F137" s="251">
        <v>13361</v>
      </c>
      <c r="G137" s="253" t="str">
        <f t="shared" si="20"/>
        <v>-</v>
      </c>
      <c r="H137" s="251">
        <f t="shared" si="14"/>
        <v>13361</v>
      </c>
      <c r="I137" s="263">
        <f t="shared" si="21"/>
        <v>0.82024679231383146</v>
      </c>
      <c r="J137" s="251">
        <v>8210</v>
      </c>
      <c r="K137" s="257">
        <f t="shared" si="15"/>
        <v>0.68280106453759148</v>
      </c>
      <c r="L137" s="259">
        <f t="shared" si="16"/>
        <v>-0.38552503555123119</v>
      </c>
      <c r="M137" s="258">
        <f t="shared" si="17"/>
        <v>-5151</v>
      </c>
      <c r="N137" s="257" t="e">
        <f t="shared" si="18"/>
        <v>#DIV/0!</v>
      </c>
      <c r="O137" s="251">
        <f t="shared" si="19"/>
        <v>8210</v>
      </c>
      <c r="Q137" s="29"/>
      <c r="R137" s="79"/>
      <c r="Z137" s="1"/>
    </row>
    <row r="138" spans="1:31" s="4" customFormat="1" x14ac:dyDescent="0.25">
      <c r="B138" s="244" t="s">
        <v>191</v>
      </c>
      <c r="C138" s="245" t="e">
        <v>#REF!</v>
      </c>
      <c r="D138" s="245" t="e">
        <v>#REF!</v>
      </c>
      <c r="E138" s="245" t="e">
        <v>#REF!</v>
      </c>
      <c r="F138" s="245" t="e">
        <v>#REF!</v>
      </c>
      <c r="G138" s="249" t="str">
        <f t="shared" si="20"/>
        <v>-</v>
      </c>
      <c r="H138" s="245" t="e">
        <f t="shared" si="14"/>
        <v>#REF!</v>
      </c>
      <c r="I138" s="247" t="e">
        <f t="shared" si="21"/>
        <v>#REF!</v>
      </c>
      <c r="J138" s="245" t="e">
        <v>#REF!</v>
      </c>
      <c r="K138" s="246" t="e">
        <f t="shared" si="15"/>
        <v>#REF!</v>
      </c>
      <c r="L138" s="247" t="e">
        <f t="shared" si="16"/>
        <v>#REF!</v>
      </c>
      <c r="M138" s="248" t="e">
        <f t="shared" si="17"/>
        <v>#REF!</v>
      </c>
      <c r="N138" s="246" t="e">
        <f t="shared" si="18"/>
        <v>#REF!</v>
      </c>
      <c r="O138" s="245" t="e">
        <f t="shared" si="19"/>
        <v>#REF!</v>
      </c>
      <c r="Q138" s="29"/>
      <c r="R138" s="79"/>
      <c r="Z138" s="1"/>
    </row>
    <row r="139" spans="1:31" s="4" customFormat="1" ht="7.5" customHeight="1" x14ac:dyDescent="0.25"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Z139" s="1" t="s">
        <v>180</v>
      </c>
    </row>
    <row r="140" spans="1:31" s="4" customFormat="1" ht="32.25" customHeight="1" x14ac:dyDescent="0.25">
      <c r="B140" s="310" t="s">
        <v>194</v>
      </c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Z140" s="1" t="s">
        <v>182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7B5C7-1076-4EA1-9364-DEC94F158308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199</v>
      </c>
      <c r="G1" s="222"/>
      <c r="H1" s="222"/>
      <c r="I1" s="222"/>
      <c r="K1" s="222"/>
    </row>
    <row r="3" spans="1:31" s="4" customFormat="1" ht="25.5" customHeight="1" thickBot="1" x14ac:dyDescent="0.3">
      <c r="B3" s="62" t="s">
        <v>27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0" t="s">
        <v>259</v>
      </c>
      <c r="D5" s="240" t="s">
        <v>260</v>
      </c>
      <c r="E5" s="240" t="s">
        <v>266</v>
      </c>
      <c r="F5" s="241" t="str">
        <f>CONCATENATE("%/s total Tenerife ",RIGHT(E5,4))</f>
        <v>%/s total Tenerife 2021</v>
      </c>
      <c r="G5" s="240" t="s">
        <v>261</v>
      </c>
      <c r="H5" s="241" t="str">
        <f>CONCATENATE("var. ",RIGHT(G5,2),"/",RIGHT(E5,2))</f>
        <v>var. 22/21</v>
      </c>
      <c r="I5" s="241" t="str">
        <f>CONCATENATE("dif. ",RIGHT(G5,2),"/",RIGHT(E5,2))</f>
        <v>dif. 22/21</v>
      </c>
      <c r="J5" s="241" t="str">
        <f>CONCATENATE("%/s total Tenerife ",RIGHT(G5,4))</f>
        <v>%/s total Tenerife 2022</v>
      </c>
      <c r="K5" s="240" t="s">
        <v>262</v>
      </c>
      <c r="L5" s="241" t="str">
        <f>CONCATENATE("var. ",RIGHT(K5,2),"/",RIGHT(G5,2))</f>
        <v>var. 23/22</v>
      </c>
      <c r="M5" s="241" t="str">
        <f>CONCATENATE("dif. ",RIGHT(K5,2),"/",RIGHT(G5,2))</f>
        <v>dif. 23/22</v>
      </c>
      <c r="N5" s="241" t="str">
        <f>CONCATENATE("%/s total Tenerife ",RIGHT(K5,4))</f>
        <v>%/s total Tenerife 2023</v>
      </c>
      <c r="O5" s="240" t="s">
        <v>263</v>
      </c>
      <c r="P5" s="241" t="str">
        <f>CONCATENATE("var. ",RIGHT(O5,2),"/",RIGHT(K5,2))</f>
        <v>var. 24/23</v>
      </c>
      <c r="Q5" s="241" t="str">
        <f>CONCATENATE("dif. ",RIGHT(O5,2),"/",RIGHT(K5,2))</f>
        <v>dif. 24/23</v>
      </c>
      <c r="R5" s="241" t="str">
        <f>CONCATENATE("var. ",RIGHT(O5,2),"/",RIGHT(C5,2))</f>
        <v>var. 24/19</v>
      </c>
      <c r="S5" s="241" t="str">
        <f>CONCATENATE("dif. ",RIGHT(O5,2),"/",RIGHT(C5,2))</f>
        <v>dif. 24/19</v>
      </c>
      <c r="T5" s="241" t="str">
        <f>CONCATENATE("%/s total Tenerife ",RIGHT(O5,4))</f>
        <v>%/s total Tenerife 2024</v>
      </c>
      <c r="AE5" s="1"/>
    </row>
    <row r="6" spans="1:31" ht="18.75" x14ac:dyDescent="0.3">
      <c r="A6" s="4"/>
      <c r="B6" s="223" t="s">
        <v>200</v>
      </c>
      <c r="C6" s="242">
        <v>1047557</v>
      </c>
      <c r="D6" s="242">
        <v>456675</v>
      </c>
      <c r="E6" s="242">
        <v>800301</v>
      </c>
      <c r="F6" s="243">
        <f>E6/$E$6</f>
        <v>1</v>
      </c>
      <c r="G6" s="242">
        <v>1016781</v>
      </c>
      <c r="H6" s="243">
        <f>G6/E6-1</f>
        <v>0.27049822504282761</v>
      </c>
      <c r="I6" s="242">
        <f>G6-E6</f>
        <v>216480</v>
      </c>
      <c r="J6" s="243">
        <f>G6/$G$6</f>
        <v>1</v>
      </c>
      <c r="K6" s="242">
        <v>1041269</v>
      </c>
      <c r="L6" s="243">
        <f>K6/G6-1</f>
        <v>2.4083848931087504E-2</v>
      </c>
      <c r="M6" s="242">
        <f>K6-G6</f>
        <v>24488</v>
      </c>
      <c r="N6" s="243">
        <f>K6/$K$6</f>
        <v>1</v>
      </c>
      <c r="O6" s="242">
        <v>1058434</v>
      </c>
      <c r="P6" s="243">
        <f>O6/K6-1</f>
        <v>1.6484693196474609E-2</v>
      </c>
      <c r="Q6" s="242">
        <f>O6-K6</f>
        <v>17165</v>
      </c>
      <c r="R6" s="243">
        <f>IFERROR(O6/C6-1,"-")</f>
        <v>1.03832058780573E-2</v>
      </c>
      <c r="S6" s="242">
        <f>O6-C6</f>
        <v>10877</v>
      </c>
      <c r="T6" s="243">
        <f>O6/$O$6</f>
        <v>1</v>
      </c>
      <c r="V6" s="29"/>
      <c r="W6" s="79"/>
      <c r="AE6" s="1" t="s">
        <v>173</v>
      </c>
    </row>
    <row r="7" spans="1:31" s="4" customFormat="1" x14ac:dyDescent="0.25">
      <c r="B7" s="234" t="s">
        <v>44</v>
      </c>
      <c r="C7" s="251">
        <v>222987</v>
      </c>
      <c r="D7" s="251">
        <v>101575</v>
      </c>
      <c r="E7" s="251">
        <v>247584</v>
      </c>
      <c r="F7" s="257">
        <f t="shared" ref="F7:F16" si="0">E7/$E$6</f>
        <v>0.30936360194476831</v>
      </c>
      <c r="G7" s="251">
        <v>207208</v>
      </c>
      <c r="H7" s="259">
        <f>G7/E7-1</f>
        <v>-0.16308000516996257</v>
      </c>
      <c r="I7" s="258">
        <f>G7-E7</f>
        <v>-40376</v>
      </c>
      <c r="J7" s="257">
        <f>G7/$G$6</f>
        <v>0.20378822971711705</v>
      </c>
      <c r="K7" s="251">
        <v>181512</v>
      </c>
      <c r="L7" s="259">
        <f>K7/G7-1</f>
        <v>-0.12401065595922933</v>
      </c>
      <c r="M7" s="258">
        <f>K7-G7</f>
        <v>-25696</v>
      </c>
      <c r="N7" s="257">
        <f>K7/$K$6</f>
        <v>0.17431806766551197</v>
      </c>
      <c r="O7" s="251">
        <v>161819</v>
      </c>
      <c r="P7" s="259">
        <f>O7/K7-1</f>
        <v>-0.10849420423994005</v>
      </c>
      <c r="Q7" s="258">
        <f>O7-K7</f>
        <v>-19693</v>
      </c>
      <c r="R7" s="259">
        <f t="shared" ref="R7:R16" si="1">IFERROR(O7/C7-1,"-")</f>
        <v>-0.27431195540547204</v>
      </c>
      <c r="S7" s="258">
        <f t="shared" ref="S7:S16" si="2">O7-C7</f>
        <v>-61168</v>
      </c>
      <c r="T7" s="257">
        <f>O7/$O$6</f>
        <v>0.15288530035883202</v>
      </c>
      <c r="V7" s="29"/>
      <c r="W7" s="79"/>
      <c r="AE7" s="1" t="s">
        <v>175</v>
      </c>
    </row>
    <row r="8" spans="1:31" s="4" customFormat="1" x14ac:dyDescent="0.25">
      <c r="B8" s="234" t="s">
        <v>45</v>
      </c>
      <c r="C8" s="251">
        <v>127819</v>
      </c>
      <c r="D8" s="251">
        <v>46908</v>
      </c>
      <c r="E8" s="251">
        <v>83468</v>
      </c>
      <c r="F8" s="257">
        <f t="shared" si="0"/>
        <v>0.10429575872078131</v>
      </c>
      <c r="G8" s="251">
        <v>123951</v>
      </c>
      <c r="H8" s="259">
        <f t="shared" ref="H8:H16" si="3">G8/E8-1</f>
        <v>0.48501222025207258</v>
      </c>
      <c r="I8" s="258">
        <f t="shared" ref="I8:I16" si="4">G8-E8</f>
        <v>40483</v>
      </c>
      <c r="J8" s="257">
        <f t="shared" ref="J8:J16" si="5">G8/$G$6</f>
        <v>0.12190530704251948</v>
      </c>
      <c r="K8" s="251">
        <v>118966</v>
      </c>
      <c r="L8" s="259">
        <f t="shared" ref="L8:L16" si="6">K8/G8-1</f>
        <v>-4.0217505304515511E-2</v>
      </c>
      <c r="M8" s="258">
        <f t="shared" ref="M8:M16" si="7">K8-G8</f>
        <v>-4985</v>
      </c>
      <c r="N8" s="257">
        <f t="shared" ref="N8:N16" si="8">K8/$K$6</f>
        <v>0.1142509764527706</v>
      </c>
      <c r="O8" s="251">
        <v>114660</v>
      </c>
      <c r="P8" s="259">
        <f t="shared" ref="P8:P16" si="9">O8/K8-1</f>
        <v>-3.6195215439705497E-2</v>
      </c>
      <c r="Q8" s="258">
        <f t="shared" ref="Q8:Q16" si="10">O8-K8</f>
        <v>-4306</v>
      </c>
      <c r="R8" s="259">
        <f t="shared" si="1"/>
        <v>-0.10295026560996412</v>
      </c>
      <c r="S8" s="258">
        <f t="shared" si="2"/>
        <v>-13159</v>
      </c>
      <c r="T8" s="257">
        <f t="shared" ref="T8:T16" si="11">O8/$O$6</f>
        <v>0.10832985334938219</v>
      </c>
      <c r="V8" s="29"/>
      <c r="W8" s="79"/>
      <c r="AE8" s="1"/>
    </row>
    <row r="9" spans="1:31" s="4" customFormat="1" x14ac:dyDescent="0.25">
      <c r="B9" s="234" t="s">
        <v>46</v>
      </c>
      <c r="C9" s="251">
        <v>10509</v>
      </c>
      <c r="D9" s="251">
        <v>2335</v>
      </c>
      <c r="E9" s="251">
        <v>4950</v>
      </c>
      <c r="F9" s="252">
        <f t="shared" si="0"/>
        <v>6.1851728287231926E-3</v>
      </c>
      <c r="G9" s="251">
        <v>6762</v>
      </c>
      <c r="H9" s="263">
        <f t="shared" si="3"/>
        <v>0.36606060606060598</v>
      </c>
      <c r="I9" s="254">
        <f t="shared" si="4"/>
        <v>1812</v>
      </c>
      <c r="J9" s="252">
        <f t="shared" si="5"/>
        <v>6.6503996435810665E-3</v>
      </c>
      <c r="K9" s="251">
        <v>20250</v>
      </c>
      <c r="L9" s="259">
        <f t="shared" si="6"/>
        <v>1.9946761313220942</v>
      </c>
      <c r="M9" s="258">
        <f t="shared" si="7"/>
        <v>13488</v>
      </c>
      <c r="N9" s="257">
        <f t="shared" si="8"/>
        <v>1.9447424248681178E-2</v>
      </c>
      <c r="O9" s="251">
        <v>11054</v>
      </c>
      <c r="P9" s="259">
        <f t="shared" si="9"/>
        <v>-0.45412345679012345</v>
      </c>
      <c r="Q9" s="258">
        <f t="shared" si="10"/>
        <v>-9196</v>
      </c>
      <c r="R9" s="259">
        <f t="shared" si="1"/>
        <v>5.1860310210295912E-2</v>
      </c>
      <c r="S9" s="258">
        <f t="shared" si="2"/>
        <v>545</v>
      </c>
      <c r="T9" s="257">
        <f t="shared" si="11"/>
        <v>1.044373102149024E-2</v>
      </c>
      <c r="V9" s="29"/>
      <c r="W9" s="79"/>
      <c r="AE9" s="1"/>
    </row>
    <row r="10" spans="1:31" s="4" customFormat="1" x14ac:dyDescent="0.25">
      <c r="B10" s="234" t="s">
        <v>48</v>
      </c>
      <c r="C10" s="251">
        <v>356283</v>
      </c>
      <c r="D10" s="251">
        <v>94044</v>
      </c>
      <c r="E10" s="251">
        <v>181693</v>
      </c>
      <c r="F10" s="257">
        <f t="shared" si="0"/>
        <v>0.22703082965034405</v>
      </c>
      <c r="G10" s="251">
        <v>342343</v>
      </c>
      <c r="H10" s="259">
        <f t="shared" si="3"/>
        <v>0.8841837605191174</v>
      </c>
      <c r="I10" s="258">
        <f t="shared" si="4"/>
        <v>160650</v>
      </c>
      <c r="J10" s="257">
        <f t="shared" si="5"/>
        <v>0.33669295551352751</v>
      </c>
      <c r="K10" s="251">
        <v>341923</v>
      </c>
      <c r="L10" s="259">
        <f t="shared" si="6"/>
        <v>-1.2268397484394011E-3</v>
      </c>
      <c r="M10" s="258">
        <f t="shared" si="7"/>
        <v>-420</v>
      </c>
      <c r="N10" s="257">
        <f t="shared" si="8"/>
        <v>0.32837143908058342</v>
      </c>
      <c r="O10" s="251">
        <v>382237</v>
      </c>
      <c r="P10" s="259">
        <f t="shared" si="9"/>
        <v>0.1179037385610211</v>
      </c>
      <c r="Q10" s="258">
        <f t="shared" si="10"/>
        <v>40314</v>
      </c>
      <c r="R10" s="259">
        <f t="shared" si="1"/>
        <v>7.2846585439103162E-2</v>
      </c>
      <c r="S10" s="258">
        <f t="shared" si="2"/>
        <v>25954</v>
      </c>
      <c r="T10" s="257">
        <f>O10/$O$6</f>
        <v>0.36113446846945579</v>
      </c>
      <c r="V10" s="29"/>
      <c r="W10" s="79"/>
      <c r="AE10" s="1"/>
    </row>
    <row r="11" spans="1:31" s="4" customFormat="1" x14ac:dyDescent="0.25">
      <c r="B11" s="234" t="s">
        <v>50</v>
      </c>
      <c r="C11" s="251">
        <v>31009</v>
      </c>
      <c r="D11" s="251">
        <v>30342</v>
      </c>
      <c r="E11" s="251">
        <v>44398</v>
      </c>
      <c r="F11" s="252">
        <f t="shared" si="0"/>
        <v>5.5476626919121683E-2</v>
      </c>
      <c r="G11" s="251">
        <v>48630</v>
      </c>
      <c r="H11" s="263">
        <f t="shared" si="3"/>
        <v>9.531960899139591E-2</v>
      </c>
      <c r="I11" s="254">
        <f t="shared" si="4"/>
        <v>4232</v>
      </c>
      <c r="J11" s="252">
        <f t="shared" si="5"/>
        <v>4.7827408261956111E-2</v>
      </c>
      <c r="K11" s="251">
        <v>55684</v>
      </c>
      <c r="L11" s="259">
        <f t="shared" si="6"/>
        <v>0.14505449311124829</v>
      </c>
      <c r="M11" s="258">
        <f t="shared" si="7"/>
        <v>7054</v>
      </c>
      <c r="N11" s="257">
        <f t="shared" si="8"/>
        <v>5.3477055400669757E-2</v>
      </c>
      <c r="O11" s="251">
        <v>49807</v>
      </c>
      <c r="P11" s="259">
        <f t="shared" si="9"/>
        <v>-0.10554198692622652</v>
      </c>
      <c r="Q11" s="258">
        <f t="shared" si="10"/>
        <v>-5877</v>
      </c>
      <c r="R11" s="259">
        <f t="shared" si="1"/>
        <v>0.60621110000322487</v>
      </c>
      <c r="S11" s="258">
        <f t="shared" si="2"/>
        <v>18798</v>
      </c>
      <c r="T11" s="257">
        <f t="shared" si="11"/>
        <v>4.7057256286173722E-2</v>
      </c>
      <c r="V11" s="29"/>
      <c r="W11" s="79"/>
      <c r="AE11" s="1"/>
    </row>
    <row r="12" spans="1:31" s="4" customFormat="1" x14ac:dyDescent="0.25">
      <c r="B12" s="234" t="s">
        <v>51</v>
      </c>
      <c r="C12" s="251">
        <v>120142</v>
      </c>
      <c r="D12" s="251">
        <v>52879</v>
      </c>
      <c r="E12" s="251">
        <v>104557</v>
      </c>
      <c r="F12" s="257">
        <f t="shared" si="0"/>
        <v>0.13064709403087088</v>
      </c>
      <c r="G12" s="251">
        <v>134886</v>
      </c>
      <c r="H12" s="259">
        <f t="shared" si="3"/>
        <v>0.29007144428397913</v>
      </c>
      <c r="I12" s="258">
        <f t="shared" si="4"/>
        <v>30329</v>
      </c>
      <c r="J12" s="257">
        <f t="shared" si="5"/>
        <v>0.13265983530376749</v>
      </c>
      <c r="K12" s="251">
        <v>146430</v>
      </c>
      <c r="L12" s="259">
        <f t="shared" si="6"/>
        <v>8.5583381522174262E-2</v>
      </c>
      <c r="M12" s="258">
        <f t="shared" si="7"/>
        <v>11544</v>
      </c>
      <c r="N12" s="257">
        <f t="shared" si="8"/>
        <v>0.14062648556713012</v>
      </c>
      <c r="O12" s="251">
        <v>156566</v>
      </c>
      <c r="P12" s="259">
        <f t="shared" si="9"/>
        <v>6.9220788089872309E-2</v>
      </c>
      <c r="Q12" s="258">
        <f t="shared" si="10"/>
        <v>10136</v>
      </c>
      <c r="R12" s="259">
        <f t="shared" si="1"/>
        <v>0.30317457675084492</v>
      </c>
      <c r="S12" s="258">
        <f t="shared" si="2"/>
        <v>36424</v>
      </c>
      <c r="T12" s="257">
        <f t="shared" si="11"/>
        <v>0.14792230786237026</v>
      </c>
      <c r="V12" s="29"/>
      <c r="W12" s="79"/>
      <c r="AE12" s="1"/>
    </row>
    <row r="13" spans="1:31" s="4" customFormat="1" x14ac:dyDescent="0.25">
      <c r="B13" s="234" t="s">
        <v>49</v>
      </c>
      <c r="C13" s="251">
        <v>37119</v>
      </c>
      <c r="D13" s="251">
        <v>14777</v>
      </c>
      <c r="E13" s="251">
        <v>21732</v>
      </c>
      <c r="F13" s="252">
        <f t="shared" si="0"/>
        <v>2.7154783012891398E-2</v>
      </c>
      <c r="G13" s="251">
        <v>33809</v>
      </c>
      <c r="H13" s="263">
        <f t="shared" si="3"/>
        <v>0.55572427756304066</v>
      </c>
      <c r="I13" s="254">
        <f t="shared" si="4"/>
        <v>12077</v>
      </c>
      <c r="J13" s="252">
        <f t="shared" si="5"/>
        <v>3.3251014721950939E-2</v>
      </c>
      <c r="K13" s="251">
        <v>37722</v>
      </c>
      <c r="L13" s="259">
        <f t="shared" si="6"/>
        <v>0.11573841284864983</v>
      </c>
      <c r="M13" s="258">
        <f t="shared" si="7"/>
        <v>3913</v>
      </c>
      <c r="N13" s="257">
        <f t="shared" si="8"/>
        <v>3.6226950000432162E-2</v>
      </c>
      <c r="O13" s="251">
        <v>35821</v>
      </c>
      <c r="P13" s="259">
        <f t="shared" si="9"/>
        <v>-5.0394994963151474E-2</v>
      </c>
      <c r="Q13" s="258">
        <f t="shared" si="10"/>
        <v>-1901</v>
      </c>
      <c r="R13" s="259">
        <f t="shared" si="1"/>
        <v>-3.4968614456208358E-2</v>
      </c>
      <c r="S13" s="258">
        <f t="shared" si="2"/>
        <v>-1298</v>
      </c>
      <c r="T13" s="257">
        <f t="shared" si="11"/>
        <v>3.3843395053446884E-2</v>
      </c>
      <c r="V13" s="29"/>
      <c r="W13" s="79"/>
      <c r="AE13" s="1"/>
    </row>
    <row r="14" spans="1:31" s="4" customFormat="1" x14ac:dyDescent="0.25">
      <c r="B14" s="234" t="s">
        <v>52</v>
      </c>
      <c r="C14" s="251">
        <v>45577</v>
      </c>
      <c r="D14" s="251">
        <v>21825</v>
      </c>
      <c r="E14" s="251">
        <v>45216</v>
      </c>
      <c r="F14" s="257">
        <f t="shared" si="0"/>
        <v>5.6498742348191494E-2</v>
      </c>
      <c r="G14" s="251">
        <v>29061</v>
      </c>
      <c r="H14" s="259">
        <f t="shared" si="3"/>
        <v>-0.35728503184713378</v>
      </c>
      <c r="I14" s="258">
        <f t="shared" si="4"/>
        <v>-16155</v>
      </c>
      <c r="J14" s="257">
        <f t="shared" si="5"/>
        <v>2.8581375930510109E-2</v>
      </c>
      <c r="K14" s="251">
        <v>32018</v>
      </c>
      <c r="L14" s="259">
        <f t="shared" si="6"/>
        <v>0.10175148824885594</v>
      </c>
      <c r="M14" s="258">
        <f t="shared" si="7"/>
        <v>2957</v>
      </c>
      <c r="N14" s="257">
        <f t="shared" si="8"/>
        <v>3.0749018745396241E-2</v>
      </c>
      <c r="O14" s="251">
        <v>29188</v>
      </c>
      <c r="P14" s="259">
        <f t="shared" si="9"/>
        <v>-8.838778187269658E-2</v>
      </c>
      <c r="Q14" s="258">
        <f t="shared" si="10"/>
        <v>-2830</v>
      </c>
      <c r="R14" s="259">
        <f t="shared" si="1"/>
        <v>-0.35958926651600587</v>
      </c>
      <c r="S14" s="258">
        <f t="shared" si="2"/>
        <v>-16389</v>
      </c>
      <c r="T14" s="257">
        <f t="shared" si="11"/>
        <v>2.7576589565338983E-2</v>
      </c>
      <c r="V14" s="29"/>
      <c r="W14" s="79"/>
      <c r="AE14" s="1"/>
    </row>
    <row r="15" spans="1:31" s="4" customFormat="1" x14ac:dyDescent="0.25">
      <c r="B15" s="234" t="s">
        <v>47</v>
      </c>
      <c r="C15" s="251">
        <v>41904</v>
      </c>
      <c r="D15" s="251">
        <v>22233</v>
      </c>
      <c r="E15" s="251">
        <v>26311</v>
      </c>
      <c r="F15" s="252">
        <f t="shared" si="0"/>
        <v>3.2876380261926449E-2</v>
      </c>
      <c r="G15" s="251">
        <v>32375</v>
      </c>
      <c r="H15" s="263">
        <f t="shared" si="3"/>
        <v>0.23047394625821904</v>
      </c>
      <c r="I15" s="254">
        <f t="shared" si="4"/>
        <v>6064</v>
      </c>
      <c r="J15" s="252">
        <f t="shared" si="5"/>
        <v>3.1840681523356555E-2</v>
      </c>
      <c r="K15" s="251">
        <v>47068</v>
      </c>
      <c r="L15" s="259">
        <f t="shared" si="6"/>
        <v>0.45383783783783782</v>
      </c>
      <c r="M15" s="258">
        <f t="shared" si="7"/>
        <v>14693</v>
      </c>
      <c r="N15" s="257">
        <f t="shared" si="8"/>
        <v>4.5202536520342007E-2</v>
      </c>
      <c r="O15" s="251">
        <v>61312</v>
      </c>
      <c r="P15" s="259">
        <f t="shared" si="9"/>
        <v>0.30262598793235318</v>
      </c>
      <c r="Q15" s="258">
        <f t="shared" si="10"/>
        <v>14244</v>
      </c>
      <c r="R15" s="259">
        <f t="shared" si="1"/>
        <v>0.46315387552500953</v>
      </c>
      <c r="S15" s="258">
        <f t="shared" si="2"/>
        <v>19408</v>
      </c>
      <c r="T15" s="257">
        <f t="shared" si="11"/>
        <v>5.7927088510006296E-2</v>
      </c>
      <c r="V15" s="29"/>
      <c r="W15" s="79"/>
      <c r="AE15" s="1"/>
    </row>
    <row r="16" spans="1:31" s="4" customFormat="1" x14ac:dyDescent="0.25">
      <c r="B16" s="234" t="s">
        <v>201</v>
      </c>
      <c r="C16" s="251">
        <f>C6-SUM(C7:C15)</f>
        <v>54208</v>
      </c>
      <c r="D16" s="251">
        <f>D6-SUM(D7:D15)</f>
        <v>69757</v>
      </c>
      <c r="E16" s="251">
        <f>E6-SUM(E7:E15)</f>
        <v>40392</v>
      </c>
      <c r="F16" s="257">
        <f t="shared" si="0"/>
        <v>5.0471010282381254E-2</v>
      </c>
      <c r="G16" s="251">
        <f>G6-SUM(G7:G15)</f>
        <v>57756</v>
      </c>
      <c r="H16" s="259">
        <f t="shared" si="3"/>
        <v>0.42988710635769456</v>
      </c>
      <c r="I16" s="258">
        <f t="shared" si="4"/>
        <v>17364</v>
      </c>
      <c r="J16" s="257">
        <f t="shared" si="5"/>
        <v>5.6802792341713704E-2</v>
      </c>
      <c r="K16" s="251">
        <f>K6-SUM(K7:K15)</f>
        <v>59696</v>
      </c>
      <c r="L16" s="259">
        <f t="shared" si="6"/>
        <v>3.3589583766188813E-2</v>
      </c>
      <c r="M16" s="258">
        <f t="shared" si="7"/>
        <v>1940</v>
      </c>
      <c r="N16" s="257">
        <f t="shared" si="8"/>
        <v>5.7330046318482542E-2</v>
      </c>
      <c r="O16" s="251">
        <f>O6-SUM(O7:O15)</f>
        <v>55970</v>
      </c>
      <c r="P16" s="259">
        <f t="shared" si="9"/>
        <v>-6.2416242294291102E-2</v>
      </c>
      <c r="Q16" s="258">
        <f t="shared" si="10"/>
        <v>-3726</v>
      </c>
      <c r="R16" s="259">
        <f t="shared" si="1"/>
        <v>3.2504427390791069E-2</v>
      </c>
      <c r="S16" s="258">
        <f t="shared" si="2"/>
        <v>1762</v>
      </c>
      <c r="T16" s="257">
        <f t="shared" si="11"/>
        <v>5.2880009523503593E-2</v>
      </c>
      <c r="V16" s="29"/>
      <c r="W16" s="79"/>
      <c r="AE16" s="1"/>
    </row>
    <row r="17" spans="2:31" s="4" customFormat="1" ht="7.5" customHeight="1" x14ac:dyDescent="0.25"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AE17" s="1" t="s">
        <v>180</v>
      </c>
    </row>
    <row r="18" spans="2:31" s="4" customFormat="1" x14ac:dyDescent="0.25">
      <c r="B18" s="125" t="s">
        <v>181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182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9" t="s">
        <v>183</v>
      </c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184</v>
      </c>
      <c r="O44" s="14">
        <v>2021</v>
      </c>
      <c r="P44" s="14" t="s">
        <v>184</v>
      </c>
      <c r="Q44" s="14" t="s">
        <v>185</v>
      </c>
      <c r="R44" s="14" t="s">
        <v>186</v>
      </c>
      <c r="S44" s="14" t="s">
        <v>187</v>
      </c>
      <c r="T44" s="87"/>
      <c r="AE44" s="1"/>
    </row>
    <row r="45" spans="2:31" s="4" customFormat="1" ht="18.75" hidden="1" x14ac:dyDescent="0.3">
      <c r="B45" s="223" t="s">
        <v>171</v>
      </c>
      <c r="C45" s="224"/>
      <c r="D45" s="224"/>
      <c r="E45" s="224"/>
      <c r="F45" s="224"/>
      <c r="G45" s="224"/>
      <c r="H45" s="224"/>
      <c r="I45" s="224"/>
      <c r="J45" s="224"/>
      <c r="K45" s="224">
        <v>1824653</v>
      </c>
      <c r="L45" s="224"/>
      <c r="M45" s="224"/>
      <c r="N45" s="225"/>
      <c r="O45" s="224">
        <v>2354005</v>
      </c>
      <c r="P45" s="225"/>
      <c r="Q45" s="225">
        <v>1</v>
      </c>
      <c r="R45" s="225">
        <v>0.2901110512519367</v>
      </c>
      <c r="S45" s="224">
        <v>529352</v>
      </c>
      <c r="T45" s="236"/>
      <c r="AE45" s="1"/>
    </row>
    <row r="46" spans="2:31" ht="18.75" hidden="1" x14ac:dyDescent="0.3">
      <c r="B46" s="223" t="s">
        <v>172</v>
      </c>
      <c r="C46" s="224"/>
      <c r="D46" s="224"/>
      <c r="E46" s="224"/>
      <c r="F46" s="224"/>
      <c r="G46" s="224"/>
      <c r="H46" s="224"/>
      <c r="I46" s="224"/>
      <c r="J46" s="224"/>
      <c r="K46" s="224">
        <v>603938</v>
      </c>
      <c r="L46" s="224"/>
      <c r="M46" s="224"/>
      <c r="N46" s="225">
        <v>1</v>
      </c>
      <c r="O46" s="224">
        <v>936181</v>
      </c>
      <c r="P46" s="225">
        <v>1</v>
      </c>
      <c r="Q46" s="225">
        <v>0.39769711619134201</v>
      </c>
      <c r="R46" s="225">
        <v>0.55012766211101138</v>
      </c>
      <c r="S46" s="224">
        <v>332243</v>
      </c>
      <c r="T46" s="236"/>
      <c r="AE46" s="1" t="s">
        <v>173</v>
      </c>
    </row>
    <row r="47" spans="2:31" ht="15.75" hidden="1" x14ac:dyDescent="0.25">
      <c r="B47" s="226" t="s">
        <v>100</v>
      </c>
      <c r="C47" s="227"/>
      <c r="D47" s="227"/>
      <c r="E47" s="227"/>
      <c r="F47" s="227"/>
      <c r="G47" s="227"/>
      <c r="H47" s="227"/>
      <c r="I47" s="227"/>
      <c r="J47" s="227"/>
      <c r="K47" s="227">
        <v>276550.36166633503</v>
      </c>
      <c r="L47" s="227"/>
      <c r="M47" s="227"/>
      <c r="N47" s="228">
        <v>0.45791184139155844</v>
      </c>
      <c r="O47" s="227">
        <v>430252.45635520399</v>
      </c>
      <c r="P47" s="228">
        <v>0.4595825554622493</v>
      </c>
      <c r="Q47" s="228">
        <v>0.18277465695918402</v>
      </c>
      <c r="R47" s="228">
        <v>0.55578337978930015</v>
      </c>
      <c r="S47" s="227">
        <v>153702.09468886897</v>
      </c>
      <c r="T47" s="237"/>
      <c r="AE47" s="1" t="s">
        <v>174</v>
      </c>
    </row>
    <row r="48" spans="2:31" s="4" customFormat="1" hidden="1" x14ac:dyDescent="0.25">
      <c r="B48" s="229" t="s">
        <v>103</v>
      </c>
      <c r="C48" s="230"/>
      <c r="D48" s="230"/>
      <c r="E48" s="230"/>
      <c r="F48" s="230"/>
      <c r="G48" s="230"/>
      <c r="H48" s="230"/>
      <c r="I48" s="230"/>
      <c r="J48" s="230"/>
      <c r="K48" s="230">
        <v>327387.63833385095</v>
      </c>
      <c r="L48" s="230"/>
      <c r="M48" s="230"/>
      <c r="N48" s="233">
        <v>0.54208815860874948</v>
      </c>
      <c r="O48" s="230">
        <v>505927.5436448183</v>
      </c>
      <c r="P48" s="233">
        <v>0.54041637636826456</v>
      </c>
      <c r="Q48" s="233">
        <v>0.21492203442423372</v>
      </c>
      <c r="R48" s="231">
        <v>0.54534711884540576</v>
      </c>
      <c r="S48" s="232">
        <v>178539.90531096736</v>
      </c>
      <c r="T48" s="239"/>
      <c r="AE48" s="1" t="s">
        <v>175</v>
      </c>
    </row>
    <row r="49" spans="2:31" s="4" customFormat="1" hidden="1" x14ac:dyDescent="0.25">
      <c r="B49" s="234" t="s">
        <v>176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177</v>
      </c>
    </row>
    <row r="50" spans="2:31" s="4" customFormat="1" hidden="1" x14ac:dyDescent="0.25">
      <c r="B50" s="234" t="s">
        <v>178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179</v>
      </c>
    </row>
    <row r="51" spans="2:31" s="4" customFormat="1" ht="7.5" hidden="1" customHeight="1" x14ac:dyDescent="0.25"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AE51" s="1" t="s">
        <v>180</v>
      </c>
    </row>
    <row r="52" spans="2:31" s="4" customFormat="1" hidden="1" x14ac:dyDescent="0.25">
      <c r="B52" s="268" t="s">
        <v>181</v>
      </c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48"/>
      <c r="AE52" s="1" t="s">
        <v>182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27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3" t="s">
        <v>200</v>
      </c>
      <c r="C136" s="227">
        <v>1047557</v>
      </c>
      <c r="D136" s="227">
        <v>456683</v>
      </c>
      <c r="E136" s="227">
        <v>800301</v>
      </c>
      <c r="F136" s="227">
        <v>1016781</v>
      </c>
      <c r="G136" s="228">
        <f>F136/E136-1</f>
        <v>0.27049822504282761</v>
      </c>
      <c r="H136" s="227">
        <f>F136-E136</f>
        <v>216480</v>
      </c>
      <c r="I136" s="228">
        <f>F136/F$136</f>
        <v>1</v>
      </c>
      <c r="J136" s="227">
        <v>1041269</v>
      </c>
      <c r="K136" s="228">
        <f>H136/H$136</f>
        <v>1</v>
      </c>
      <c r="L136" s="228">
        <f>J136/F136-1</f>
        <v>2.4083848931087504E-2</v>
      </c>
      <c r="M136" s="227">
        <f>J136-F136</f>
        <v>24488</v>
      </c>
      <c r="N136" s="228">
        <f>J136/C136-1</f>
        <v>-6.0025373320974351E-3</v>
      </c>
      <c r="O136" s="227">
        <f>J136-C136</f>
        <v>-6288</v>
      </c>
      <c r="Q136" s="29"/>
      <c r="R136" s="79"/>
      <c r="Z136" s="1" t="s">
        <v>173</v>
      </c>
      <c r="AE136"/>
    </row>
    <row r="137" spans="1:31" s="4" customFormat="1" x14ac:dyDescent="0.25">
      <c r="B137" s="234" t="s">
        <v>44</v>
      </c>
      <c r="C137" s="251">
        <v>222987</v>
      </c>
      <c r="D137" s="251">
        <v>117997</v>
      </c>
      <c r="E137" s="251">
        <v>247584</v>
      </c>
      <c r="F137" s="251">
        <v>207208</v>
      </c>
      <c r="G137" s="257">
        <f t="shared" ref="G137:G146" si="12">F137/E137-1</f>
        <v>-0.16308000516996257</v>
      </c>
      <c r="H137" s="264">
        <f t="shared" ref="H137:H146" si="13">F137-E137</f>
        <v>-40376</v>
      </c>
      <c r="I137" s="259">
        <f t="shared" ref="I137:K146" si="14">F137/F$136</f>
        <v>0.20378822971711705</v>
      </c>
      <c r="J137" s="251">
        <v>181512</v>
      </c>
      <c r="K137" s="259">
        <f t="shared" si="14"/>
        <v>-0.18651145602365116</v>
      </c>
      <c r="L137" s="259">
        <f t="shared" ref="L137:L146" si="15">J137/F137-1</f>
        <v>-0.12401065595922933</v>
      </c>
      <c r="M137" s="258">
        <f t="shared" ref="M137:M146" si="16">J137-F137</f>
        <v>-25696</v>
      </c>
      <c r="N137" s="257">
        <f t="shared" ref="N137:N146" si="17">J137/C137-1</f>
        <v>-0.18599738998237569</v>
      </c>
      <c r="O137" s="251">
        <f t="shared" ref="O137:O146" si="18">J137-C137</f>
        <v>-41475</v>
      </c>
      <c r="Q137" s="29"/>
      <c r="R137" s="79"/>
      <c r="Z137" s="1" t="s">
        <v>175</v>
      </c>
    </row>
    <row r="138" spans="1:31" s="4" customFormat="1" x14ac:dyDescent="0.25">
      <c r="B138" s="234" t="s">
        <v>45</v>
      </c>
      <c r="C138" s="251">
        <v>127819</v>
      </c>
      <c r="D138" s="251">
        <v>51760</v>
      </c>
      <c r="E138" s="251">
        <v>83468</v>
      </c>
      <c r="F138" s="251">
        <v>123951</v>
      </c>
      <c r="G138" s="257">
        <f t="shared" si="12"/>
        <v>0.48501222025207258</v>
      </c>
      <c r="H138" s="264">
        <f t="shared" si="13"/>
        <v>40483</v>
      </c>
      <c r="I138" s="259">
        <f t="shared" si="14"/>
        <v>0.12190530704251948</v>
      </c>
      <c r="J138" s="251">
        <v>118966</v>
      </c>
      <c r="K138" s="259">
        <f t="shared" si="14"/>
        <v>0.18700572801182558</v>
      </c>
      <c r="L138" s="259">
        <f t="shared" si="15"/>
        <v>-4.0217505304515511E-2</v>
      </c>
      <c r="M138" s="258">
        <f t="shared" si="16"/>
        <v>-4985</v>
      </c>
      <c r="N138" s="257">
        <f t="shared" si="17"/>
        <v>-6.926200330154364E-2</v>
      </c>
      <c r="O138" s="251">
        <f t="shared" si="18"/>
        <v>-8853</v>
      </c>
      <c r="Q138" s="29"/>
      <c r="R138" s="79"/>
      <c r="Z138" s="1"/>
    </row>
    <row r="139" spans="1:31" s="4" customFormat="1" x14ac:dyDescent="0.25">
      <c r="B139" s="234" t="s">
        <v>46</v>
      </c>
      <c r="C139" s="251">
        <v>10509</v>
      </c>
      <c r="D139" s="251">
        <v>2339</v>
      </c>
      <c r="E139" s="251">
        <v>4950</v>
      </c>
      <c r="F139" s="251">
        <v>6762</v>
      </c>
      <c r="G139" s="257">
        <f t="shared" si="12"/>
        <v>0.36606060606060598</v>
      </c>
      <c r="H139" s="264">
        <f t="shared" si="13"/>
        <v>1812</v>
      </c>
      <c r="I139" s="259">
        <f t="shared" si="14"/>
        <v>6.6503996435810665E-3</v>
      </c>
      <c r="J139" s="251">
        <v>20250</v>
      </c>
      <c r="K139" s="263">
        <f t="shared" si="14"/>
        <v>8.3702882483370281E-3</v>
      </c>
      <c r="L139" s="259">
        <f t="shared" si="15"/>
        <v>1.9946761313220942</v>
      </c>
      <c r="M139" s="258">
        <f t="shared" si="16"/>
        <v>13488</v>
      </c>
      <c r="N139" s="257">
        <f t="shared" si="17"/>
        <v>0.92691978304310596</v>
      </c>
      <c r="O139" s="251">
        <f t="shared" si="18"/>
        <v>9741</v>
      </c>
      <c r="Q139" s="29"/>
      <c r="R139" s="79"/>
      <c r="Z139" s="1"/>
    </row>
    <row r="140" spans="1:31" s="4" customFormat="1" x14ac:dyDescent="0.25">
      <c r="B140" s="234" t="s">
        <v>48</v>
      </c>
      <c r="C140" s="251">
        <v>356283</v>
      </c>
      <c r="D140" s="251">
        <v>103133</v>
      </c>
      <c r="E140" s="251">
        <v>181693</v>
      </c>
      <c r="F140" s="251">
        <v>342343</v>
      </c>
      <c r="G140" s="257">
        <f t="shared" si="12"/>
        <v>0.8841837605191174</v>
      </c>
      <c r="H140" s="264">
        <f t="shared" si="13"/>
        <v>160650</v>
      </c>
      <c r="I140" s="259">
        <f t="shared" si="14"/>
        <v>0.33669295551352751</v>
      </c>
      <c r="J140" s="251">
        <v>341923</v>
      </c>
      <c r="K140" s="259">
        <f t="shared" si="14"/>
        <v>0.74210088691796006</v>
      </c>
      <c r="L140" s="259">
        <f t="shared" si="15"/>
        <v>-1.2268397484394011E-3</v>
      </c>
      <c r="M140" s="258">
        <f t="shared" si="16"/>
        <v>-420</v>
      </c>
      <c r="N140" s="257">
        <f t="shared" si="17"/>
        <v>-4.0305038410477056E-2</v>
      </c>
      <c r="O140" s="251">
        <f t="shared" si="18"/>
        <v>-14360</v>
      </c>
      <c r="Q140" s="29"/>
      <c r="R140" s="79"/>
      <c r="Z140" s="1"/>
    </row>
    <row r="141" spans="1:31" s="4" customFormat="1" x14ac:dyDescent="0.25">
      <c r="B141" s="234" t="s">
        <v>50</v>
      </c>
      <c r="C141" s="251">
        <v>31009</v>
      </c>
      <c r="D141" s="251">
        <v>30584</v>
      </c>
      <c r="E141" s="251">
        <v>44398</v>
      </c>
      <c r="F141" s="251">
        <v>48630</v>
      </c>
      <c r="G141" s="257">
        <f t="shared" si="12"/>
        <v>9.531960899139591E-2</v>
      </c>
      <c r="H141" s="264">
        <f t="shared" si="13"/>
        <v>4232</v>
      </c>
      <c r="I141" s="259">
        <f t="shared" si="14"/>
        <v>4.7827408261956111E-2</v>
      </c>
      <c r="J141" s="251">
        <v>55684</v>
      </c>
      <c r="K141" s="263">
        <f t="shared" si="14"/>
        <v>1.9549150036954916E-2</v>
      </c>
      <c r="L141" s="259">
        <f t="shared" si="15"/>
        <v>0.14505449311124829</v>
      </c>
      <c r="M141" s="258">
        <f t="shared" si="16"/>
        <v>7054</v>
      </c>
      <c r="N141" s="257">
        <f t="shared" si="17"/>
        <v>0.79573672159695574</v>
      </c>
      <c r="O141" s="251">
        <f t="shared" si="18"/>
        <v>24675</v>
      </c>
      <c r="Q141" s="29"/>
      <c r="R141" s="79"/>
      <c r="Z141" s="1"/>
    </row>
    <row r="142" spans="1:31" s="4" customFormat="1" x14ac:dyDescent="0.25">
      <c r="B142" s="234" t="s">
        <v>51</v>
      </c>
      <c r="C142" s="251">
        <v>120142</v>
      </c>
      <c r="D142" s="251">
        <v>61571</v>
      </c>
      <c r="E142" s="251">
        <v>104557</v>
      </c>
      <c r="F142" s="251">
        <v>134886</v>
      </c>
      <c r="G142" s="257">
        <f t="shared" si="12"/>
        <v>0.29007144428397913</v>
      </c>
      <c r="H142" s="264">
        <f t="shared" si="13"/>
        <v>30329</v>
      </c>
      <c r="I142" s="259">
        <f t="shared" si="14"/>
        <v>0.13265983530376749</v>
      </c>
      <c r="J142" s="251">
        <v>146430</v>
      </c>
      <c r="K142" s="259">
        <f t="shared" si="14"/>
        <v>0.14010070214338508</v>
      </c>
      <c r="L142" s="259">
        <f t="shared" si="15"/>
        <v>8.5583381522174262E-2</v>
      </c>
      <c r="M142" s="258">
        <f t="shared" si="16"/>
        <v>11544</v>
      </c>
      <c r="N142" s="257">
        <f t="shared" si="17"/>
        <v>0.21880774416939963</v>
      </c>
      <c r="O142" s="251">
        <f t="shared" si="18"/>
        <v>26288</v>
      </c>
      <c r="Q142" s="29"/>
      <c r="R142" s="79"/>
      <c r="Z142" s="1"/>
    </row>
    <row r="143" spans="1:31" s="4" customFormat="1" x14ac:dyDescent="0.25">
      <c r="B143" s="234" t="s">
        <v>49</v>
      </c>
      <c r="C143" s="251">
        <v>37119</v>
      </c>
      <c r="D143" s="251">
        <v>16023</v>
      </c>
      <c r="E143" s="251">
        <v>21732</v>
      </c>
      <c r="F143" s="251">
        <v>33809</v>
      </c>
      <c r="G143" s="257">
        <f t="shared" si="12"/>
        <v>0.55572427756304066</v>
      </c>
      <c r="H143" s="264">
        <f t="shared" si="13"/>
        <v>12077</v>
      </c>
      <c r="I143" s="259">
        <f t="shared" si="14"/>
        <v>3.3251014721950939E-2</v>
      </c>
      <c r="J143" s="251">
        <v>37722</v>
      </c>
      <c r="K143" s="263">
        <f t="shared" si="14"/>
        <v>5.5788063562453805E-2</v>
      </c>
      <c r="L143" s="259">
        <f t="shared" si="15"/>
        <v>0.11573841284864983</v>
      </c>
      <c r="M143" s="258">
        <f t="shared" si="16"/>
        <v>3913</v>
      </c>
      <c r="N143" s="257">
        <f t="shared" si="17"/>
        <v>1.6245049705002845E-2</v>
      </c>
      <c r="O143" s="251">
        <f t="shared" si="18"/>
        <v>603</v>
      </c>
      <c r="Q143" s="29"/>
      <c r="R143" s="79"/>
      <c r="Z143" s="1"/>
    </row>
    <row r="144" spans="1:31" s="4" customFormat="1" x14ac:dyDescent="0.25">
      <c r="B144" s="234" t="s">
        <v>52</v>
      </c>
      <c r="C144" s="251">
        <v>45577</v>
      </c>
      <c r="D144" s="251">
        <v>26839</v>
      </c>
      <c r="E144" s="251">
        <v>45216</v>
      </c>
      <c r="F144" s="251">
        <v>29061</v>
      </c>
      <c r="G144" s="257">
        <f t="shared" si="12"/>
        <v>-0.35728503184713378</v>
      </c>
      <c r="H144" s="264">
        <f t="shared" si="13"/>
        <v>-16155</v>
      </c>
      <c r="I144" s="259">
        <f t="shared" si="14"/>
        <v>2.8581375930510109E-2</v>
      </c>
      <c r="J144" s="251">
        <v>32018</v>
      </c>
      <c r="K144" s="259">
        <f t="shared" si="14"/>
        <v>-7.4625831485587588E-2</v>
      </c>
      <c r="L144" s="259">
        <f t="shared" si="15"/>
        <v>0.10175148824885594</v>
      </c>
      <c r="M144" s="258">
        <f t="shared" si="16"/>
        <v>2957</v>
      </c>
      <c r="N144" s="257">
        <f t="shared" si="17"/>
        <v>-0.29749654430962991</v>
      </c>
      <c r="O144" s="251">
        <f t="shared" si="18"/>
        <v>-13559</v>
      </c>
      <c r="Q144" s="29"/>
      <c r="R144" s="79"/>
      <c r="Z144" s="1"/>
    </row>
    <row r="145" spans="2:31" s="4" customFormat="1" x14ac:dyDescent="0.25">
      <c r="B145" s="234" t="s">
        <v>47</v>
      </c>
      <c r="C145" s="251">
        <v>41904</v>
      </c>
      <c r="D145" s="251">
        <v>24273</v>
      </c>
      <c r="E145" s="251">
        <v>26311</v>
      </c>
      <c r="F145" s="251">
        <v>32375</v>
      </c>
      <c r="G145" s="257">
        <f t="shared" si="12"/>
        <v>0.23047394625821904</v>
      </c>
      <c r="H145" s="264">
        <f t="shared" si="13"/>
        <v>6064</v>
      </c>
      <c r="I145" s="259">
        <f t="shared" si="14"/>
        <v>3.1840681523356555E-2</v>
      </c>
      <c r="J145" s="251">
        <v>47068</v>
      </c>
      <c r="K145" s="263">
        <f t="shared" si="14"/>
        <v>2.8011825572801182E-2</v>
      </c>
      <c r="L145" s="259">
        <f t="shared" si="15"/>
        <v>0.45383783783783782</v>
      </c>
      <c r="M145" s="258">
        <f t="shared" si="16"/>
        <v>14693</v>
      </c>
      <c r="N145" s="257">
        <f t="shared" si="17"/>
        <v>0.12323405880106919</v>
      </c>
      <c r="O145" s="251">
        <f t="shared" si="18"/>
        <v>5164</v>
      </c>
      <c r="Q145" s="29"/>
      <c r="R145" s="79"/>
      <c r="Z145" s="1"/>
    </row>
    <row r="146" spans="2:31" s="4" customFormat="1" x14ac:dyDescent="0.25">
      <c r="B146" s="234" t="s">
        <v>201</v>
      </c>
      <c r="C146" s="251">
        <f>C136-SUM(C137:C145)</f>
        <v>54208</v>
      </c>
      <c r="D146" s="251">
        <f>D136-SUM(D137:D145)</f>
        <v>22164</v>
      </c>
      <c r="E146" s="251">
        <f>E136-SUM(E137:E145)</f>
        <v>40392</v>
      </c>
      <c r="F146" s="251">
        <f>F136-SUM(F137:F145)</f>
        <v>57756</v>
      </c>
      <c r="G146" s="257">
        <f t="shared" si="12"/>
        <v>0.42988710635769456</v>
      </c>
      <c r="H146" s="264">
        <f t="shared" si="13"/>
        <v>17364</v>
      </c>
      <c r="I146" s="259">
        <f t="shared" si="14"/>
        <v>5.6802792341713704E-2</v>
      </c>
      <c r="J146" s="251">
        <f>J136-SUM(J137:J145)</f>
        <v>59696</v>
      </c>
      <c r="K146" s="259">
        <f t="shared" si="14"/>
        <v>8.0210643015521069E-2</v>
      </c>
      <c r="L146" s="259">
        <f t="shared" si="15"/>
        <v>3.3589583766188813E-2</v>
      </c>
      <c r="M146" s="258">
        <f t="shared" si="16"/>
        <v>1940</v>
      </c>
      <c r="N146" s="257">
        <f t="shared" si="17"/>
        <v>0.10123966942148765</v>
      </c>
      <c r="O146" s="251">
        <f t="shared" si="18"/>
        <v>5488</v>
      </c>
      <c r="Q146" s="29"/>
      <c r="R146" s="79"/>
      <c r="Z146" s="1"/>
    </row>
    <row r="147" spans="2:31" s="4" customFormat="1" ht="7.5" customHeight="1" x14ac:dyDescent="0.25"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Z147" s="1" t="s">
        <v>180</v>
      </c>
    </row>
    <row r="148" spans="2:31" s="4" customFormat="1" x14ac:dyDescent="0.25">
      <c r="B148" s="125" t="s">
        <v>181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182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846ED-B14C-457D-ADAC-020736FB18C5}">
  <sheetPr>
    <tabColor theme="4" tint="0.39997558519241921"/>
  </sheetPr>
  <dimension ref="A1:AE149"/>
  <sheetViews>
    <sheetView showGridLines="0" zoomScaleNormal="100" workbookViewId="0">
      <selection activeCell="B6" sqref="B6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202</v>
      </c>
      <c r="G1" s="222"/>
      <c r="H1" s="222"/>
      <c r="I1" s="222"/>
      <c r="K1" s="222"/>
    </row>
    <row r="3" spans="1:31" s="4" customFormat="1" ht="25.5" customHeight="1" thickBot="1" x14ac:dyDescent="0.3">
      <c r="B3" s="62" t="s">
        <v>28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0" t="s">
        <v>259</v>
      </c>
      <c r="D5" s="240" t="s">
        <v>260</v>
      </c>
      <c r="E5" s="240" t="s">
        <v>266</v>
      </c>
      <c r="F5" s="241" t="str">
        <f>CONCATENATE("%/s total Tenerife ",RIGHT(E5,4))</f>
        <v>%/s total Tenerife 2021</v>
      </c>
      <c r="G5" s="240" t="s">
        <v>261</v>
      </c>
      <c r="H5" s="241" t="str">
        <f>CONCATENATE("var. ",RIGHT(G5,2),"/",RIGHT(E5,2))</f>
        <v>var. 22/21</v>
      </c>
      <c r="I5" s="241" t="str">
        <f>CONCATENATE("dif. ",RIGHT(G5,2),"/",RIGHT(E5,2))</f>
        <v>dif. 22/21</v>
      </c>
      <c r="J5" s="241" t="str">
        <f>CONCATENATE("%/s total Tenerife ",RIGHT(G5,4))</f>
        <v>%/s total Tenerife 2022</v>
      </c>
      <c r="K5" s="240" t="s">
        <v>262</v>
      </c>
      <c r="L5" s="241" t="str">
        <f>CONCATENATE("var. ",RIGHT(K5,2),"/",RIGHT(G5,2))</f>
        <v>var. 23/22</v>
      </c>
      <c r="M5" s="241" t="str">
        <f>CONCATENATE("dif. ",RIGHT(K5,2),"/",RIGHT(G5,2))</f>
        <v>dif. 23/22</v>
      </c>
      <c r="N5" s="241" t="str">
        <f>CONCATENATE("%/s total Tenerife ",RIGHT(K5,4))</f>
        <v>%/s total Tenerife 2023</v>
      </c>
      <c r="O5" s="240" t="s">
        <v>263</v>
      </c>
      <c r="P5" s="241" t="str">
        <f>CONCATENATE("var. ",RIGHT(O5,2),"/",RIGHT(K5,2))</f>
        <v>var. 24/23</v>
      </c>
      <c r="Q5" s="241" t="str">
        <f>CONCATENATE("dif. ",RIGHT(O5,2),"/",RIGHT(K5,2))</f>
        <v>dif. 24/23</v>
      </c>
      <c r="R5" s="241" t="str">
        <f>CONCATENATE("var. ",RIGHT(O5,2),"/",RIGHT(C5,2))</f>
        <v>var. 24/19</v>
      </c>
      <c r="S5" s="241" t="str">
        <f>CONCATENATE("dif. ",RIGHT(O5,2),"/",RIGHT(C5,2))</f>
        <v>dif. 24/19</v>
      </c>
      <c r="T5" s="241" t="str">
        <f>CONCATENATE("%/s total Tenerife ",RIGHT(O5,4))</f>
        <v>%/s total Tenerife 2024</v>
      </c>
      <c r="AE5" s="1"/>
    </row>
    <row r="6" spans="1:31" ht="18.75" x14ac:dyDescent="0.3">
      <c r="A6" s="4"/>
      <c r="B6" s="223" t="s">
        <v>318</v>
      </c>
      <c r="C6" s="242">
        <v>632407</v>
      </c>
      <c r="D6" s="242">
        <v>248286</v>
      </c>
      <c r="E6" s="242">
        <v>384253</v>
      </c>
      <c r="F6" s="243">
        <f>E6/$E$6</f>
        <v>1</v>
      </c>
      <c r="G6" s="242">
        <v>593573</v>
      </c>
      <c r="H6" s="243">
        <f>G6/E6-1</f>
        <v>0.54474525898301374</v>
      </c>
      <c r="I6" s="242">
        <f>G6-E6</f>
        <v>209320</v>
      </c>
      <c r="J6" s="243">
        <f>G6/$G$6</f>
        <v>1</v>
      </c>
      <c r="K6" s="242">
        <v>612478</v>
      </c>
      <c r="L6" s="243">
        <f>K6/G6-1</f>
        <v>3.1849494501939857E-2</v>
      </c>
      <c r="M6" s="242">
        <f>K6-G6</f>
        <v>18905</v>
      </c>
      <c r="N6" s="243">
        <f>K6/$K$6</f>
        <v>1</v>
      </c>
      <c r="O6" s="242">
        <v>636461</v>
      </c>
      <c r="P6" s="243">
        <f>O6/K6-1</f>
        <v>3.915732483452472E-2</v>
      </c>
      <c r="Q6" s="242">
        <f>O6-K6</f>
        <v>23983</v>
      </c>
      <c r="R6" s="243">
        <f>IFERROR(O6/C6-1,"-")</f>
        <v>6.4104287270696503E-3</v>
      </c>
      <c r="S6" s="242">
        <f>O6-C6</f>
        <v>4054</v>
      </c>
      <c r="T6" s="243">
        <f>O6/$O$6</f>
        <v>1</v>
      </c>
      <c r="V6" s="29"/>
      <c r="W6" s="79"/>
      <c r="AE6" s="1" t="s">
        <v>173</v>
      </c>
    </row>
    <row r="7" spans="1:31" s="4" customFormat="1" x14ac:dyDescent="0.25">
      <c r="B7" s="234" t="s">
        <v>44</v>
      </c>
      <c r="C7" s="251">
        <v>109920</v>
      </c>
      <c r="D7" s="251">
        <v>43067</v>
      </c>
      <c r="E7" s="251">
        <v>120918</v>
      </c>
      <c r="F7" s="257">
        <f t="shared" ref="F7:F16" si="0">E7/$E$6</f>
        <v>0.3146832946001723</v>
      </c>
      <c r="G7" s="251">
        <v>120397</v>
      </c>
      <c r="H7" s="259">
        <f>G7/E7-1</f>
        <v>-4.3087050728592979E-3</v>
      </c>
      <c r="I7" s="258">
        <f>G7-E7</f>
        <v>-521</v>
      </c>
      <c r="J7" s="257">
        <f>G7/$G$6</f>
        <v>0.20283436072732419</v>
      </c>
      <c r="K7" s="251">
        <v>106138</v>
      </c>
      <c r="L7" s="259">
        <f>K7/G7-1</f>
        <v>-0.11843318355108512</v>
      </c>
      <c r="M7" s="258">
        <f>K7-G7</f>
        <v>-14259</v>
      </c>
      <c r="N7" s="257">
        <f>K7/$K$6</f>
        <v>0.17329275500507774</v>
      </c>
      <c r="O7" s="251">
        <v>101169</v>
      </c>
      <c r="P7" s="259">
        <f>O7/K7-1</f>
        <v>-4.6816408826245048E-2</v>
      </c>
      <c r="Q7" s="258">
        <f>O7-K7</f>
        <v>-4969</v>
      </c>
      <c r="R7" s="259">
        <f t="shared" ref="R7:R16" si="1">IFERROR(O7/C7-1,"-")</f>
        <v>-7.9612445414847133E-2</v>
      </c>
      <c r="S7" s="258">
        <f t="shared" ref="S7:S16" si="2">O7-C7</f>
        <v>-8751</v>
      </c>
      <c r="T7" s="257">
        <f>O7/$O$6</f>
        <v>0.15895553694570444</v>
      </c>
      <c r="V7" s="29"/>
      <c r="W7" s="79"/>
      <c r="AE7" s="1" t="s">
        <v>175</v>
      </c>
    </row>
    <row r="8" spans="1:31" s="4" customFormat="1" x14ac:dyDescent="0.25">
      <c r="B8" s="234" t="s">
        <v>45</v>
      </c>
      <c r="C8" s="251">
        <v>76491</v>
      </c>
      <c r="D8" s="251">
        <v>23619</v>
      </c>
      <c r="E8" s="251">
        <v>39986</v>
      </c>
      <c r="F8" s="257">
        <f t="shared" si="0"/>
        <v>0.10406164688369382</v>
      </c>
      <c r="G8" s="251">
        <v>75857</v>
      </c>
      <c r="H8" s="259">
        <f t="shared" ref="H8:H16" si="3">G8/E8-1</f>
        <v>0.89708898114340019</v>
      </c>
      <c r="I8" s="258">
        <f t="shared" ref="I8:I16" si="4">G8-E8</f>
        <v>35871</v>
      </c>
      <c r="J8" s="257">
        <f t="shared" ref="J8:J16" si="5">G8/$G$6</f>
        <v>0.12779725492904831</v>
      </c>
      <c r="K8" s="251">
        <v>67064</v>
      </c>
      <c r="L8" s="259">
        <f t="shared" ref="L8:L16" si="6">K8/G8-1</f>
        <v>-0.1159154725338466</v>
      </c>
      <c r="M8" s="258">
        <f t="shared" ref="M8:M16" si="7">K8-G8</f>
        <v>-8793</v>
      </c>
      <c r="N8" s="257">
        <f t="shared" ref="N8:N16" si="8">K8/$K$6</f>
        <v>0.10949617782189727</v>
      </c>
      <c r="O8" s="251">
        <v>64415</v>
      </c>
      <c r="P8" s="259">
        <f t="shared" ref="P8:P16" si="9">O8/K8-1</f>
        <v>-3.9499582488369267E-2</v>
      </c>
      <c r="Q8" s="258">
        <f t="shared" ref="Q8:Q16" si="10">O8-K8</f>
        <v>-2649</v>
      </c>
      <c r="R8" s="259">
        <f t="shared" si="1"/>
        <v>-0.15787478265416843</v>
      </c>
      <c r="S8" s="258">
        <f t="shared" si="2"/>
        <v>-12076</v>
      </c>
      <c r="T8" s="257">
        <f t="shared" ref="T8:T16" si="11">O8/$O$6</f>
        <v>0.10120808659132295</v>
      </c>
      <c r="V8" s="29"/>
      <c r="W8" s="79"/>
      <c r="AE8" s="1"/>
    </row>
    <row r="9" spans="1:31" s="4" customFormat="1" x14ac:dyDescent="0.25">
      <c r="B9" s="234" t="s">
        <v>46</v>
      </c>
      <c r="C9" s="251">
        <v>4565</v>
      </c>
      <c r="D9" s="251">
        <v>681</v>
      </c>
      <c r="E9" s="251">
        <v>2535</v>
      </c>
      <c r="F9" s="252">
        <f t="shared" si="0"/>
        <v>6.5972158968179819E-3</v>
      </c>
      <c r="G9" s="251">
        <v>3247</v>
      </c>
      <c r="H9" s="263">
        <f t="shared" si="3"/>
        <v>0.28086785009861925</v>
      </c>
      <c r="I9" s="254">
        <f t="shared" si="4"/>
        <v>712</v>
      </c>
      <c r="J9" s="252">
        <f t="shared" si="5"/>
        <v>5.4702622929277446E-3</v>
      </c>
      <c r="K9" s="251">
        <v>5439</v>
      </c>
      <c r="L9" s="259">
        <f t="shared" si="6"/>
        <v>0.67508469356328926</v>
      </c>
      <c r="M9" s="258">
        <f t="shared" si="7"/>
        <v>2192</v>
      </c>
      <c r="N9" s="257">
        <f t="shared" si="8"/>
        <v>8.8803189665587982E-3</v>
      </c>
      <c r="O9" s="251">
        <v>3803</v>
      </c>
      <c r="P9" s="259">
        <f t="shared" si="9"/>
        <v>-0.30079058650487223</v>
      </c>
      <c r="Q9" s="258">
        <f t="shared" si="10"/>
        <v>-1636</v>
      </c>
      <c r="R9" s="259">
        <f t="shared" si="1"/>
        <v>-0.16692223439211396</v>
      </c>
      <c r="S9" s="258">
        <f t="shared" si="2"/>
        <v>-762</v>
      </c>
      <c r="T9" s="257">
        <f t="shared" si="11"/>
        <v>5.9752286471598413E-3</v>
      </c>
      <c r="V9" s="29"/>
      <c r="W9" s="79"/>
      <c r="AE9" s="1"/>
    </row>
    <row r="10" spans="1:31" s="4" customFormat="1" x14ac:dyDescent="0.25">
      <c r="B10" s="234" t="s">
        <v>48</v>
      </c>
      <c r="C10" s="251">
        <v>284219</v>
      </c>
      <c r="D10" s="251">
        <v>68651</v>
      </c>
      <c r="E10" s="251">
        <v>114704</v>
      </c>
      <c r="F10" s="257">
        <f t="shared" si="0"/>
        <v>0.29851165768386972</v>
      </c>
      <c r="G10" s="251">
        <v>244952</v>
      </c>
      <c r="H10" s="259">
        <f t="shared" si="3"/>
        <v>1.1355140186915889</v>
      </c>
      <c r="I10" s="258">
        <f t="shared" si="4"/>
        <v>130248</v>
      </c>
      <c r="J10" s="257">
        <f t="shared" si="5"/>
        <v>0.4126737570610523</v>
      </c>
      <c r="K10" s="251">
        <v>249820</v>
      </c>
      <c r="L10" s="259">
        <f t="shared" si="6"/>
        <v>1.987328129592747E-2</v>
      </c>
      <c r="M10" s="258">
        <f t="shared" si="7"/>
        <v>4868</v>
      </c>
      <c r="N10" s="257">
        <f t="shared" si="8"/>
        <v>0.40788403828382408</v>
      </c>
      <c r="O10" s="251">
        <v>275953</v>
      </c>
      <c r="P10" s="259">
        <f t="shared" si="9"/>
        <v>0.1046073172684332</v>
      </c>
      <c r="Q10" s="258">
        <f t="shared" si="10"/>
        <v>26133</v>
      </c>
      <c r="R10" s="259">
        <f t="shared" si="1"/>
        <v>-2.9083206963644193E-2</v>
      </c>
      <c r="S10" s="258">
        <f t="shared" si="2"/>
        <v>-8266</v>
      </c>
      <c r="T10" s="257">
        <f>O10/$O$6</f>
        <v>0.43357409173539307</v>
      </c>
      <c r="V10" s="29"/>
      <c r="W10" s="79"/>
      <c r="AE10" s="1"/>
    </row>
    <row r="11" spans="1:31" s="4" customFormat="1" x14ac:dyDescent="0.25">
      <c r="B11" s="234" t="s">
        <v>50</v>
      </c>
      <c r="C11" s="251">
        <v>19123</v>
      </c>
      <c r="D11" s="251">
        <v>25510</v>
      </c>
      <c r="E11" s="251">
        <v>20278</v>
      </c>
      <c r="F11" s="252">
        <f t="shared" si="0"/>
        <v>5.2772522270483249E-2</v>
      </c>
      <c r="G11" s="251">
        <v>32271</v>
      </c>
      <c r="H11" s="263">
        <f t="shared" si="3"/>
        <v>0.59142913502317773</v>
      </c>
      <c r="I11" s="254">
        <f t="shared" si="4"/>
        <v>11993</v>
      </c>
      <c r="J11" s="252">
        <f t="shared" si="5"/>
        <v>5.4367365092414917E-2</v>
      </c>
      <c r="K11" s="251">
        <v>36164</v>
      </c>
      <c r="L11" s="259">
        <f t="shared" si="6"/>
        <v>0.12063462551516846</v>
      </c>
      <c r="M11" s="258">
        <f t="shared" si="7"/>
        <v>3893</v>
      </c>
      <c r="N11" s="257">
        <f t="shared" si="8"/>
        <v>5.9045386119991251E-2</v>
      </c>
      <c r="O11" s="251">
        <v>33708</v>
      </c>
      <c r="P11" s="259">
        <f t="shared" si="9"/>
        <v>-6.791284149983412E-2</v>
      </c>
      <c r="Q11" s="258">
        <f t="shared" si="10"/>
        <v>-2456</v>
      </c>
      <c r="R11" s="259">
        <f t="shared" si="1"/>
        <v>0.7626941379490666</v>
      </c>
      <c r="S11" s="258">
        <f t="shared" si="2"/>
        <v>14585</v>
      </c>
      <c r="T11" s="257">
        <f t="shared" si="11"/>
        <v>5.2961611159206924E-2</v>
      </c>
      <c r="V11" s="29"/>
      <c r="W11" s="79"/>
      <c r="AE11" s="1"/>
    </row>
    <row r="12" spans="1:31" s="4" customFormat="1" x14ac:dyDescent="0.25">
      <c r="B12" s="234" t="s">
        <v>51</v>
      </c>
      <c r="C12" s="251">
        <v>59066</v>
      </c>
      <c r="D12" s="251">
        <v>28803</v>
      </c>
      <c r="E12" s="251">
        <v>51310</v>
      </c>
      <c r="F12" s="257">
        <f t="shared" si="0"/>
        <v>0.13353181367484443</v>
      </c>
      <c r="G12" s="251">
        <v>65021</v>
      </c>
      <c r="H12" s="259">
        <f t="shared" si="3"/>
        <v>0.26721886571818354</v>
      </c>
      <c r="I12" s="258">
        <f t="shared" si="4"/>
        <v>13711</v>
      </c>
      <c r="J12" s="257">
        <f t="shared" si="5"/>
        <v>0.10954170759114717</v>
      </c>
      <c r="K12" s="251">
        <v>80309</v>
      </c>
      <c r="L12" s="259">
        <f t="shared" si="6"/>
        <v>0.23512403684963323</v>
      </c>
      <c r="M12" s="258">
        <f t="shared" si="7"/>
        <v>15288</v>
      </c>
      <c r="N12" s="257">
        <f t="shared" si="8"/>
        <v>0.1311214443620832</v>
      </c>
      <c r="O12" s="251">
        <v>80773</v>
      </c>
      <c r="P12" s="259">
        <f t="shared" si="9"/>
        <v>5.7776836967213807E-3</v>
      </c>
      <c r="Q12" s="258">
        <f t="shared" si="10"/>
        <v>464</v>
      </c>
      <c r="R12" s="259">
        <f t="shared" si="1"/>
        <v>0.36750414790234642</v>
      </c>
      <c r="S12" s="258">
        <f t="shared" si="2"/>
        <v>21707</v>
      </c>
      <c r="T12" s="257">
        <f t="shared" si="11"/>
        <v>0.12690958283382642</v>
      </c>
      <c r="V12" s="29"/>
      <c r="W12" s="79"/>
      <c r="AE12" s="1"/>
    </row>
    <row r="13" spans="1:31" s="4" customFormat="1" x14ac:dyDescent="0.25">
      <c r="B13" s="234" t="s">
        <v>49</v>
      </c>
      <c r="C13" s="251">
        <v>17966</v>
      </c>
      <c r="D13" s="251">
        <v>6752</v>
      </c>
      <c r="E13" s="251">
        <v>10731</v>
      </c>
      <c r="F13" s="252">
        <f t="shared" si="0"/>
        <v>2.7926912737180971E-2</v>
      </c>
      <c r="G13" s="251">
        <v>17520</v>
      </c>
      <c r="H13" s="263">
        <f t="shared" si="3"/>
        <v>0.63265306122448983</v>
      </c>
      <c r="I13" s="254">
        <f t="shared" si="4"/>
        <v>6789</v>
      </c>
      <c r="J13" s="252">
        <f t="shared" si="5"/>
        <v>2.951616734588669E-2</v>
      </c>
      <c r="K13" s="251">
        <v>25698</v>
      </c>
      <c r="L13" s="259">
        <f t="shared" si="6"/>
        <v>0.46678082191780823</v>
      </c>
      <c r="M13" s="258">
        <f t="shared" si="7"/>
        <v>8178</v>
      </c>
      <c r="N13" s="257">
        <f t="shared" si="8"/>
        <v>4.1957425409565728E-2</v>
      </c>
      <c r="O13" s="251">
        <v>23944</v>
      </c>
      <c r="P13" s="259">
        <f t="shared" si="9"/>
        <v>-6.8254338859055186E-2</v>
      </c>
      <c r="Q13" s="258">
        <f t="shared" si="10"/>
        <v>-1754</v>
      </c>
      <c r="R13" s="259">
        <f t="shared" si="1"/>
        <v>0.33273961928086382</v>
      </c>
      <c r="S13" s="258">
        <f t="shared" si="2"/>
        <v>5978</v>
      </c>
      <c r="T13" s="257">
        <f t="shared" si="11"/>
        <v>3.762052977323041E-2</v>
      </c>
      <c r="V13" s="29"/>
      <c r="W13" s="79"/>
      <c r="AE13" s="1"/>
    </row>
    <row r="14" spans="1:31" s="4" customFormat="1" x14ac:dyDescent="0.25">
      <c r="B14" s="234" t="s">
        <v>52</v>
      </c>
      <c r="C14" s="251">
        <v>20687</v>
      </c>
      <c r="D14" s="251">
        <v>5616</v>
      </c>
      <c r="E14" s="251">
        <v>11021</v>
      </c>
      <c r="F14" s="257">
        <f t="shared" si="0"/>
        <v>2.8681623825968828E-2</v>
      </c>
      <c r="G14" s="251">
        <v>9118</v>
      </c>
      <c r="H14" s="259">
        <f t="shared" si="3"/>
        <v>-0.17267035659196084</v>
      </c>
      <c r="I14" s="258">
        <f t="shared" si="4"/>
        <v>-1903</v>
      </c>
      <c r="J14" s="257">
        <f t="shared" si="5"/>
        <v>1.536121083674628E-2</v>
      </c>
      <c r="K14" s="251">
        <v>11280</v>
      </c>
      <c r="L14" s="259">
        <f t="shared" si="6"/>
        <v>0.23711340206185572</v>
      </c>
      <c r="M14" s="258">
        <f t="shared" si="7"/>
        <v>2162</v>
      </c>
      <c r="N14" s="257">
        <f t="shared" si="8"/>
        <v>1.8416988038754044E-2</v>
      </c>
      <c r="O14" s="251">
        <v>10812</v>
      </c>
      <c r="P14" s="259">
        <f t="shared" si="9"/>
        <v>-4.1489361702127692E-2</v>
      </c>
      <c r="Q14" s="258">
        <f t="shared" si="10"/>
        <v>-468</v>
      </c>
      <c r="R14" s="259">
        <f t="shared" si="1"/>
        <v>-0.4773529269589597</v>
      </c>
      <c r="S14" s="258">
        <f t="shared" si="2"/>
        <v>-9875</v>
      </c>
      <c r="T14" s="257">
        <f t="shared" si="11"/>
        <v>1.6987686598236185E-2</v>
      </c>
      <c r="V14" s="29"/>
      <c r="W14" s="79"/>
      <c r="AE14" s="1"/>
    </row>
    <row r="15" spans="1:31" s="4" customFormat="1" x14ac:dyDescent="0.25">
      <c r="B15" s="234" t="s">
        <v>47</v>
      </c>
      <c r="C15" s="251">
        <v>19152</v>
      </c>
      <c r="D15" s="251">
        <v>14211</v>
      </c>
      <c r="E15" s="251">
        <v>4744</v>
      </c>
      <c r="F15" s="252">
        <f t="shared" si="0"/>
        <v>1.2346032431757201E-2</v>
      </c>
      <c r="G15" s="251">
        <v>9037</v>
      </c>
      <c r="H15" s="263">
        <f t="shared" si="3"/>
        <v>0.9049325463743676</v>
      </c>
      <c r="I15" s="254">
        <f t="shared" si="4"/>
        <v>4293</v>
      </c>
      <c r="J15" s="252">
        <f t="shared" si="5"/>
        <v>1.5224749104153995E-2</v>
      </c>
      <c r="K15" s="251">
        <v>15069</v>
      </c>
      <c r="L15" s="259">
        <f t="shared" si="6"/>
        <v>0.66747814540223516</v>
      </c>
      <c r="M15" s="258">
        <f t="shared" si="7"/>
        <v>6032</v>
      </c>
      <c r="N15" s="257">
        <f t="shared" si="8"/>
        <v>2.4603332691133396E-2</v>
      </c>
      <c r="O15" s="251">
        <v>23750</v>
      </c>
      <c r="P15" s="259">
        <f t="shared" si="9"/>
        <v>0.57608334992368437</v>
      </c>
      <c r="Q15" s="258">
        <f t="shared" si="10"/>
        <v>8681</v>
      </c>
      <c r="R15" s="259">
        <f t="shared" si="1"/>
        <v>0.24007936507936511</v>
      </c>
      <c r="S15" s="258">
        <f t="shared" si="2"/>
        <v>4598</v>
      </c>
      <c r="T15" s="257">
        <f t="shared" si="11"/>
        <v>3.7315719266380817E-2</v>
      </c>
      <c r="V15" s="29"/>
      <c r="W15" s="79"/>
      <c r="AE15" s="1"/>
    </row>
    <row r="16" spans="1:31" s="4" customFormat="1" x14ac:dyDescent="0.25">
      <c r="B16" s="234" t="s">
        <v>201</v>
      </c>
      <c r="C16" s="251">
        <f>C6-SUM(C7:C15)</f>
        <v>21218</v>
      </c>
      <c r="D16" s="251">
        <f>D6-SUM(D7:D15)</f>
        <v>31376</v>
      </c>
      <c r="E16" s="251">
        <f>E6-SUM(E7:E15)</f>
        <v>8026</v>
      </c>
      <c r="F16" s="257">
        <f t="shared" si="0"/>
        <v>2.0887279995211488E-2</v>
      </c>
      <c r="G16" s="251">
        <f>G6-SUM(G7:G15)</f>
        <v>16153</v>
      </c>
      <c r="H16" s="259">
        <f t="shared" si="3"/>
        <v>1.012584101669574</v>
      </c>
      <c r="I16" s="258">
        <f t="shared" si="4"/>
        <v>8127</v>
      </c>
      <c r="J16" s="257">
        <f t="shared" si="5"/>
        <v>2.7213165019298383E-2</v>
      </c>
      <c r="K16" s="251">
        <f>K6-SUM(K7:K15)</f>
        <v>15497</v>
      </c>
      <c r="L16" s="259">
        <f t="shared" si="6"/>
        <v>-4.0611651086485456E-2</v>
      </c>
      <c r="M16" s="258">
        <f t="shared" si="7"/>
        <v>-656</v>
      </c>
      <c r="N16" s="257">
        <f t="shared" si="8"/>
        <v>2.5302133301114488E-2</v>
      </c>
      <c r="O16" s="251">
        <f>O6-SUM(O7:O15)</f>
        <v>18134</v>
      </c>
      <c r="P16" s="259">
        <f t="shared" si="9"/>
        <v>0.17016196683229001</v>
      </c>
      <c r="Q16" s="258">
        <f t="shared" si="10"/>
        <v>2637</v>
      </c>
      <c r="R16" s="259">
        <f t="shared" si="1"/>
        <v>-0.14534828918842491</v>
      </c>
      <c r="S16" s="258">
        <f t="shared" si="2"/>
        <v>-3084</v>
      </c>
      <c r="T16" s="257">
        <f t="shared" si="11"/>
        <v>2.8491926449538935E-2</v>
      </c>
      <c r="V16" s="29"/>
      <c r="W16" s="79"/>
      <c r="AE16" s="1"/>
    </row>
    <row r="17" spans="2:31" s="4" customFormat="1" ht="7.5" customHeight="1" x14ac:dyDescent="0.25"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AE17" s="1" t="s">
        <v>180</v>
      </c>
    </row>
    <row r="18" spans="2:31" s="4" customFormat="1" x14ac:dyDescent="0.25">
      <c r="B18" s="125" t="s">
        <v>181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182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9" t="s">
        <v>183</v>
      </c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184</v>
      </c>
      <c r="O44" s="14">
        <v>2021</v>
      </c>
      <c r="P44" s="14" t="s">
        <v>184</v>
      </c>
      <c r="Q44" s="14" t="s">
        <v>185</v>
      </c>
      <c r="R44" s="14" t="s">
        <v>186</v>
      </c>
      <c r="S44" s="14" t="s">
        <v>187</v>
      </c>
      <c r="T44" s="87"/>
      <c r="AE44" s="1"/>
    </row>
    <row r="45" spans="2:31" s="4" customFormat="1" ht="18.75" hidden="1" x14ac:dyDescent="0.3">
      <c r="B45" s="223" t="s">
        <v>171</v>
      </c>
      <c r="C45" s="224"/>
      <c r="D45" s="224"/>
      <c r="E45" s="224"/>
      <c r="F45" s="224"/>
      <c r="G45" s="224"/>
      <c r="H45" s="224"/>
      <c r="I45" s="224"/>
      <c r="J45" s="224"/>
      <c r="K45" s="224">
        <v>1824653</v>
      </c>
      <c r="L45" s="224"/>
      <c r="M45" s="224"/>
      <c r="N45" s="225"/>
      <c r="O45" s="224">
        <v>2354005</v>
      </c>
      <c r="P45" s="225"/>
      <c r="Q45" s="225">
        <v>1</v>
      </c>
      <c r="R45" s="225">
        <v>0.2901110512519367</v>
      </c>
      <c r="S45" s="224">
        <v>529352</v>
      </c>
      <c r="T45" s="236"/>
      <c r="AE45" s="1"/>
    </row>
    <row r="46" spans="2:31" ht="18.75" hidden="1" x14ac:dyDescent="0.3">
      <c r="B46" s="223" t="s">
        <v>172</v>
      </c>
      <c r="C46" s="224"/>
      <c r="D46" s="224"/>
      <c r="E46" s="224"/>
      <c r="F46" s="224"/>
      <c r="G46" s="224"/>
      <c r="H46" s="224"/>
      <c r="I46" s="224"/>
      <c r="J46" s="224"/>
      <c r="K46" s="224">
        <v>603938</v>
      </c>
      <c r="L46" s="224"/>
      <c r="M46" s="224"/>
      <c r="N46" s="225">
        <v>1</v>
      </c>
      <c r="O46" s="224">
        <v>936181</v>
      </c>
      <c r="P46" s="225">
        <v>1</v>
      </c>
      <c r="Q46" s="225">
        <v>0.39769711619134201</v>
      </c>
      <c r="R46" s="225">
        <v>0.55012766211101138</v>
      </c>
      <c r="S46" s="224">
        <v>332243</v>
      </c>
      <c r="T46" s="236"/>
      <c r="AE46" s="1" t="s">
        <v>173</v>
      </c>
    </row>
    <row r="47" spans="2:31" ht="15.75" hidden="1" x14ac:dyDescent="0.25">
      <c r="B47" s="226" t="s">
        <v>100</v>
      </c>
      <c r="C47" s="227"/>
      <c r="D47" s="227"/>
      <c r="E47" s="227"/>
      <c r="F47" s="227"/>
      <c r="G47" s="227"/>
      <c r="H47" s="227"/>
      <c r="I47" s="227"/>
      <c r="J47" s="227"/>
      <c r="K47" s="227">
        <v>276550.36166633503</v>
      </c>
      <c r="L47" s="227"/>
      <c r="M47" s="227"/>
      <c r="N47" s="228">
        <v>0.45791184139155844</v>
      </c>
      <c r="O47" s="227">
        <v>430252.45635520399</v>
      </c>
      <c r="P47" s="228">
        <v>0.4595825554622493</v>
      </c>
      <c r="Q47" s="228">
        <v>0.18277465695918402</v>
      </c>
      <c r="R47" s="228">
        <v>0.55578337978930015</v>
      </c>
      <c r="S47" s="227">
        <v>153702.09468886897</v>
      </c>
      <c r="T47" s="237"/>
      <c r="AE47" s="1" t="s">
        <v>174</v>
      </c>
    </row>
    <row r="48" spans="2:31" s="4" customFormat="1" hidden="1" x14ac:dyDescent="0.25">
      <c r="B48" s="229" t="s">
        <v>103</v>
      </c>
      <c r="C48" s="230"/>
      <c r="D48" s="230"/>
      <c r="E48" s="230"/>
      <c r="F48" s="230"/>
      <c r="G48" s="230"/>
      <c r="H48" s="230"/>
      <c r="I48" s="230"/>
      <c r="J48" s="230"/>
      <c r="K48" s="230">
        <v>327387.63833385095</v>
      </c>
      <c r="L48" s="230"/>
      <c r="M48" s="230"/>
      <c r="N48" s="233">
        <v>0.54208815860874948</v>
      </c>
      <c r="O48" s="230">
        <v>505927.5436448183</v>
      </c>
      <c r="P48" s="233">
        <v>0.54041637636826456</v>
      </c>
      <c r="Q48" s="233">
        <v>0.21492203442423372</v>
      </c>
      <c r="R48" s="231">
        <v>0.54534711884540576</v>
      </c>
      <c r="S48" s="232">
        <v>178539.90531096736</v>
      </c>
      <c r="T48" s="239"/>
      <c r="AE48" s="1" t="s">
        <v>175</v>
      </c>
    </row>
    <row r="49" spans="2:31" s="4" customFormat="1" hidden="1" x14ac:dyDescent="0.25">
      <c r="B49" s="234" t="s">
        <v>176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177</v>
      </c>
    </row>
    <row r="50" spans="2:31" s="4" customFormat="1" hidden="1" x14ac:dyDescent="0.25">
      <c r="B50" s="234" t="s">
        <v>178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179</v>
      </c>
    </row>
    <row r="51" spans="2:31" s="4" customFormat="1" ht="7.5" hidden="1" customHeight="1" x14ac:dyDescent="0.25"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AE51" s="1" t="s">
        <v>180</v>
      </c>
    </row>
    <row r="52" spans="2:31" s="4" customFormat="1" hidden="1" x14ac:dyDescent="0.25">
      <c r="B52" s="268" t="s">
        <v>181</v>
      </c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48"/>
      <c r="AE52" s="1" t="s">
        <v>182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28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3" t="s">
        <v>200</v>
      </c>
      <c r="C136" s="227">
        <v>632407</v>
      </c>
      <c r="D136" s="227">
        <v>248294</v>
      </c>
      <c r="E136" s="227">
        <v>384253</v>
      </c>
      <c r="F136" s="227">
        <v>593573</v>
      </c>
      <c r="G136" s="228">
        <f>F136/E136-1</f>
        <v>0.54474525898301374</v>
      </c>
      <c r="H136" s="227">
        <f>F136-E136</f>
        <v>209320</v>
      </c>
      <c r="I136" s="228">
        <f>F136/F$136</f>
        <v>1</v>
      </c>
      <c r="J136" s="227">
        <v>612478</v>
      </c>
      <c r="K136" s="228">
        <f>H136/H$136</f>
        <v>1</v>
      </c>
      <c r="L136" s="228">
        <f>J136/F136-1</f>
        <v>3.1849494501939857E-2</v>
      </c>
      <c r="M136" s="227">
        <f>J136-F136</f>
        <v>18905</v>
      </c>
      <c r="N136" s="228">
        <f>J136/C136-1</f>
        <v>-3.1512933917556274E-2</v>
      </c>
      <c r="O136" s="227">
        <f>J136-C136</f>
        <v>-19929</v>
      </c>
      <c r="Q136" s="29"/>
      <c r="R136" s="79"/>
      <c r="Z136" s="1" t="s">
        <v>173</v>
      </c>
      <c r="AE136"/>
    </row>
    <row r="137" spans="1:31" s="4" customFormat="1" x14ac:dyDescent="0.25">
      <c r="B137" s="234" t="s">
        <v>44</v>
      </c>
      <c r="C137" s="251">
        <v>109920</v>
      </c>
      <c r="D137" s="251">
        <v>49521</v>
      </c>
      <c r="E137" s="251">
        <v>120918</v>
      </c>
      <c r="F137" s="251">
        <v>120397</v>
      </c>
      <c r="G137" s="257">
        <f t="shared" ref="G137:G146" si="12">F137/E137-1</f>
        <v>-4.3087050728592979E-3</v>
      </c>
      <c r="H137" s="264">
        <f t="shared" ref="H137:H146" si="13">F137-E137</f>
        <v>-521</v>
      </c>
      <c r="I137" s="259">
        <f t="shared" ref="I137:K146" si="14">F137/F$136</f>
        <v>0.20283436072732419</v>
      </c>
      <c r="J137" s="251">
        <v>106138</v>
      </c>
      <c r="K137" s="259">
        <f t="shared" si="14"/>
        <v>-2.4890120389833748E-3</v>
      </c>
      <c r="L137" s="259">
        <f t="shared" ref="L137:L146" si="15">J137/F137-1</f>
        <v>-0.11843318355108512</v>
      </c>
      <c r="M137" s="258">
        <f t="shared" ref="M137:M146" si="16">J137-F137</f>
        <v>-14259</v>
      </c>
      <c r="N137" s="257">
        <f t="shared" ref="N137:N145" si="17">J137/C137-1</f>
        <v>-3.4406841339155725E-2</v>
      </c>
      <c r="O137" s="251">
        <f t="shared" ref="O137:O146" si="18">J137-C137</f>
        <v>-3782</v>
      </c>
      <c r="Q137" s="29"/>
      <c r="R137" s="79"/>
      <c r="Z137" s="1" t="s">
        <v>175</v>
      </c>
    </row>
    <row r="138" spans="1:31" s="4" customFormat="1" x14ac:dyDescent="0.25">
      <c r="B138" s="234" t="s">
        <v>45</v>
      </c>
      <c r="C138" s="251">
        <v>76491</v>
      </c>
      <c r="D138" s="251">
        <v>26848</v>
      </c>
      <c r="E138" s="251">
        <v>39986</v>
      </c>
      <c r="F138" s="251">
        <v>75857</v>
      </c>
      <c r="G138" s="257">
        <f t="shared" si="12"/>
        <v>0.89708898114340019</v>
      </c>
      <c r="H138" s="264">
        <f t="shared" si="13"/>
        <v>35871</v>
      </c>
      <c r="I138" s="259">
        <f t="shared" si="14"/>
        <v>0.12779725492904831</v>
      </c>
      <c r="J138" s="251">
        <v>67064</v>
      </c>
      <c r="K138" s="259">
        <f t="shared" si="14"/>
        <v>0.17136919549015861</v>
      </c>
      <c r="L138" s="259">
        <f t="shared" si="15"/>
        <v>-0.1159154725338466</v>
      </c>
      <c r="M138" s="258">
        <f t="shared" si="16"/>
        <v>-8793</v>
      </c>
      <c r="N138" s="257">
        <f t="shared" si="17"/>
        <v>-0.12324325737668484</v>
      </c>
      <c r="O138" s="251">
        <f t="shared" si="18"/>
        <v>-9427</v>
      </c>
      <c r="Q138" s="29"/>
      <c r="R138" s="79"/>
      <c r="Z138" s="1"/>
    </row>
    <row r="139" spans="1:31" s="4" customFormat="1" x14ac:dyDescent="0.25">
      <c r="B139" s="234" t="s">
        <v>46</v>
      </c>
      <c r="C139" s="251">
        <v>4565</v>
      </c>
      <c r="D139" s="251">
        <v>681</v>
      </c>
      <c r="E139" s="251">
        <v>2535</v>
      </c>
      <c r="F139" s="251">
        <v>3247</v>
      </c>
      <c r="G139" s="257">
        <f t="shared" si="12"/>
        <v>0.28086785009861925</v>
      </c>
      <c r="H139" s="265">
        <f t="shared" si="13"/>
        <v>712</v>
      </c>
      <c r="I139" s="263">
        <f t="shared" si="14"/>
        <v>5.4702622929277446E-3</v>
      </c>
      <c r="J139" s="251">
        <v>5439</v>
      </c>
      <c r="K139" s="263">
        <f t="shared" si="14"/>
        <v>3.4014905407987769E-3</v>
      </c>
      <c r="L139" s="259">
        <f t="shared" si="15"/>
        <v>0.67508469356328926</v>
      </c>
      <c r="M139" s="258">
        <f t="shared" si="16"/>
        <v>2192</v>
      </c>
      <c r="N139" s="257">
        <f t="shared" si="17"/>
        <v>0.1914567360350492</v>
      </c>
      <c r="O139" s="251">
        <f t="shared" si="18"/>
        <v>874</v>
      </c>
      <c r="Q139" s="29"/>
      <c r="R139" s="79"/>
      <c r="Z139" s="1"/>
    </row>
    <row r="140" spans="1:31" s="4" customFormat="1" x14ac:dyDescent="0.25">
      <c r="B140" s="234" t="s">
        <v>48</v>
      </c>
      <c r="C140" s="251">
        <v>284219</v>
      </c>
      <c r="D140" s="251">
        <v>74813</v>
      </c>
      <c r="E140" s="251">
        <v>114704</v>
      </c>
      <c r="F140" s="251">
        <v>244952</v>
      </c>
      <c r="G140" s="257">
        <f t="shared" si="12"/>
        <v>1.1355140186915889</v>
      </c>
      <c r="H140" s="264">
        <f t="shared" si="13"/>
        <v>130248</v>
      </c>
      <c r="I140" s="259">
        <f t="shared" si="14"/>
        <v>0.4126737570610523</v>
      </c>
      <c r="J140" s="251">
        <v>249820</v>
      </c>
      <c r="K140" s="259">
        <f t="shared" si="14"/>
        <v>0.62224345499713363</v>
      </c>
      <c r="L140" s="259">
        <f t="shared" si="15"/>
        <v>1.987328129592747E-2</v>
      </c>
      <c r="M140" s="258">
        <f t="shared" si="16"/>
        <v>4868</v>
      </c>
      <c r="N140" s="257">
        <f t="shared" si="17"/>
        <v>-0.12102991003416375</v>
      </c>
      <c r="O140" s="251">
        <f t="shared" si="18"/>
        <v>-34399</v>
      </c>
      <c r="Q140" s="29"/>
      <c r="R140" s="79"/>
      <c r="Z140" s="1"/>
    </row>
    <row r="141" spans="1:31" s="4" customFormat="1" x14ac:dyDescent="0.25">
      <c r="B141" s="234" t="s">
        <v>50</v>
      </c>
      <c r="C141" s="251">
        <v>19123</v>
      </c>
      <c r="D141" s="251">
        <v>25621</v>
      </c>
      <c r="E141" s="251">
        <v>20278</v>
      </c>
      <c r="F141" s="251">
        <v>32271</v>
      </c>
      <c r="G141" s="257">
        <f t="shared" si="12"/>
        <v>0.59142913502317773</v>
      </c>
      <c r="H141" s="265">
        <f t="shared" si="13"/>
        <v>11993</v>
      </c>
      <c r="I141" s="263">
        <f t="shared" si="14"/>
        <v>5.4367365092414917E-2</v>
      </c>
      <c r="J141" s="251">
        <v>36164</v>
      </c>
      <c r="K141" s="263">
        <f t="shared" si="14"/>
        <v>5.7295050640168162E-2</v>
      </c>
      <c r="L141" s="259">
        <f t="shared" si="15"/>
        <v>0.12063462551516846</v>
      </c>
      <c r="M141" s="258">
        <f t="shared" si="16"/>
        <v>3893</v>
      </c>
      <c r="N141" s="257">
        <f t="shared" si="17"/>
        <v>0.89112586937196037</v>
      </c>
      <c r="O141" s="251">
        <f t="shared" si="18"/>
        <v>17041</v>
      </c>
      <c r="Q141" s="29"/>
      <c r="R141" s="79"/>
      <c r="Z141" s="1"/>
    </row>
    <row r="142" spans="1:31" s="4" customFormat="1" x14ac:dyDescent="0.25">
      <c r="B142" s="234" t="s">
        <v>51</v>
      </c>
      <c r="C142" s="251">
        <v>59066</v>
      </c>
      <c r="D142" s="251">
        <v>33780</v>
      </c>
      <c r="E142" s="251">
        <v>51310</v>
      </c>
      <c r="F142" s="251">
        <v>65021</v>
      </c>
      <c r="G142" s="257">
        <f t="shared" si="12"/>
        <v>0.26721886571818354</v>
      </c>
      <c r="H142" s="264">
        <f t="shared" si="13"/>
        <v>13711</v>
      </c>
      <c r="I142" s="259">
        <f t="shared" si="14"/>
        <v>0.10954170759114717</v>
      </c>
      <c r="J142" s="251">
        <v>80309</v>
      </c>
      <c r="K142" s="259">
        <f t="shared" si="14"/>
        <v>6.5502579782151724E-2</v>
      </c>
      <c r="L142" s="259">
        <f t="shared" si="15"/>
        <v>0.23512403684963323</v>
      </c>
      <c r="M142" s="258">
        <f t="shared" si="16"/>
        <v>15288</v>
      </c>
      <c r="N142" s="257">
        <f t="shared" si="17"/>
        <v>0.3596485287644331</v>
      </c>
      <c r="O142" s="251">
        <f t="shared" si="18"/>
        <v>21243</v>
      </c>
      <c r="Q142" s="29"/>
      <c r="R142" s="79"/>
      <c r="Z142" s="1"/>
    </row>
    <row r="143" spans="1:31" s="4" customFormat="1" x14ac:dyDescent="0.25">
      <c r="B143" s="234" t="s">
        <v>49</v>
      </c>
      <c r="C143" s="251">
        <v>17966</v>
      </c>
      <c r="D143" s="251">
        <v>7339</v>
      </c>
      <c r="E143" s="251">
        <v>10731</v>
      </c>
      <c r="F143" s="251">
        <v>17520</v>
      </c>
      <c r="G143" s="257">
        <f t="shared" si="12"/>
        <v>0.63265306122448983</v>
      </c>
      <c r="H143" s="265">
        <f t="shared" si="13"/>
        <v>6789</v>
      </c>
      <c r="I143" s="263">
        <f t="shared" si="14"/>
        <v>2.951616734588669E-2</v>
      </c>
      <c r="J143" s="251">
        <v>25698</v>
      </c>
      <c r="K143" s="263">
        <f t="shared" si="14"/>
        <v>3.243359449646474E-2</v>
      </c>
      <c r="L143" s="259">
        <f t="shared" si="15"/>
        <v>0.46678082191780823</v>
      </c>
      <c r="M143" s="258">
        <f t="shared" si="16"/>
        <v>8178</v>
      </c>
      <c r="N143" s="257">
        <f t="shared" si="17"/>
        <v>0.43036847378381382</v>
      </c>
      <c r="O143" s="251">
        <f t="shared" si="18"/>
        <v>7732</v>
      </c>
      <c r="Q143" s="29"/>
      <c r="R143" s="79"/>
      <c r="Z143" s="1"/>
    </row>
    <row r="144" spans="1:31" s="4" customFormat="1" x14ac:dyDescent="0.25">
      <c r="B144" s="234" t="s">
        <v>52</v>
      </c>
      <c r="C144" s="251">
        <v>20687</v>
      </c>
      <c r="D144" s="251">
        <v>6781</v>
      </c>
      <c r="E144" s="251">
        <v>11021</v>
      </c>
      <c r="F144" s="251">
        <v>9118</v>
      </c>
      <c r="G144" s="257">
        <f t="shared" si="12"/>
        <v>-0.17267035659196084</v>
      </c>
      <c r="H144" s="264">
        <f t="shared" si="13"/>
        <v>-1903</v>
      </c>
      <c r="I144" s="259">
        <f t="shared" si="14"/>
        <v>1.536121083674628E-2</v>
      </c>
      <c r="J144" s="251">
        <v>11280</v>
      </c>
      <c r="K144" s="259">
        <f t="shared" si="14"/>
        <v>-9.0913433976686411E-3</v>
      </c>
      <c r="L144" s="259">
        <f t="shared" si="15"/>
        <v>0.23711340206185572</v>
      </c>
      <c r="M144" s="258">
        <f t="shared" si="16"/>
        <v>2162</v>
      </c>
      <c r="N144" s="257">
        <f t="shared" si="17"/>
        <v>-0.45473002368637305</v>
      </c>
      <c r="O144" s="251">
        <f t="shared" si="18"/>
        <v>-9407</v>
      </c>
      <c r="Q144" s="29"/>
      <c r="R144" s="79"/>
      <c r="Z144" s="1"/>
    </row>
    <row r="145" spans="2:31" s="4" customFormat="1" x14ac:dyDescent="0.25">
      <c r="B145" s="234" t="s">
        <v>47</v>
      </c>
      <c r="C145" s="251">
        <v>19152</v>
      </c>
      <c r="D145" s="251">
        <v>15343</v>
      </c>
      <c r="E145" s="251">
        <v>4744</v>
      </c>
      <c r="F145" s="251">
        <v>9037</v>
      </c>
      <c r="G145" s="257">
        <f t="shared" si="12"/>
        <v>0.9049325463743676</v>
      </c>
      <c r="H145" s="265">
        <f t="shared" si="13"/>
        <v>4293</v>
      </c>
      <c r="I145" s="263">
        <f t="shared" si="14"/>
        <v>1.5224749104153995E-2</v>
      </c>
      <c r="J145" s="251">
        <v>15069</v>
      </c>
      <c r="K145" s="263">
        <f t="shared" si="14"/>
        <v>2.0509268106248806E-2</v>
      </c>
      <c r="L145" s="259">
        <f t="shared" si="15"/>
        <v>0.66747814540223516</v>
      </c>
      <c r="M145" s="258">
        <f t="shared" si="16"/>
        <v>6032</v>
      </c>
      <c r="N145" s="257">
        <f t="shared" si="17"/>
        <v>-0.21318922305764409</v>
      </c>
      <c r="O145" s="251">
        <f t="shared" si="18"/>
        <v>-4083</v>
      </c>
      <c r="Q145" s="29"/>
      <c r="R145" s="79"/>
      <c r="Z145" s="1"/>
    </row>
    <row r="146" spans="2:31" s="4" customFormat="1" x14ac:dyDescent="0.25">
      <c r="B146" s="234" t="s">
        <v>201</v>
      </c>
      <c r="C146" s="251">
        <f>C136-SUM(C137:C145)</f>
        <v>21218</v>
      </c>
      <c r="D146" s="251">
        <f>D136-SUM(D137:D145)</f>
        <v>7567</v>
      </c>
      <c r="E146" s="251">
        <f>E136-SUM(E137:E145)</f>
        <v>8026</v>
      </c>
      <c r="F146" s="251">
        <f>F136-SUM(F137:F145)</f>
        <v>16153</v>
      </c>
      <c r="G146" s="257">
        <f t="shared" si="12"/>
        <v>1.012584101669574</v>
      </c>
      <c r="H146" s="264">
        <f t="shared" si="13"/>
        <v>8127</v>
      </c>
      <c r="I146" s="259">
        <f t="shared" si="14"/>
        <v>2.7213165019298383E-2</v>
      </c>
      <c r="J146" s="251">
        <f>J136-SUM(J137:J145)</f>
        <v>15497</v>
      </c>
      <c r="K146" s="259">
        <f t="shared" si="14"/>
        <v>3.8825721383527613E-2</v>
      </c>
      <c r="L146" s="259">
        <f t="shared" si="15"/>
        <v>-4.0611651086485456E-2</v>
      </c>
      <c r="M146" s="258">
        <f t="shared" si="16"/>
        <v>-656</v>
      </c>
      <c r="N146" s="257">
        <f>J146/C146-1</f>
        <v>-0.26962955980771042</v>
      </c>
      <c r="O146" s="251">
        <f t="shared" si="18"/>
        <v>-5721</v>
      </c>
      <c r="Q146" s="29"/>
      <c r="R146" s="79"/>
      <c r="Z146" s="1"/>
    </row>
    <row r="147" spans="2:31" s="4" customFormat="1" ht="7.5" customHeight="1" x14ac:dyDescent="0.25"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Z147" s="1" t="s">
        <v>180</v>
      </c>
    </row>
    <row r="148" spans="2:31" s="4" customFormat="1" x14ac:dyDescent="0.25">
      <c r="B148" s="125" t="s">
        <v>181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182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22143-EB42-4227-85DF-CE48EC6A8CDE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203</v>
      </c>
      <c r="G1" s="222"/>
      <c r="H1" s="222"/>
      <c r="I1" s="222"/>
      <c r="K1" s="222"/>
    </row>
    <row r="3" spans="1:31" s="4" customFormat="1" ht="25.5" customHeight="1" thickBot="1" x14ac:dyDescent="0.3">
      <c r="B3" s="62" t="s">
        <v>29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0" t="s">
        <v>259</v>
      </c>
      <c r="D5" s="240" t="s">
        <v>260</v>
      </c>
      <c r="E5" s="240" t="s">
        <v>266</v>
      </c>
      <c r="F5" s="241" t="str">
        <f>CONCATENATE("%/s total Tenerife ",RIGHT(E5,4))</f>
        <v>%/s total Tenerife 2021</v>
      </c>
      <c r="G5" s="240" t="s">
        <v>261</v>
      </c>
      <c r="H5" s="241" t="str">
        <f>CONCATENATE("var. ",RIGHT(G5,2),"/",RIGHT(E5,2))</f>
        <v>var. 22/21</v>
      </c>
      <c r="I5" s="241" t="str">
        <f>CONCATENATE("dif. ",RIGHT(G5,2),"/",RIGHT(E5,2))</f>
        <v>dif. 22/21</v>
      </c>
      <c r="J5" s="241" t="str">
        <f>CONCATENATE("%/s total Tenerife ",RIGHT(G5,4))</f>
        <v>%/s total Tenerife 2022</v>
      </c>
      <c r="K5" s="240" t="s">
        <v>262</v>
      </c>
      <c r="L5" s="241" t="str">
        <f>CONCATENATE("var. ",RIGHT(K5,2),"/",RIGHT(G5,2))</f>
        <v>var. 23/22</v>
      </c>
      <c r="M5" s="241" t="str">
        <f>CONCATENATE("dif. ",RIGHT(K5,2),"/",RIGHT(G5,2))</f>
        <v>dif. 23/22</v>
      </c>
      <c r="N5" s="241" t="str">
        <f>CONCATENATE("%/s total Tenerife ",RIGHT(K5,4))</f>
        <v>%/s total Tenerife 2023</v>
      </c>
      <c r="O5" s="240" t="s">
        <v>263</v>
      </c>
      <c r="P5" s="241" t="str">
        <f>CONCATENATE("var. ",RIGHT(O5,2),"/",RIGHT(K5,2))</f>
        <v>var. 24/23</v>
      </c>
      <c r="Q5" s="241" t="str">
        <f>CONCATENATE("dif. ",RIGHT(O5,2),"/",RIGHT(K5,2))</f>
        <v>dif. 24/23</v>
      </c>
      <c r="R5" s="241" t="str">
        <f>CONCATENATE("var. ",RIGHT(O5,2),"/",RIGHT(C5,2))</f>
        <v>var. 24/19</v>
      </c>
      <c r="S5" s="241" t="str">
        <f>CONCATENATE("dif. ",RIGHT(O5,2),"/",RIGHT(C5,2))</f>
        <v>dif. 24/19</v>
      </c>
      <c r="T5" s="241" t="str">
        <f>CONCATENATE("%/s total Tenerife ",RIGHT(O5,4))</f>
        <v>%/s total Tenerife 2024</v>
      </c>
      <c r="AE5" s="1"/>
    </row>
    <row r="6" spans="1:31" ht="18.75" x14ac:dyDescent="0.3">
      <c r="A6" s="4"/>
      <c r="B6" s="223" t="s">
        <v>318</v>
      </c>
      <c r="C6" s="242">
        <v>415150</v>
      </c>
      <c r="D6" s="242">
        <v>208389</v>
      </c>
      <c r="E6" s="242">
        <v>416048</v>
      </c>
      <c r="F6" s="243">
        <f>E6/$E$6</f>
        <v>1</v>
      </c>
      <c r="G6" s="242">
        <v>423208</v>
      </c>
      <c r="H6" s="243">
        <f>G6/E6-1</f>
        <v>1.7209552743914225E-2</v>
      </c>
      <c r="I6" s="242">
        <f>G6-E6</f>
        <v>7160</v>
      </c>
      <c r="J6" s="243">
        <f>G6/$G$6</f>
        <v>1</v>
      </c>
      <c r="K6" s="242">
        <v>428791</v>
      </c>
      <c r="L6" s="243">
        <f>K6/G6-1</f>
        <v>1.3192094667397569E-2</v>
      </c>
      <c r="M6" s="242">
        <f>K6-G6</f>
        <v>5583</v>
      </c>
      <c r="N6" s="243">
        <f>K6/$K$6</f>
        <v>1</v>
      </c>
      <c r="O6" s="242">
        <v>421973</v>
      </c>
      <c r="P6" s="243">
        <f>O6/K6-1</f>
        <v>-1.5900520300099585E-2</v>
      </c>
      <c r="Q6" s="242">
        <f>O6-K6</f>
        <v>-6818</v>
      </c>
      <c r="R6" s="243">
        <f>IFERROR(O6/C6-1,"-")</f>
        <v>1.6435023485487088E-2</v>
      </c>
      <c r="S6" s="242">
        <f>O6-C6</f>
        <v>6823</v>
      </c>
      <c r="T6" s="243">
        <f>O6/$O$6</f>
        <v>1</v>
      </c>
      <c r="V6" s="29"/>
      <c r="W6" s="79"/>
      <c r="AE6" s="1" t="s">
        <v>173</v>
      </c>
    </row>
    <row r="7" spans="1:31" s="4" customFormat="1" x14ac:dyDescent="0.25">
      <c r="B7" s="234" t="s">
        <v>44</v>
      </c>
      <c r="C7" s="251">
        <v>113067</v>
      </c>
      <c r="D7" s="251">
        <v>58508</v>
      </c>
      <c r="E7" s="251">
        <v>126666</v>
      </c>
      <c r="F7" s="257">
        <f t="shared" ref="F7:F16" si="0">E7/$E$6</f>
        <v>0.30445044802522786</v>
      </c>
      <c r="G7" s="251">
        <v>86811</v>
      </c>
      <c r="H7" s="259">
        <f>G7/E7-1</f>
        <v>-0.31464639287575202</v>
      </c>
      <c r="I7" s="258">
        <f>G7-E7</f>
        <v>-39855</v>
      </c>
      <c r="J7" s="257">
        <f>G7/$G$6</f>
        <v>0.20512608457307044</v>
      </c>
      <c r="K7" s="251">
        <v>75374</v>
      </c>
      <c r="L7" s="259">
        <f>K7/G7-1</f>
        <v>-0.13174597689232936</v>
      </c>
      <c r="M7" s="258">
        <f>K7-G7</f>
        <v>-11437</v>
      </c>
      <c r="N7" s="257">
        <f>K7/$K$6</f>
        <v>0.17578260737748694</v>
      </c>
      <c r="O7" s="251">
        <v>60650</v>
      </c>
      <c r="P7" s="259">
        <f>O7/K7-1</f>
        <v>-0.19534587523549229</v>
      </c>
      <c r="Q7" s="258">
        <f>O7-K7</f>
        <v>-14724</v>
      </c>
      <c r="R7" s="259">
        <f t="shared" ref="R7:R16" si="1">IFERROR(O7/C7-1,"-")</f>
        <v>-0.46359238327717189</v>
      </c>
      <c r="S7" s="258">
        <f t="shared" ref="S7:S16" si="2">O7-C7</f>
        <v>-52417</v>
      </c>
      <c r="T7" s="257">
        <f>O7/$O$6</f>
        <v>0.14372957511499551</v>
      </c>
      <c r="V7" s="29"/>
      <c r="W7" s="79"/>
      <c r="AE7" s="1" t="s">
        <v>175</v>
      </c>
    </row>
    <row r="8" spans="1:31" s="4" customFormat="1" x14ac:dyDescent="0.25">
      <c r="B8" s="234" t="s">
        <v>45</v>
      </c>
      <c r="C8" s="251">
        <v>51328</v>
      </c>
      <c r="D8" s="251">
        <v>23289</v>
      </c>
      <c r="E8" s="251">
        <v>43482</v>
      </c>
      <c r="F8" s="257">
        <f t="shared" si="0"/>
        <v>0.1045119793869938</v>
      </c>
      <c r="G8" s="251">
        <v>48094</v>
      </c>
      <c r="H8" s="259">
        <f t="shared" ref="H8:H16" si="3">G8/E8-1</f>
        <v>0.10606687824847061</v>
      </c>
      <c r="I8" s="258">
        <f t="shared" ref="I8:I16" si="4">G8-E8</f>
        <v>4612</v>
      </c>
      <c r="J8" s="257">
        <f t="shared" ref="J8:J16" si="5">G8/$G$6</f>
        <v>0.11364151906391183</v>
      </c>
      <c r="K8" s="251">
        <v>51902</v>
      </c>
      <c r="L8" s="259">
        <f t="shared" ref="L8:L16" si="6">K8/G8-1</f>
        <v>7.9178275876408799E-2</v>
      </c>
      <c r="M8" s="258">
        <f t="shared" ref="M8:M16" si="7">K8-G8</f>
        <v>3808</v>
      </c>
      <c r="N8" s="257">
        <f t="shared" ref="N8:N16" si="8">K8/$K$6</f>
        <v>0.12104265248104555</v>
      </c>
      <c r="O8" s="251">
        <v>50245</v>
      </c>
      <c r="P8" s="259">
        <f t="shared" ref="P8:P16" si="9">O8/K8-1</f>
        <v>-3.1925552001849655E-2</v>
      </c>
      <c r="Q8" s="258">
        <f t="shared" ref="Q8:Q16" si="10">O8-K8</f>
        <v>-1657</v>
      </c>
      <c r="R8" s="259">
        <f t="shared" si="1"/>
        <v>-2.1099594763092311E-2</v>
      </c>
      <c r="S8" s="258">
        <f t="shared" si="2"/>
        <v>-1083</v>
      </c>
      <c r="T8" s="257">
        <f t="shared" ref="T8:T16" si="11">O8/$O$6</f>
        <v>0.11907159936773205</v>
      </c>
      <c r="V8" s="29"/>
      <c r="W8" s="79"/>
      <c r="AE8" s="1"/>
    </row>
    <row r="9" spans="1:31" s="4" customFormat="1" x14ac:dyDescent="0.25">
      <c r="B9" s="234" t="s">
        <v>46</v>
      </c>
      <c r="C9" s="251">
        <v>5944</v>
      </c>
      <c r="D9" s="251">
        <v>1654</v>
      </c>
      <c r="E9" s="251">
        <v>2415</v>
      </c>
      <c r="F9" s="252">
        <f t="shared" si="0"/>
        <v>5.8046186978425564E-3</v>
      </c>
      <c r="G9" s="251">
        <v>3515</v>
      </c>
      <c r="H9" s="263">
        <f t="shared" si="3"/>
        <v>0.45548654244306408</v>
      </c>
      <c r="I9" s="254">
        <f t="shared" si="4"/>
        <v>1100</v>
      </c>
      <c r="J9" s="252">
        <f t="shared" si="5"/>
        <v>8.3056085896296861E-3</v>
      </c>
      <c r="K9" s="251">
        <v>14811</v>
      </c>
      <c r="L9" s="259">
        <f t="shared" si="6"/>
        <v>3.2136557610241825</v>
      </c>
      <c r="M9" s="258">
        <f t="shared" si="7"/>
        <v>11296</v>
      </c>
      <c r="N9" s="257">
        <f t="shared" si="8"/>
        <v>3.4541303338922691E-2</v>
      </c>
      <c r="O9" s="251">
        <v>7251</v>
      </c>
      <c r="P9" s="259">
        <f t="shared" si="9"/>
        <v>-0.51043143609479436</v>
      </c>
      <c r="Q9" s="258">
        <f t="shared" si="10"/>
        <v>-7560</v>
      </c>
      <c r="R9" s="259">
        <f t="shared" si="1"/>
        <v>0.21988559892328396</v>
      </c>
      <c r="S9" s="258">
        <f t="shared" si="2"/>
        <v>1307</v>
      </c>
      <c r="T9" s="257">
        <f t="shared" si="11"/>
        <v>1.7183563877309686E-2</v>
      </c>
      <c r="V9" s="29"/>
      <c r="W9" s="79"/>
      <c r="AE9" s="1"/>
    </row>
    <row r="10" spans="1:31" s="4" customFormat="1" x14ac:dyDescent="0.25">
      <c r="B10" s="234" t="s">
        <v>48</v>
      </c>
      <c r="C10" s="251">
        <v>72064</v>
      </c>
      <c r="D10" s="251">
        <v>25393</v>
      </c>
      <c r="E10" s="251">
        <v>66989</v>
      </c>
      <c r="F10" s="257">
        <f t="shared" si="0"/>
        <v>0.16101267161481367</v>
      </c>
      <c r="G10" s="251">
        <v>97391</v>
      </c>
      <c r="H10" s="259">
        <f t="shared" si="3"/>
        <v>0.45383570436937415</v>
      </c>
      <c r="I10" s="258">
        <f t="shared" si="4"/>
        <v>30402</v>
      </c>
      <c r="J10" s="257">
        <f t="shared" si="5"/>
        <v>0.23012561199221188</v>
      </c>
      <c r="K10" s="251">
        <v>92103</v>
      </c>
      <c r="L10" s="259">
        <f t="shared" si="6"/>
        <v>-5.4296598248298134E-2</v>
      </c>
      <c r="M10" s="258">
        <f t="shared" si="7"/>
        <v>-5288</v>
      </c>
      <c r="N10" s="257">
        <f t="shared" si="8"/>
        <v>0.21479695236140683</v>
      </c>
      <c r="O10" s="251">
        <v>106284</v>
      </c>
      <c r="P10" s="259">
        <f t="shared" si="9"/>
        <v>0.15396892609361257</v>
      </c>
      <c r="Q10" s="258">
        <f t="shared" si="10"/>
        <v>14181</v>
      </c>
      <c r="R10" s="259">
        <f t="shared" si="1"/>
        <v>0.4748556838365896</v>
      </c>
      <c r="S10" s="258">
        <f t="shared" si="2"/>
        <v>34220</v>
      </c>
      <c r="T10" s="257">
        <f>O10/$O$6</f>
        <v>0.25187393506219591</v>
      </c>
      <c r="V10" s="29"/>
      <c r="W10" s="79"/>
      <c r="AE10" s="1"/>
    </row>
    <row r="11" spans="1:31" s="4" customFormat="1" x14ac:dyDescent="0.25">
      <c r="B11" s="234" t="s">
        <v>50</v>
      </c>
      <c r="C11" s="251">
        <v>11886</v>
      </c>
      <c r="D11" s="251">
        <v>4832</v>
      </c>
      <c r="E11" s="251">
        <v>24120</v>
      </c>
      <c r="F11" s="252">
        <f t="shared" si="0"/>
        <v>5.7974079913856093E-2</v>
      </c>
      <c r="G11" s="251">
        <v>16359</v>
      </c>
      <c r="H11" s="263">
        <f t="shared" si="3"/>
        <v>-0.32176616915422884</v>
      </c>
      <c r="I11" s="254">
        <f t="shared" si="4"/>
        <v>-7761</v>
      </c>
      <c r="J11" s="252">
        <f t="shared" si="5"/>
        <v>3.8654751327952215E-2</v>
      </c>
      <c r="K11" s="251">
        <v>19520</v>
      </c>
      <c r="L11" s="259">
        <f t="shared" si="6"/>
        <v>0.19322696986368371</v>
      </c>
      <c r="M11" s="258">
        <f t="shared" si="7"/>
        <v>3161</v>
      </c>
      <c r="N11" s="257">
        <f t="shared" si="8"/>
        <v>4.5523343540326174E-2</v>
      </c>
      <c r="O11" s="251">
        <v>16099</v>
      </c>
      <c r="P11" s="259">
        <f t="shared" si="9"/>
        <v>-0.17525614754098362</v>
      </c>
      <c r="Q11" s="258">
        <f t="shared" si="10"/>
        <v>-3421</v>
      </c>
      <c r="R11" s="259">
        <f t="shared" si="1"/>
        <v>0.35445061416792867</v>
      </c>
      <c r="S11" s="258">
        <f t="shared" si="2"/>
        <v>4213</v>
      </c>
      <c r="T11" s="257">
        <f t="shared" si="11"/>
        <v>3.8151730086996086E-2</v>
      </c>
      <c r="V11" s="29"/>
      <c r="W11" s="79"/>
      <c r="AE11" s="1"/>
    </row>
    <row r="12" spans="1:31" s="4" customFormat="1" x14ac:dyDescent="0.25">
      <c r="B12" s="234" t="s">
        <v>51</v>
      </c>
      <c r="C12" s="251">
        <v>61076</v>
      </c>
      <c r="D12" s="251">
        <v>24076</v>
      </c>
      <c r="E12" s="251">
        <v>53247</v>
      </c>
      <c r="F12" s="257">
        <f t="shared" si="0"/>
        <v>0.12798282890435719</v>
      </c>
      <c r="G12" s="251">
        <v>69865</v>
      </c>
      <c r="H12" s="259">
        <f t="shared" si="3"/>
        <v>0.31209270005821921</v>
      </c>
      <c r="I12" s="258">
        <f t="shared" si="4"/>
        <v>16618</v>
      </c>
      <c r="J12" s="257">
        <f t="shared" si="5"/>
        <v>0.16508430842517155</v>
      </c>
      <c r="K12" s="251">
        <v>66121</v>
      </c>
      <c r="L12" s="259">
        <f t="shared" si="6"/>
        <v>-5.3589064624633198E-2</v>
      </c>
      <c r="M12" s="258">
        <f t="shared" si="7"/>
        <v>-3744</v>
      </c>
      <c r="N12" s="257">
        <f t="shared" si="8"/>
        <v>0.1542033298273518</v>
      </c>
      <c r="O12" s="251">
        <v>75793</v>
      </c>
      <c r="P12" s="259">
        <f t="shared" si="9"/>
        <v>0.14627727953297742</v>
      </c>
      <c r="Q12" s="258">
        <f t="shared" si="10"/>
        <v>9672</v>
      </c>
      <c r="R12" s="259">
        <f t="shared" si="1"/>
        <v>0.24096208003143627</v>
      </c>
      <c r="S12" s="258">
        <f t="shared" si="2"/>
        <v>14717</v>
      </c>
      <c r="T12" s="257">
        <f t="shared" si="11"/>
        <v>0.17961575740627955</v>
      </c>
      <c r="V12" s="29"/>
      <c r="W12" s="79"/>
      <c r="AE12" s="1"/>
    </row>
    <row r="13" spans="1:31" s="4" customFormat="1" x14ac:dyDescent="0.25">
      <c r="B13" s="234" t="s">
        <v>49</v>
      </c>
      <c r="C13" s="251">
        <v>19153</v>
      </c>
      <c r="D13" s="251">
        <v>8025</v>
      </c>
      <c r="E13" s="251">
        <v>11001</v>
      </c>
      <c r="F13" s="252">
        <f t="shared" si="0"/>
        <v>2.6441660577625658E-2</v>
      </c>
      <c r="G13" s="251">
        <v>16289</v>
      </c>
      <c r="H13" s="263">
        <f t="shared" si="3"/>
        <v>0.48068357422052532</v>
      </c>
      <c r="I13" s="254">
        <f t="shared" si="4"/>
        <v>5288</v>
      </c>
      <c r="J13" s="252">
        <f t="shared" si="5"/>
        <v>3.8489348027447495E-2</v>
      </c>
      <c r="K13" s="251">
        <v>12024</v>
      </c>
      <c r="L13" s="259">
        <f t="shared" si="6"/>
        <v>-0.261833138928111</v>
      </c>
      <c r="M13" s="258">
        <f t="shared" si="7"/>
        <v>-4265</v>
      </c>
      <c r="N13" s="257">
        <f t="shared" si="8"/>
        <v>2.8041633336520589E-2</v>
      </c>
      <c r="O13" s="251">
        <v>11877</v>
      </c>
      <c r="P13" s="259">
        <f t="shared" si="9"/>
        <v>-1.2225548902195627E-2</v>
      </c>
      <c r="Q13" s="258">
        <f t="shared" si="10"/>
        <v>-147</v>
      </c>
      <c r="R13" s="259">
        <f t="shared" si="1"/>
        <v>-0.37988826815642462</v>
      </c>
      <c r="S13" s="258">
        <f t="shared" si="2"/>
        <v>-7276</v>
      </c>
      <c r="T13" s="257">
        <f t="shared" si="11"/>
        <v>2.8146350595891205E-2</v>
      </c>
      <c r="V13" s="29"/>
      <c r="W13" s="79"/>
      <c r="AE13" s="1"/>
    </row>
    <row r="14" spans="1:31" s="4" customFormat="1" x14ac:dyDescent="0.25">
      <c r="B14" s="234" t="s">
        <v>52</v>
      </c>
      <c r="C14" s="251">
        <v>24890</v>
      </c>
      <c r="D14" s="251">
        <v>16209</v>
      </c>
      <c r="E14" s="251">
        <v>34195</v>
      </c>
      <c r="F14" s="257">
        <f t="shared" si="0"/>
        <v>8.219003576510403E-2</v>
      </c>
      <c r="G14" s="251">
        <v>19943</v>
      </c>
      <c r="H14" s="259">
        <f t="shared" si="3"/>
        <v>-0.41678607983623339</v>
      </c>
      <c r="I14" s="258">
        <f t="shared" si="4"/>
        <v>-14252</v>
      </c>
      <c r="J14" s="257">
        <f t="shared" si="5"/>
        <v>4.7123400313793688E-2</v>
      </c>
      <c r="K14" s="251">
        <v>20738</v>
      </c>
      <c r="L14" s="259">
        <f t="shared" si="6"/>
        <v>3.9863611292182632E-2</v>
      </c>
      <c r="M14" s="258">
        <f t="shared" si="7"/>
        <v>795</v>
      </c>
      <c r="N14" s="257">
        <f t="shared" si="8"/>
        <v>4.8363888234594477E-2</v>
      </c>
      <c r="O14" s="251">
        <v>18376</v>
      </c>
      <c r="P14" s="259">
        <f t="shared" si="9"/>
        <v>-0.1138971935577201</v>
      </c>
      <c r="Q14" s="258">
        <f t="shared" si="10"/>
        <v>-2362</v>
      </c>
      <c r="R14" s="259">
        <f t="shared" si="1"/>
        <v>-0.26171153073523501</v>
      </c>
      <c r="S14" s="258">
        <f t="shared" si="2"/>
        <v>-6514</v>
      </c>
      <c r="T14" s="257">
        <f t="shared" si="11"/>
        <v>4.354780993096715E-2</v>
      </c>
      <c r="V14" s="29"/>
      <c r="W14" s="79"/>
      <c r="AE14" s="1"/>
    </row>
    <row r="15" spans="1:31" s="4" customFormat="1" x14ac:dyDescent="0.25">
      <c r="B15" s="234" t="s">
        <v>47</v>
      </c>
      <c r="C15" s="251">
        <v>22752</v>
      </c>
      <c r="D15" s="251">
        <v>8022</v>
      </c>
      <c r="E15" s="251">
        <v>21567</v>
      </c>
      <c r="F15" s="252">
        <f t="shared" si="0"/>
        <v>5.1837768718993961E-2</v>
      </c>
      <c r="G15" s="251">
        <v>23338</v>
      </c>
      <c r="H15" s="263">
        <f t="shared" si="3"/>
        <v>8.2116196040246781E-2</v>
      </c>
      <c r="I15" s="254">
        <f t="shared" si="4"/>
        <v>1771</v>
      </c>
      <c r="J15" s="252">
        <f t="shared" si="5"/>
        <v>5.5145460388272435E-2</v>
      </c>
      <c r="K15" s="251">
        <v>31999</v>
      </c>
      <c r="L15" s="259">
        <f t="shared" si="6"/>
        <v>0.37111149198731685</v>
      </c>
      <c r="M15" s="258">
        <f t="shared" si="7"/>
        <v>8661</v>
      </c>
      <c r="N15" s="257">
        <f t="shared" si="8"/>
        <v>7.4626099894820552E-2</v>
      </c>
      <c r="O15" s="251">
        <v>37562</v>
      </c>
      <c r="P15" s="259">
        <f t="shared" si="9"/>
        <v>0.17384918278696215</v>
      </c>
      <c r="Q15" s="258">
        <f t="shared" si="10"/>
        <v>5563</v>
      </c>
      <c r="R15" s="259">
        <f t="shared" si="1"/>
        <v>0.65093178621659642</v>
      </c>
      <c r="S15" s="258">
        <f t="shared" si="2"/>
        <v>14810</v>
      </c>
      <c r="T15" s="257">
        <f t="shared" si="11"/>
        <v>8.9015173956627558E-2</v>
      </c>
      <c r="V15" s="29"/>
      <c r="W15" s="79"/>
      <c r="AE15" s="1"/>
    </row>
    <row r="16" spans="1:31" s="4" customFormat="1" x14ac:dyDescent="0.25">
      <c r="B16" s="234" t="s">
        <v>201</v>
      </c>
      <c r="C16" s="251">
        <f>C6-SUM(C7:C15)</f>
        <v>32990</v>
      </c>
      <c r="D16" s="251">
        <f>D6-SUM(D7:D15)</f>
        <v>38381</v>
      </c>
      <c r="E16" s="251">
        <f>E6-SUM(E7:E15)</f>
        <v>32366</v>
      </c>
      <c r="F16" s="257">
        <f t="shared" si="0"/>
        <v>7.7793908395185171E-2</v>
      </c>
      <c r="G16" s="251">
        <f>G6-SUM(G7:G15)</f>
        <v>41603</v>
      </c>
      <c r="H16" s="259">
        <f t="shared" si="3"/>
        <v>0.28539207810665523</v>
      </c>
      <c r="I16" s="258">
        <f t="shared" si="4"/>
        <v>9237</v>
      </c>
      <c r="J16" s="257">
        <f t="shared" si="5"/>
        <v>9.8303907298538787E-2</v>
      </c>
      <c r="K16" s="251">
        <f>K6-SUM(K7:K15)</f>
        <v>44199</v>
      </c>
      <c r="L16" s="259">
        <f t="shared" si="6"/>
        <v>6.2399346200995076E-2</v>
      </c>
      <c r="M16" s="258">
        <f t="shared" si="7"/>
        <v>2596</v>
      </c>
      <c r="N16" s="257">
        <f t="shared" si="8"/>
        <v>0.10307818960752441</v>
      </c>
      <c r="O16" s="251">
        <f>O6-SUM(O7:O15)</f>
        <v>37836</v>
      </c>
      <c r="P16" s="259">
        <f t="shared" si="9"/>
        <v>-0.14396253308898388</v>
      </c>
      <c r="Q16" s="258">
        <f t="shared" si="10"/>
        <v>-6363</v>
      </c>
      <c r="R16" s="259">
        <f t="shared" si="1"/>
        <v>0.1468929978781448</v>
      </c>
      <c r="S16" s="258">
        <f t="shared" si="2"/>
        <v>4846</v>
      </c>
      <c r="T16" s="257">
        <f t="shared" si="11"/>
        <v>8.9664504601005279E-2</v>
      </c>
      <c r="V16" s="29"/>
      <c r="W16" s="79"/>
      <c r="AE16" s="1"/>
    </row>
    <row r="17" spans="2:31" s="4" customFormat="1" ht="7.5" customHeight="1" x14ac:dyDescent="0.25"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AE17" s="1" t="s">
        <v>180</v>
      </c>
    </row>
    <row r="18" spans="2:31" s="4" customFormat="1" x14ac:dyDescent="0.25">
      <c r="B18" s="125" t="s">
        <v>181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182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9" t="s">
        <v>183</v>
      </c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184</v>
      </c>
      <c r="O44" s="14">
        <v>2021</v>
      </c>
      <c r="P44" s="14" t="s">
        <v>184</v>
      </c>
      <c r="Q44" s="14" t="s">
        <v>185</v>
      </c>
      <c r="R44" s="14" t="s">
        <v>186</v>
      </c>
      <c r="S44" s="14" t="s">
        <v>187</v>
      </c>
      <c r="T44" s="87"/>
      <c r="AE44" s="1"/>
    </row>
    <row r="45" spans="2:31" s="4" customFormat="1" ht="18.75" hidden="1" x14ac:dyDescent="0.3">
      <c r="B45" s="223" t="s">
        <v>171</v>
      </c>
      <c r="C45" s="224"/>
      <c r="D45" s="224"/>
      <c r="E45" s="224"/>
      <c r="F45" s="224"/>
      <c r="G45" s="224"/>
      <c r="H45" s="224"/>
      <c r="I45" s="224"/>
      <c r="J45" s="224"/>
      <c r="K45" s="224">
        <v>1824653</v>
      </c>
      <c r="L45" s="224"/>
      <c r="M45" s="224"/>
      <c r="N45" s="225"/>
      <c r="O45" s="224">
        <v>2354005</v>
      </c>
      <c r="P45" s="225"/>
      <c r="Q45" s="225">
        <v>1</v>
      </c>
      <c r="R45" s="225">
        <v>0.2901110512519367</v>
      </c>
      <c r="S45" s="224">
        <v>529352</v>
      </c>
      <c r="T45" s="236"/>
      <c r="AE45" s="1"/>
    </row>
    <row r="46" spans="2:31" ht="18.75" hidden="1" x14ac:dyDescent="0.3">
      <c r="B46" s="223" t="s">
        <v>172</v>
      </c>
      <c r="C46" s="224"/>
      <c r="D46" s="224"/>
      <c r="E46" s="224"/>
      <c r="F46" s="224"/>
      <c r="G46" s="224"/>
      <c r="H46" s="224"/>
      <c r="I46" s="224"/>
      <c r="J46" s="224"/>
      <c r="K46" s="224">
        <v>603938</v>
      </c>
      <c r="L46" s="224"/>
      <c r="M46" s="224"/>
      <c r="N46" s="225">
        <v>1</v>
      </c>
      <c r="O46" s="224">
        <v>936181</v>
      </c>
      <c r="P46" s="225">
        <v>1</v>
      </c>
      <c r="Q46" s="225">
        <v>0.39769711619134201</v>
      </c>
      <c r="R46" s="225">
        <v>0.55012766211101138</v>
      </c>
      <c r="S46" s="224">
        <v>332243</v>
      </c>
      <c r="T46" s="236"/>
      <c r="AE46" s="1" t="s">
        <v>173</v>
      </c>
    </row>
    <row r="47" spans="2:31" ht="15.75" hidden="1" x14ac:dyDescent="0.25">
      <c r="B47" s="226" t="s">
        <v>100</v>
      </c>
      <c r="C47" s="227"/>
      <c r="D47" s="227"/>
      <c r="E47" s="227"/>
      <c r="F47" s="227"/>
      <c r="G47" s="227"/>
      <c r="H47" s="227"/>
      <c r="I47" s="227"/>
      <c r="J47" s="227"/>
      <c r="K47" s="227">
        <v>276550.36166633503</v>
      </c>
      <c r="L47" s="227"/>
      <c r="M47" s="227"/>
      <c r="N47" s="228">
        <v>0.45791184139155844</v>
      </c>
      <c r="O47" s="227">
        <v>430252.45635520399</v>
      </c>
      <c r="P47" s="228">
        <v>0.4595825554622493</v>
      </c>
      <c r="Q47" s="228">
        <v>0.18277465695918402</v>
      </c>
      <c r="R47" s="228">
        <v>0.55578337978930015</v>
      </c>
      <c r="S47" s="227">
        <v>153702.09468886897</v>
      </c>
      <c r="T47" s="237"/>
      <c r="AE47" s="1" t="s">
        <v>174</v>
      </c>
    </row>
    <row r="48" spans="2:31" s="4" customFormat="1" hidden="1" x14ac:dyDescent="0.25">
      <c r="B48" s="229" t="s">
        <v>103</v>
      </c>
      <c r="C48" s="230"/>
      <c r="D48" s="230"/>
      <c r="E48" s="230"/>
      <c r="F48" s="230"/>
      <c r="G48" s="230"/>
      <c r="H48" s="230"/>
      <c r="I48" s="230"/>
      <c r="J48" s="230"/>
      <c r="K48" s="230">
        <v>327387.63833385095</v>
      </c>
      <c r="L48" s="230"/>
      <c r="M48" s="230"/>
      <c r="N48" s="233">
        <v>0.54208815860874948</v>
      </c>
      <c r="O48" s="230">
        <v>505927.5436448183</v>
      </c>
      <c r="P48" s="233">
        <v>0.54041637636826456</v>
      </c>
      <c r="Q48" s="233">
        <v>0.21492203442423372</v>
      </c>
      <c r="R48" s="231">
        <v>0.54534711884540576</v>
      </c>
      <c r="S48" s="232">
        <v>178539.90531096736</v>
      </c>
      <c r="T48" s="239"/>
      <c r="AE48" s="1" t="s">
        <v>175</v>
      </c>
    </row>
    <row r="49" spans="2:31" s="4" customFormat="1" hidden="1" x14ac:dyDescent="0.25">
      <c r="B49" s="234" t="s">
        <v>176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177</v>
      </c>
    </row>
    <row r="50" spans="2:31" s="4" customFormat="1" hidden="1" x14ac:dyDescent="0.25">
      <c r="B50" s="234" t="s">
        <v>178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179</v>
      </c>
    </row>
    <row r="51" spans="2:31" s="4" customFormat="1" ht="7.5" hidden="1" customHeight="1" x14ac:dyDescent="0.25"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AE51" s="1" t="s">
        <v>180</v>
      </c>
    </row>
    <row r="52" spans="2:31" s="4" customFormat="1" hidden="1" x14ac:dyDescent="0.25">
      <c r="B52" s="268" t="s">
        <v>181</v>
      </c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48"/>
      <c r="AE52" s="1" t="s">
        <v>182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29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3" t="s">
        <v>200</v>
      </c>
      <c r="C136" s="227">
        <v>415150</v>
      </c>
      <c r="D136" s="227">
        <v>208389</v>
      </c>
      <c r="E136" s="227">
        <v>416048</v>
      </c>
      <c r="F136" s="227">
        <v>423208</v>
      </c>
      <c r="G136" s="228">
        <f>F136/E136-1</f>
        <v>1.7209552743914225E-2</v>
      </c>
      <c r="H136" s="227">
        <f>F136-E136</f>
        <v>7160</v>
      </c>
      <c r="I136" s="228">
        <f>F136/F$136</f>
        <v>1</v>
      </c>
      <c r="J136" s="227">
        <v>428791</v>
      </c>
      <c r="K136" s="228">
        <f>H136/H$136</f>
        <v>1</v>
      </c>
      <c r="L136" s="228">
        <f>J136/F136-1</f>
        <v>1.3192094667397569E-2</v>
      </c>
      <c r="M136" s="227">
        <f>J136-F136</f>
        <v>5583</v>
      </c>
      <c r="N136" s="228">
        <f>J136/C136-1</f>
        <v>3.2858003131398306E-2</v>
      </c>
      <c r="O136" s="227">
        <f>J136-C136</f>
        <v>13641</v>
      </c>
      <c r="Q136" s="29"/>
      <c r="R136" s="79"/>
      <c r="Z136" s="1" t="s">
        <v>173</v>
      </c>
      <c r="AE136"/>
    </row>
    <row r="137" spans="1:31" s="4" customFormat="1" x14ac:dyDescent="0.25">
      <c r="B137" s="234" t="s">
        <v>44</v>
      </c>
      <c r="C137" s="251">
        <v>113067</v>
      </c>
      <c r="D137" s="251">
        <v>68476</v>
      </c>
      <c r="E137" s="251">
        <v>126666</v>
      </c>
      <c r="F137" s="251">
        <v>86811</v>
      </c>
      <c r="G137" s="257">
        <f t="shared" ref="G137:G146" si="12">F137/E137-1</f>
        <v>-0.31464639287575202</v>
      </c>
      <c r="H137" s="264">
        <f t="shared" ref="H137:H146" si="13">F137-E137</f>
        <v>-39855</v>
      </c>
      <c r="I137" s="259">
        <f t="shared" ref="I137:K146" si="14">F137/F$136</f>
        <v>0.20512608457307044</v>
      </c>
      <c r="J137" s="251">
        <v>75374</v>
      </c>
      <c r="K137" s="259">
        <f t="shared" si="14"/>
        <v>-5.5663407821229054</v>
      </c>
      <c r="L137" s="259">
        <f t="shared" ref="L137:L146" si="15">J137/F137-1</f>
        <v>-0.13174597689232936</v>
      </c>
      <c r="M137" s="258">
        <f t="shared" ref="M137:M146" si="16">J137-F137</f>
        <v>-11437</v>
      </c>
      <c r="N137" s="257">
        <f t="shared" ref="N137:N146" si="17">J137/C137-1</f>
        <v>-0.33336871058752771</v>
      </c>
      <c r="O137" s="251">
        <f t="shared" ref="O137:O146" si="18">J137-C137</f>
        <v>-37693</v>
      </c>
      <c r="Q137" s="29"/>
      <c r="R137" s="79"/>
      <c r="Z137" s="1" t="s">
        <v>175</v>
      </c>
    </row>
    <row r="138" spans="1:31" s="4" customFormat="1" x14ac:dyDescent="0.25">
      <c r="B138" s="234" t="s">
        <v>45</v>
      </c>
      <c r="C138" s="251">
        <v>51328</v>
      </c>
      <c r="D138" s="251">
        <v>24912</v>
      </c>
      <c r="E138" s="251">
        <v>43482</v>
      </c>
      <c r="F138" s="251">
        <v>48094</v>
      </c>
      <c r="G138" s="257">
        <f t="shared" si="12"/>
        <v>0.10606687824847061</v>
      </c>
      <c r="H138" s="264">
        <f t="shared" si="13"/>
        <v>4612</v>
      </c>
      <c r="I138" s="259">
        <f t="shared" si="14"/>
        <v>0.11364151906391183</v>
      </c>
      <c r="J138" s="251">
        <v>51902</v>
      </c>
      <c r="K138" s="259">
        <f t="shared" si="14"/>
        <v>0.64413407821229052</v>
      </c>
      <c r="L138" s="259">
        <f t="shared" si="15"/>
        <v>7.9178275876408799E-2</v>
      </c>
      <c r="M138" s="258">
        <f t="shared" si="16"/>
        <v>3808</v>
      </c>
      <c r="N138" s="257">
        <f t="shared" si="17"/>
        <v>1.118298004987528E-2</v>
      </c>
      <c r="O138" s="251">
        <f t="shared" si="18"/>
        <v>574</v>
      </c>
      <c r="Q138" s="29"/>
      <c r="R138" s="79"/>
      <c r="Z138" s="1"/>
    </row>
    <row r="139" spans="1:31" s="4" customFormat="1" x14ac:dyDescent="0.25">
      <c r="B139" s="234" t="s">
        <v>46</v>
      </c>
      <c r="C139" s="251">
        <v>5944</v>
      </c>
      <c r="D139" s="251">
        <v>1658</v>
      </c>
      <c r="E139" s="251">
        <v>2415</v>
      </c>
      <c r="F139" s="251">
        <v>3515</v>
      </c>
      <c r="G139" s="257">
        <f t="shared" si="12"/>
        <v>0.45548654244306408</v>
      </c>
      <c r="H139" s="265">
        <f t="shared" si="13"/>
        <v>1100</v>
      </c>
      <c r="I139" s="263">
        <f t="shared" si="14"/>
        <v>8.3056085896296861E-3</v>
      </c>
      <c r="J139" s="251">
        <v>14811</v>
      </c>
      <c r="K139" s="263">
        <f t="shared" si="14"/>
        <v>0.15363128491620112</v>
      </c>
      <c r="L139" s="259">
        <f t="shared" si="15"/>
        <v>3.2136557610241825</v>
      </c>
      <c r="M139" s="258">
        <f t="shared" si="16"/>
        <v>11296</v>
      </c>
      <c r="N139" s="257">
        <f t="shared" si="17"/>
        <v>1.4917563930013458</v>
      </c>
      <c r="O139" s="251">
        <f t="shared" si="18"/>
        <v>8867</v>
      </c>
      <c r="Q139" s="29"/>
      <c r="R139" s="79"/>
      <c r="Z139" s="1"/>
    </row>
    <row r="140" spans="1:31" s="4" customFormat="1" x14ac:dyDescent="0.25">
      <c r="B140" s="234" t="s">
        <v>48</v>
      </c>
      <c r="C140" s="251">
        <v>72064</v>
      </c>
      <c r="D140" s="251">
        <v>28320</v>
      </c>
      <c r="E140" s="251">
        <v>66989</v>
      </c>
      <c r="F140" s="251">
        <v>97391</v>
      </c>
      <c r="G140" s="257">
        <f t="shared" si="12"/>
        <v>0.45383570436937415</v>
      </c>
      <c r="H140" s="264">
        <f t="shared" si="13"/>
        <v>30402</v>
      </c>
      <c r="I140" s="259">
        <f t="shared" si="14"/>
        <v>0.23012561199221188</v>
      </c>
      <c r="J140" s="251">
        <v>92103</v>
      </c>
      <c r="K140" s="259">
        <f t="shared" si="14"/>
        <v>4.2460893854748605</v>
      </c>
      <c r="L140" s="259">
        <f t="shared" si="15"/>
        <v>-5.4296598248298134E-2</v>
      </c>
      <c r="M140" s="258">
        <f t="shared" si="16"/>
        <v>-5288</v>
      </c>
      <c r="N140" s="257">
        <f t="shared" si="17"/>
        <v>0.27807226909413862</v>
      </c>
      <c r="O140" s="251">
        <f t="shared" si="18"/>
        <v>20039</v>
      </c>
      <c r="Q140" s="29"/>
      <c r="R140" s="79"/>
      <c r="Z140" s="1"/>
    </row>
    <row r="141" spans="1:31" s="4" customFormat="1" x14ac:dyDescent="0.25">
      <c r="B141" s="234" t="s">
        <v>50</v>
      </c>
      <c r="C141" s="251">
        <v>11886</v>
      </c>
      <c r="D141" s="251">
        <v>4963</v>
      </c>
      <c r="E141" s="251">
        <v>24120</v>
      </c>
      <c r="F141" s="251">
        <v>16359</v>
      </c>
      <c r="G141" s="257">
        <f t="shared" si="12"/>
        <v>-0.32176616915422884</v>
      </c>
      <c r="H141" s="265">
        <f t="shared" si="13"/>
        <v>-7761</v>
      </c>
      <c r="I141" s="263">
        <f t="shared" si="14"/>
        <v>3.8654751327952215E-2</v>
      </c>
      <c r="J141" s="251">
        <v>19520</v>
      </c>
      <c r="K141" s="263">
        <f t="shared" si="14"/>
        <v>-1.0839385474860335</v>
      </c>
      <c r="L141" s="259">
        <f t="shared" si="15"/>
        <v>0.19322696986368371</v>
      </c>
      <c r="M141" s="258">
        <f t="shared" si="16"/>
        <v>3161</v>
      </c>
      <c r="N141" s="257">
        <f t="shared" si="17"/>
        <v>0.64226821470637718</v>
      </c>
      <c r="O141" s="251">
        <f t="shared" si="18"/>
        <v>7634</v>
      </c>
      <c r="Q141" s="29"/>
      <c r="R141" s="79"/>
      <c r="Z141" s="1"/>
    </row>
    <row r="142" spans="1:31" s="4" customFormat="1" x14ac:dyDescent="0.25">
      <c r="B142" s="234" t="s">
        <v>51</v>
      </c>
      <c r="C142" s="251">
        <v>61076</v>
      </c>
      <c r="D142" s="251">
        <v>27791</v>
      </c>
      <c r="E142" s="251">
        <v>53247</v>
      </c>
      <c r="F142" s="251">
        <v>69865</v>
      </c>
      <c r="G142" s="257">
        <f t="shared" si="12"/>
        <v>0.31209270005821921</v>
      </c>
      <c r="H142" s="264">
        <f t="shared" si="13"/>
        <v>16618</v>
      </c>
      <c r="I142" s="259">
        <f t="shared" si="14"/>
        <v>0.16508430842517155</v>
      </c>
      <c r="J142" s="251">
        <v>66121</v>
      </c>
      <c r="K142" s="259">
        <f t="shared" si="14"/>
        <v>2.3209497206703911</v>
      </c>
      <c r="L142" s="259">
        <f t="shared" si="15"/>
        <v>-5.3589064624633198E-2</v>
      </c>
      <c r="M142" s="258">
        <f t="shared" si="16"/>
        <v>-3744</v>
      </c>
      <c r="N142" s="257">
        <f t="shared" si="17"/>
        <v>8.2602004060514878E-2</v>
      </c>
      <c r="O142" s="251">
        <f t="shared" si="18"/>
        <v>5045</v>
      </c>
      <c r="Q142" s="29"/>
      <c r="R142" s="79"/>
      <c r="Z142" s="1"/>
    </row>
    <row r="143" spans="1:31" s="4" customFormat="1" x14ac:dyDescent="0.25">
      <c r="B143" s="234" t="s">
        <v>49</v>
      </c>
      <c r="C143" s="251">
        <v>19153</v>
      </c>
      <c r="D143" s="251">
        <v>8684</v>
      </c>
      <c r="E143" s="251">
        <v>11001</v>
      </c>
      <c r="F143" s="251">
        <v>16289</v>
      </c>
      <c r="G143" s="257">
        <f t="shared" si="12"/>
        <v>0.48068357422052532</v>
      </c>
      <c r="H143" s="265">
        <f t="shared" si="13"/>
        <v>5288</v>
      </c>
      <c r="I143" s="263">
        <f t="shared" si="14"/>
        <v>3.8489348027447495E-2</v>
      </c>
      <c r="J143" s="251">
        <v>12024</v>
      </c>
      <c r="K143" s="263">
        <f t="shared" si="14"/>
        <v>0.73854748603351961</v>
      </c>
      <c r="L143" s="259">
        <f t="shared" si="15"/>
        <v>-0.261833138928111</v>
      </c>
      <c r="M143" s="258">
        <f t="shared" si="16"/>
        <v>-4265</v>
      </c>
      <c r="N143" s="257">
        <f t="shared" si="17"/>
        <v>-0.37221323030334674</v>
      </c>
      <c r="O143" s="251">
        <f t="shared" si="18"/>
        <v>-7129</v>
      </c>
      <c r="Q143" s="29"/>
      <c r="R143" s="79"/>
      <c r="Z143" s="1"/>
    </row>
    <row r="144" spans="1:31" s="4" customFormat="1" x14ac:dyDescent="0.25">
      <c r="B144" s="234" t="s">
        <v>52</v>
      </c>
      <c r="C144" s="251">
        <v>24890</v>
      </c>
      <c r="D144" s="251">
        <v>20058</v>
      </c>
      <c r="E144" s="251">
        <v>34195</v>
      </c>
      <c r="F144" s="251">
        <v>19943</v>
      </c>
      <c r="G144" s="257">
        <f t="shared" si="12"/>
        <v>-0.41678607983623339</v>
      </c>
      <c r="H144" s="264">
        <f t="shared" si="13"/>
        <v>-14252</v>
      </c>
      <c r="I144" s="259">
        <f t="shared" si="14"/>
        <v>4.7123400313793688E-2</v>
      </c>
      <c r="J144" s="251">
        <v>20738</v>
      </c>
      <c r="K144" s="259">
        <f t="shared" si="14"/>
        <v>-1.9905027932960895</v>
      </c>
      <c r="L144" s="259">
        <f t="shared" si="15"/>
        <v>3.9863611292182632E-2</v>
      </c>
      <c r="M144" s="258">
        <f t="shared" si="16"/>
        <v>795</v>
      </c>
      <c r="N144" s="257">
        <f t="shared" si="17"/>
        <v>-0.16681398151868221</v>
      </c>
      <c r="O144" s="251">
        <f t="shared" si="18"/>
        <v>-4152</v>
      </c>
      <c r="Q144" s="29"/>
      <c r="R144" s="79"/>
      <c r="Z144" s="1"/>
    </row>
    <row r="145" spans="2:31" s="4" customFormat="1" x14ac:dyDescent="0.25">
      <c r="B145" s="234" t="s">
        <v>47</v>
      </c>
      <c r="C145" s="251">
        <v>22752</v>
      </c>
      <c r="D145" s="251">
        <v>8930</v>
      </c>
      <c r="E145" s="251">
        <v>21567</v>
      </c>
      <c r="F145" s="251">
        <v>23338</v>
      </c>
      <c r="G145" s="257">
        <f t="shared" si="12"/>
        <v>8.2116196040246781E-2</v>
      </c>
      <c r="H145" s="265">
        <f t="shared" si="13"/>
        <v>1771</v>
      </c>
      <c r="I145" s="263">
        <f t="shared" si="14"/>
        <v>5.5145460388272435E-2</v>
      </c>
      <c r="J145" s="251">
        <v>31999</v>
      </c>
      <c r="K145" s="263">
        <f t="shared" si="14"/>
        <v>0.24734636871508381</v>
      </c>
      <c r="L145" s="259">
        <f t="shared" si="15"/>
        <v>0.37111149198731685</v>
      </c>
      <c r="M145" s="258">
        <f t="shared" si="16"/>
        <v>8661</v>
      </c>
      <c r="N145" s="257">
        <f t="shared" si="17"/>
        <v>0.40642580872011247</v>
      </c>
      <c r="O145" s="251">
        <f t="shared" si="18"/>
        <v>9247</v>
      </c>
      <c r="Q145" s="29"/>
      <c r="R145" s="79"/>
      <c r="Z145" s="1"/>
    </row>
    <row r="146" spans="2:31" s="4" customFormat="1" x14ac:dyDescent="0.25">
      <c r="B146" s="234" t="s">
        <v>201</v>
      </c>
      <c r="C146" s="251">
        <f>C136-SUM(C137:C145)</f>
        <v>32990</v>
      </c>
      <c r="D146" s="251">
        <f>D136-SUM(D137:D145)</f>
        <v>14597</v>
      </c>
      <c r="E146" s="251">
        <f>E136-SUM(E137:E145)</f>
        <v>32366</v>
      </c>
      <c r="F146" s="251">
        <f>F136-SUM(F137:F145)</f>
        <v>41603</v>
      </c>
      <c r="G146" s="257">
        <f t="shared" si="12"/>
        <v>0.28539207810665523</v>
      </c>
      <c r="H146" s="264">
        <f t="shared" si="13"/>
        <v>9237</v>
      </c>
      <c r="I146" s="259">
        <f t="shared" si="14"/>
        <v>9.8303907298538787E-2</v>
      </c>
      <c r="J146" s="251">
        <f>J136-SUM(J137:J145)</f>
        <v>44199</v>
      </c>
      <c r="K146" s="259">
        <f t="shared" si="14"/>
        <v>1.2900837988826817</v>
      </c>
      <c r="L146" s="259">
        <f t="shared" si="15"/>
        <v>6.2399346200995076E-2</v>
      </c>
      <c r="M146" s="258">
        <f t="shared" si="16"/>
        <v>2596</v>
      </c>
      <c r="N146" s="257">
        <f t="shared" si="17"/>
        <v>0.33976962715974546</v>
      </c>
      <c r="O146" s="251">
        <f t="shared" si="18"/>
        <v>11209</v>
      </c>
      <c r="Q146" s="29"/>
      <c r="R146" s="79"/>
      <c r="Z146" s="1"/>
    </row>
    <row r="147" spans="2:31" s="4" customFormat="1" ht="7.5" customHeight="1" x14ac:dyDescent="0.25"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Z147" s="1" t="s">
        <v>180</v>
      </c>
    </row>
    <row r="148" spans="2:31" s="4" customFormat="1" x14ac:dyDescent="0.25">
      <c r="B148" s="125" t="s">
        <v>181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182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DCB8C-807C-4969-A89D-C6683BCD711C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9" t="s">
        <v>314</v>
      </c>
      <c r="C4" s="269"/>
      <c r="D4" s="269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1" t="s">
        <v>204</v>
      </c>
      <c r="D6" s="292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2024</v>
      </c>
      <c r="C8" s="115">
        <v>35821</v>
      </c>
      <c r="D8" s="116">
        <f t="shared" ref="D8:D21" si="0">C8/C9-1</f>
        <v>-5.0394994963151474E-2</v>
      </c>
    </row>
    <row r="9" spans="1:5" x14ac:dyDescent="0.25">
      <c r="A9" s="1"/>
      <c r="B9" s="114">
        <v>2023</v>
      </c>
      <c r="C9" s="115">
        <v>37722</v>
      </c>
      <c r="D9" s="116">
        <f t="shared" si="0"/>
        <v>0.11573841284864983</v>
      </c>
    </row>
    <row r="10" spans="1:5" x14ac:dyDescent="0.25">
      <c r="A10" s="1"/>
      <c r="B10" s="114">
        <v>2022</v>
      </c>
      <c r="C10" s="115">
        <v>33809</v>
      </c>
      <c r="D10" s="116">
        <f t="shared" si="0"/>
        <v>0.55572427756304066</v>
      </c>
    </row>
    <row r="11" spans="1:5" x14ac:dyDescent="0.25">
      <c r="A11" s="1"/>
      <c r="B11" s="114">
        <v>2021</v>
      </c>
      <c r="C11" s="115">
        <v>21732</v>
      </c>
      <c r="D11" s="116">
        <f t="shared" si="0"/>
        <v>0.35630031829245468</v>
      </c>
    </row>
    <row r="12" spans="1:5" x14ac:dyDescent="0.25">
      <c r="A12" s="1" t="s">
        <v>72</v>
      </c>
      <c r="B12" s="114">
        <v>2020</v>
      </c>
      <c r="C12" s="115">
        <v>16023</v>
      </c>
      <c r="D12" s="116">
        <f t="shared" si="0"/>
        <v>-0.5683342762466661</v>
      </c>
    </row>
    <row r="13" spans="1:5" x14ac:dyDescent="0.25">
      <c r="A13" s="1" t="s">
        <v>74</v>
      </c>
      <c r="B13" s="114">
        <v>2019</v>
      </c>
      <c r="C13" s="115">
        <v>37119</v>
      </c>
      <c r="D13" s="116">
        <f t="shared" si="0"/>
        <v>8.2754798436497357E-2</v>
      </c>
    </row>
    <row r="14" spans="1:5" x14ac:dyDescent="0.25">
      <c r="A14" s="1" t="s">
        <v>76</v>
      </c>
      <c r="B14" s="114">
        <v>2018</v>
      </c>
      <c r="C14" s="115">
        <v>34282</v>
      </c>
      <c r="D14" s="116">
        <f t="shared" si="0"/>
        <v>-8.1059347021926742E-2</v>
      </c>
    </row>
    <row r="15" spans="1:5" x14ac:dyDescent="0.25">
      <c r="A15" s="1" t="s">
        <v>78</v>
      </c>
      <c r="B15" s="114">
        <v>2017</v>
      </c>
      <c r="C15" s="115">
        <v>37306</v>
      </c>
      <c r="D15" s="116">
        <f t="shared" si="0"/>
        <v>5.2533574088703405E-2</v>
      </c>
    </row>
    <row r="16" spans="1:5" x14ac:dyDescent="0.25">
      <c r="A16" s="1" t="s">
        <v>80</v>
      </c>
      <c r="B16" s="114">
        <v>2016</v>
      </c>
      <c r="C16" s="115">
        <v>35444</v>
      </c>
      <c r="D16" s="116">
        <f>C16/C17-1</f>
        <v>0.40885602989108838</v>
      </c>
    </row>
    <row r="17" spans="1:4" x14ac:dyDescent="0.25">
      <c r="A17" s="1" t="s">
        <v>82</v>
      </c>
      <c r="B17" s="114">
        <v>2015</v>
      </c>
      <c r="C17" s="115">
        <v>25158</v>
      </c>
      <c r="D17" s="116">
        <f t="shared" si="0"/>
        <v>0.3101077956569287</v>
      </c>
    </row>
    <row r="18" spans="1:4" x14ac:dyDescent="0.25">
      <c r="A18" s="1" t="s">
        <v>84</v>
      </c>
      <c r="B18" s="114">
        <v>2014</v>
      </c>
      <c r="C18" s="115">
        <v>19203</v>
      </c>
      <c r="D18" s="116">
        <f t="shared" si="0"/>
        <v>0.14726968574501131</v>
      </c>
    </row>
    <row r="19" spans="1:4" x14ac:dyDescent="0.25">
      <c r="A19" s="1" t="s">
        <v>86</v>
      </c>
      <c r="B19" s="114">
        <v>2013</v>
      </c>
      <c r="C19" s="115">
        <v>16738</v>
      </c>
      <c r="D19" s="116">
        <f t="shared" si="0"/>
        <v>-0.17757468553459121</v>
      </c>
    </row>
    <row r="20" spans="1:4" x14ac:dyDescent="0.25">
      <c r="A20" s="1" t="s">
        <v>88</v>
      </c>
      <c r="B20" s="114">
        <v>2012</v>
      </c>
      <c r="C20" s="115">
        <v>20352</v>
      </c>
      <c r="D20" s="116">
        <f>C20/C21-1</f>
        <v>2.5806451612903292E-2</v>
      </c>
    </row>
    <row r="21" spans="1:4" x14ac:dyDescent="0.25">
      <c r="A21" s="1" t="s">
        <v>90</v>
      </c>
      <c r="B21" s="114">
        <v>2011</v>
      </c>
      <c r="C21" s="115">
        <v>19840</v>
      </c>
      <c r="D21" s="116">
        <f t="shared" si="0"/>
        <v>-0.258234568362807</v>
      </c>
    </row>
    <row r="22" spans="1:4" x14ac:dyDescent="0.25">
      <c r="A22" s="1" t="s">
        <v>92</v>
      </c>
      <c r="B22" s="114">
        <v>2010</v>
      </c>
      <c r="C22" s="115">
        <v>26747</v>
      </c>
      <c r="D22" s="116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0D740-F56D-4DE6-945A-E6A0C6AC6899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9" t="s">
        <v>315</v>
      </c>
      <c r="C4" s="269"/>
      <c r="D4" s="269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1" t="s">
        <v>205</v>
      </c>
      <c r="D6" s="292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2024</v>
      </c>
      <c r="C8" s="115">
        <v>23944</v>
      </c>
      <c r="D8" s="116">
        <f t="shared" ref="D8:D21" si="0">C8/C9-1</f>
        <v>-6.8254338859055186E-2</v>
      </c>
    </row>
    <row r="9" spans="1:5" x14ac:dyDescent="0.25">
      <c r="A9" s="1"/>
      <c r="B9" s="114">
        <v>2023</v>
      </c>
      <c r="C9" s="115">
        <v>25698</v>
      </c>
      <c r="D9" s="116">
        <f t="shared" si="0"/>
        <v>0.46678082191780823</v>
      </c>
    </row>
    <row r="10" spans="1:5" x14ac:dyDescent="0.25">
      <c r="A10" s="1"/>
      <c r="B10" s="114">
        <v>2022</v>
      </c>
      <c r="C10" s="115">
        <v>17520</v>
      </c>
      <c r="D10" s="116">
        <f t="shared" si="0"/>
        <v>0.63265306122448983</v>
      </c>
    </row>
    <row r="11" spans="1:5" x14ac:dyDescent="0.25">
      <c r="A11" s="1"/>
      <c r="B11" s="114">
        <v>2021</v>
      </c>
      <c r="C11" s="115">
        <v>10731</v>
      </c>
      <c r="D11" s="116">
        <f t="shared" si="0"/>
        <v>0.46218830903392827</v>
      </c>
    </row>
    <row r="12" spans="1:5" x14ac:dyDescent="0.25">
      <c r="A12" s="1" t="s">
        <v>72</v>
      </c>
      <c r="B12" s="114">
        <v>2020</v>
      </c>
      <c r="C12" s="115">
        <v>7339</v>
      </c>
      <c r="D12" s="116">
        <f t="shared" si="0"/>
        <v>-0.59150617833685848</v>
      </c>
    </row>
    <row r="13" spans="1:5" x14ac:dyDescent="0.25">
      <c r="A13" s="1" t="s">
        <v>74</v>
      </c>
      <c r="B13" s="114">
        <v>2019</v>
      </c>
      <c r="C13" s="115">
        <v>17966</v>
      </c>
      <c r="D13" s="116">
        <f t="shared" si="0"/>
        <v>2.5573695627354676E-2</v>
      </c>
    </row>
    <row r="14" spans="1:5" x14ac:dyDescent="0.25">
      <c r="A14" s="1" t="s">
        <v>76</v>
      </c>
      <c r="B14" s="114">
        <v>2018</v>
      </c>
      <c r="C14" s="115">
        <v>17518</v>
      </c>
      <c r="D14" s="116">
        <f t="shared" si="0"/>
        <v>-0.20861944344054928</v>
      </c>
    </row>
    <row r="15" spans="1:5" x14ac:dyDescent="0.25">
      <c r="A15" s="1" t="s">
        <v>78</v>
      </c>
      <c r="B15" s="114">
        <v>2017</v>
      </c>
      <c r="C15" s="115">
        <v>22136</v>
      </c>
      <c r="D15" s="116">
        <f>C15/C16-1</f>
        <v>1.1700182815356452E-2</v>
      </c>
    </row>
    <row r="16" spans="1:5" x14ac:dyDescent="0.25">
      <c r="A16" s="1" t="s">
        <v>80</v>
      </c>
      <c r="B16" s="114">
        <v>2016</v>
      </c>
      <c r="C16" s="115">
        <v>21880</v>
      </c>
      <c r="D16" s="116">
        <f>C16/C17-1</f>
        <v>1.9014719533218405</v>
      </c>
    </row>
    <row r="17" spans="1:4" x14ac:dyDescent="0.25">
      <c r="A17" s="1" t="s">
        <v>82</v>
      </c>
      <c r="B17" s="114">
        <v>2015</v>
      </c>
      <c r="C17" s="115">
        <v>7541</v>
      </c>
      <c r="D17" s="116">
        <f t="shared" si="0"/>
        <v>-0.12537694270470889</v>
      </c>
    </row>
    <row r="18" spans="1:4" x14ac:dyDescent="0.25">
      <c r="A18" s="1" t="s">
        <v>84</v>
      </c>
      <c r="B18" s="114">
        <v>2014</v>
      </c>
      <c r="C18" s="115">
        <v>8622</v>
      </c>
      <c r="D18" s="116">
        <f t="shared" si="0"/>
        <v>0.41972665898238093</v>
      </c>
    </row>
    <row r="19" spans="1:4" x14ac:dyDescent="0.25">
      <c r="A19" s="1" t="s">
        <v>86</v>
      </c>
      <c r="B19" s="114">
        <v>2013</v>
      </c>
      <c r="C19" s="115">
        <v>6073</v>
      </c>
      <c r="D19" s="116">
        <f t="shared" si="0"/>
        <v>-0.50992575855390576</v>
      </c>
    </row>
    <row r="20" spans="1:4" x14ac:dyDescent="0.25">
      <c r="A20" s="1" t="s">
        <v>88</v>
      </c>
      <c r="B20" s="114">
        <v>2012</v>
      </c>
      <c r="C20" s="115">
        <v>12392</v>
      </c>
      <c r="D20" s="116">
        <f>C20/C21-1</f>
        <v>2.8688729316266</v>
      </c>
    </row>
    <row r="21" spans="1:4" x14ac:dyDescent="0.25">
      <c r="A21" s="1" t="s">
        <v>90</v>
      </c>
      <c r="B21" s="114">
        <v>2011</v>
      </c>
      <c r="C21" s="115">
        <v>3203</v>
      </c>
      <c r="D21" s="116">
        <f t="shared" si="0"/>
        <v>-0.25250875145857643</v>
      </c>
    </row>
    <row r="22" spans="1:4" x14ac:dyDescent="0.25">
      <c r="A22" s="1" t="s">
        <v>92</v>
      </c>
      <c r="B22" s="114">
        <v>2010</v>
      </c>
      <c r="C22" s="115">
        <v>4285</v>
      </c>
      <c r="D22" s="116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F7177-8D81-416E-84DA-8C77D5108FCD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9" t="s">
        <v>316</v>
      </c>
      <c r="C4" s="269"/>
      <c r="D4" s="269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1" t="s">
        <v>206</v>
      </c>
      <c r="D6" s="292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2024</v>
      </c>
      <c r="C8" s="115">
        <v>11877</v>
      </c>
      <c r="D8" s="116">
        <f t="shared" ref="D8:D21" si="0">C8/C9-1</f>
        <v>-1.2225548902195627E-2</v>
      </c>
    </row>
    <row r="9" spans="1:5" x14ac:dyDescent="0.25">
      <c r="A9" s="1"/>
      <c r="B9" s="114">
        <v>2023</v>
      </c>
      <c r="C9" s="115">
        <v>12024</v>
      </c>
      <c r="D9" s="116">
        <f t="shared" si="0"/>
        <v>-0.261833138928111</v>
      </c>
    </row>
    <row r="10" spans="1:5" x14ac:dyDescent="0.25">
      <c r="A10" s="1"/>
      <c r="B10" s="114">
        <v>2022</v>
      </c>
      <c r="C10" s="115">
        <v>16289</v>
      </c>
      <c r="D10" s="116">
        <f t="shared" si="0"/>
        <v>0.48068357422052532</v>
      </c>
    </row>
    <row r="11" spans="1:5" x14ac:dyDescent="0.25">
      <c r="A11" s="1"/>
      <c r="B11" s="114">
        <v>2021</v>
      </c>
      <c r="C11" s="115">
        <v>11001</v>
      </c>
      <c r="D11" s="116">
        <f t="shared" si="0"/>
        <v>0.26681252878857675</v>
      </c>
    </row>
    <row r="12" spans="1:5" x14ac:dyDescent="0.25">
      <c r="A12" s="1" t="s">
        <v>72</v>
      </c>
      <c r="B12" s="114">
        <v>2020</v>
      </c>
      <c r="C12" s="115">
        <v>8684</v>
      </c>
      <c r="D12" s="116">
        <f t="shared" si="0"/>
        <v>-0.54659844410797265</v>
      </c>
    </row>
    <row r="13" spans="1:5" x14ac:dyDescent="0.25">
      <c r="A13" s="1" t="s">
        <v>74</v>
      </c>
      <c r="B13" s="114">
        <v>2019</v>
      </c>
      <c r="C13" s="115">
        <v>19153</v>
      </c>
      <c r="D13" s="116">
        <f t="shared" si="0"/>
        <v>0.14250775471247912</v>
      </c>
    </row>
    <row r="14" spans="1:5" x14ac:dyDescent="0.25">
      <c r="A14" s="1" t="s">
        <v>76</v>
      </c>
      <c r="B14" s="114">
        <v>2018</v>
      </c>
      <c r="C14" s="115">
        <v>16764</v>
      </c>
      <c r="D14" s="116">
        <f t="shared" si="0"/>
        <v>0.10507580751483192</v>
      </c>
    </row>
    <row r="15" spans="1:5" x14ac:dyDescent="0.25">
      <c r="A15" s="1" t="s">
        <v>78</v>
      </c>
      <c r="B15" s="114">
        <v>2017</v>
      </c>
      <c r="C15" s="115">
        <v>15170</v>
      </c>
      <c r="D15" s="116">
        <f>C15/C16-1</f>
        <v>0.1184016514302566</v>
      </c>
    </row>
    <row r="16" spans="1:5" x14ac:dyDescent="0.25">
      <c r="A16" s="1" t="s">
        <v>80</v>
      </c>
      <c r="B16" s="114">
        <v>2016</v>
      </c>
      <c r="C16" s="115">
        <v>13564</v>
      </c>
      <c r="D16" s="116">
        <f>C16/C17-1</f>
        <v>-0.23006187205540107</v>
      </c>
    </row>
    <row r="17" spans="1:4" x14ac:dyDescent="0.25">
      <c r="A17" s="1" t="s">
        <v>82</v>
      </c>
      <c r="B17" s="114">
        <v>2015</v>
      </c>
      <c r="C17" s="115">
        <v>17617</v>
      </c>
      <c r="D17" s="116">
        <f t="shared" si="0"/>
        <v>0.6649655042056517</v>
      </c>
    </row>
    <row r="18" spans="1:4" x14ac:dyDescent="0.25">
      <c r="A18" s="1" t="s">
        <v>84</v>
      </c>
      <c r="B18" s="114">
        <v>2014</v>
      </c>
      <c r="C18" s="115">
        <v>10581</v>
      </c>
      <c r="D18" s="116">
        <f t="shared" si="0"/>
        <v>-7.8762306610408173E-3</v>
      </c>
    </row>
    <row r="19" spans="1:4" x14ac:dyDescent="0.25">
      <c r="A19" s="1" t="s">
        <v>86</v>
      </c>
      <c r="B19" s="114">
        <v>2013</v>
      </c>
      <c r="C19" s="115">
        <v>10665</v>
      </c>
      <c r="D19" s="116">
        <f t="shared" si="0"/>
        <v>0.33982412060301503</v>
      </c>
    </row>
    <row r="20" spans="1:4" x14ac:dyDescent="0.25">
      <c r="A20" s="1" t="s">
        <v>88</v>
      </c>
      <c r="B20" s="114">
        <v>2012</v>
      </c>
      <c r="C20" s="115">
        <v>7960</v>
      </c>
      <c r="D20" s="116">
        <f>C20/C21-1</f>
        <v>-0.52154835607381145</v>
      </c>
    </row>
    <row r="21" spans="1:4" x14ac:dyDescent="0.25">
      <c r="A21" s="1" t="s">
        <v>90</v>
      </c>
      <c r="B21" s="114">
        <v>2011</v>
      </c>
      <c r="C21" s="115">
        <v>16637</v>
      </c>
      <c r="D21" s="116">
        <f t="shared" si="0"/>
        <v>-0.25932686314664766</v>
      </c>
    </row>
    <row r="22" spans="1:4" x14ac:dyDescent="0.25">
      <c r="A22" s="1" t="s">
        <v>92</v>
      </c>
      <c r="B22" s="114">
        <v>2010</v>
      </c>
      <c r="C22" s="115">
        <v>22462</v>
      </c>
      <c r="D22" s="116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B1B57-2530-4FD5-8C26-082771A27A33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2.xml><?xml version="1.0" encoding="utf-8"?>
<ds:datastoreItem xmlns:ds="http://schemas.openxmlformats.org/officeDocument/2006/customXml" ds:itemID="{809FA3F8-8ABE-42C9-93D6-2EB737BEB5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E1090D-AE40-41F5-B697-C8B0DEEB38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17</vt:i4>
      </vt:variant>
    </vt:vector>
  </HeadingPairs>
  <TitlesOfParts>
    <vt:vector size="63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2025-01-23T11:48:51Z</dcterms:created>
  <dcterms:modified xsi:type="dcterms:W3CDTF">2025-01-23T13:58:20Z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